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75AF1D0B-6864-49AD-B008-EF4473E8A167}" xr6:coauthVersionLast="47" xr6:coauthVersionMax="47" xr10:uidLastSave="{00000000-0000-0000-0000-000000000000}"/>
  <bookViews>
    <workbookView xWindow="57480" yWindow="-300" windowWidth="29040" windowHeight="15720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7'!$D$30:$D$37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8'!$C$1:$R$5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7'!$A$1:$D$187</definedName>
    <definedName name="_xlnm.Print_Area" localSheetId="0">'Table 1'!$A$1:$H$51</definedName>
    <definedName name="_xlnm.Print_Area" localSheetId="9">'Table 10'!$A$1:$N$113</definedName>
    <definedName name="_xlnm.Print_Area" localSheetId="10">'Table 11'!$A$1:$N$80</definedName>
    <definedName name="_xlnm.Print_Area" localSheetId="11">'Table 12'!$A$1:$N$57</definedName>
    <definedName name="_xlnm.Print_Area" localSheetId="12">'Table 13'!$A$1:$M$94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7'!$A$1:$Q$96</definedName>
    <definedName name="_xlnm.Print_Area" localSheetId="7">'Table 8'!$A$1:$Q$75</definedName>
    <definedName name="_xlnm.Print_Area" localSheetId="8">'Table 9'!$A$1:$P$31</definedName>
    <definedName name="_xlnm.Print_Area">'Table 7'!$A$1:$D$187</definedName>
    <definedName name="Print_Area_MI" localSheetId="9">'Table 10'!$A$1:$O$131</definedName>
    <definedName name="Print_Area_MI" localSheetId="10">'Table 11'!$B$1:$D$100</definedName>
    <definedName name="Print_Area_MI" localSheetId="11">#N/A</definedName>
    <definedName name="Print_Area_MI" localSheetId="12">'Table 13'!$A$1:$M$115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7'!$A$1:$A$101</definedName>
    <definedName name="Print_Area_MI" localSheetId="7">'Table 8'!$A$1:$B$78</definedName>
    <definedName name="Print_Area_MI">#REF!</definedName>
    <definedName name="RICE" localSheetId="9">'Table 10'!$A$1:$N$130</definedName>
    <definedName name="RICE" localSheetId="10">'Table 11'!$B$1:$D$96</definedName>
    <definedName name="RICE" localSheetId="11">#N/A</definedName>
    <definedName name="RICE" localSheetId="12">'Table 13'!$A$1:$M$111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7'!$A$1:$A$97</definedName>
    <definedName name="RICE" localSheetId="7">'Table 8'!$A$1:$B$74</definedName>
    <definedName name="RICE">#REF!</definedName>
    <definedName name="TABLE" localSheetId="10">'Table 11'!$B$1:$H$117</definedName>
    <definedName name="TABLE" localSheetId="11">#N/A</definedName>
    <definedName name="TABLE" localSheetId="12">'Table 13'!$A$1:$C$132</definedName>
    <definedName name="TABLE" localSheetId="7">'Table 8'!$A$1:$B$95</definedName>
    <definedName name="TABLE">'Table 7'!$A$1:$A$118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2" i="9" l="1"/>
  <c r="G29" i="2"/>
  <c r="H29" i="2"/>
  <c r="N20" i="10" l="1"/>
  <c r="N99" i="11"/>
  <c r="L99" i="11"/>
  <c r="K99" i="11"/>
  <c r="J99" i="11"/>
  <c r="I99" i="11"/>
  <c r="G99" i="11"/>
  <c r="F99" i="11"/>
  <c r="D99" i="11"/>
  <c r="C99" i="11"/>
  <c r="B99" i="11"/>
  <c r="N95" i="11"/>
  <c r="L95" i="11"/>
  <c r="K95" i="11"/>
  <c r="J95" i="11"/>
  <c r="I95" i="11"/>
  <c r="G95" i="11"/>
  <c r="D95" i="11"/>
  <c r="C95" i="11"/>
  <c r="B95" i="11"/>
  <c r="F95" i="11"/>
  <c r="L89" i="9" l="1"/>
  <c r="K89" i="9"/>
  <c r="J89" i="9"/>
  <c r="I89" i="9"/>
  <c r="H89" i="9"/>
  <c r="G89" i="9"/>
  <c r="F89" i="9"/>
  <c r="E89" i="9"/>
  <c r="D89" i="9"/>
  <c r="C89" i="9"/>
  <c r="B89" i="9"/>
  <c r="O89" i="9"/>
  <c r="N89" i="9"/>
  <c r="L20" i="9" l="1"/>
  <c r="K20" i="9"/>
  <c r="J20" i="9"/>
  <c r="I20" i="9"/>
  <c r="H20" i="9"/>
  <c r="G20" i="9"/>
  <c r="F20" i="9"/>
  <c r="E20" i="9"/>
  <c r="D20" i="9"/>
  <c r="C20" i="9"/>
  <c r="B20" i="9"/>
  <c r="O20" i="9"/>
  <c r="N20" i="9"/>
  <c r="F22" i="8"/>
  <c r="E22" i="8"/>
  <c r="I22" i="8"/>
  <c r="H22" i="8"/>
  <c r="O67" i="10"/>
  <c r="O63" i="10"/>
  <c r="Q63" i="10" s="1"/>
  <c r="O61" i="10"/>
  <c r="Q61" i="10" s="1"/>
  <c r="O58" i="10"/>
  <c r="Q58" i="10" s="1"/>
  <c r="O55" i="10"/>
  <c r="Q55" i="10" s="1"/>
  <c r="O53" i="10"/>
  <c r="Q53" i="10" s="1"/>
  <c r="O52" i="10"/>
  <c r="Q52" i="10" s="1"/>
  <c r="O51" i="10"/>
  <c r="Q51" i="10" s="1"/>
  <c r="O49" i="10"/>
  <c r="O44" i="10"/>
  <c r="O43" i="10"/>
  <c r="O42" i="10"/>
  <c r="Q42" i="10" s="1"/>
  <c r="O41" i="10"/>
  <c r="O40" i="10"/>
  <c r="O39" i="10"/>
  <c r="Q39" i="10" s="1"/>
  <c r="O38" i="10"/>
  <c r="O37" i="10"/>
  <c r="O36" i="10"/>
  <c r="O35" i="10"/>
  <c r="Q35" i="10" s="1"/>
  <c r="O31" i="10"/>
  <c r="Q31" i="10" s="1"/>
  <c r="O30" i="10"/>
  <c r="Q30" i="10" s="1"/>
  <c r="O28" i="10"/>
  <c r="O27" i="10"/>
  <c r="Q27" i="10" s="1"/>
  <c r="O26" i="10"/>
  <c r="Q26" i="10" s="1"/>
  <c r="O22" i="10"/>
  <c r="O21" i="10"/>
  <c r="Q21" i="10" s="1"/>
  <c r="O12" i="10"/>
  <c r="Q12" i="10" s="1"/>
  <c r="M9" i="15"/>
  <c r="O9" i="15" s="1"/>
  <c r="P9" i="15" s="1"/>
  <c r="O19" i="15"/>
  <c r="P19" i="15" s="1"/>
  <c r="O18" i="15"/>
  <c r="P18" i="15" s="1"/>
  <c r="O14" i="15"/>
  <c r="P14" i="15" s="1"/>
  <c r="O13" i="15"/>
  <c r="P13" i="15" s="1"/>
  <c r="O8" i="15"/>
  <c r="P8" i="15" s="1"/>
  <c r="N24" i="15" l="1"/>
  <c r="N23" i="15"/>
  <c r="O23" i="15" s="1"/>
  <c r="P23" i="15" s="1"/>
  <c r="N20" i="15"/>
  <c r="O20" i="15" s="1"/>
  <c r="P20" i="15" s="1"/>
  <c r="N15" i="15"/>
  <c r="O15" i="15" s="1"/>
  <c r="P15" i="15" s="1"/>
  <c r="N10" i="15"/>
  <c r="D73" i="12"/>
  <c r="D74" i="12" s="1"/>
  <c r="J73" i="12"/>
  <c r="J74" i="12" s="1"/>
  <c r="D52" i="13"/>
  <c r="D47" i="13"/>
  <c r="D48" i="13" s="1"/>
  <c r="J52" i="13"/>
  <c r="J47" i="13"/>
  <c r="J48" i="13" s="1"/>
  <c r="E3" i="14"/>
  <c r="D87" i="14"/>
  <c r="D88" i="14" s="1"/>
  <c r="I88" i="14"/>
  <c r="I87" i="14"/>
  <c r="O69" i="10"/>
  <c r="Q69" i="10" s="1"/>
  <c r="O62" i="10"/>
  <c r="Q62" i="10" s="1"/>
  <c r="O60" i="10"/>
  <c r="Q60" i="10" s="1"/>
  <c r="O59" i="10"/>
  <c r="Q59" i="10" s="1"/>
  <c r="O57" i="10"/>
  <c r="Q57" i="10" s="1"/>
  <c r="O56" i="10"/>
  <c r="Q56" i="10" s="1"/>
  <c r="O54" i="10"/>
  <c r="Q54" i="10" s="1"/>
  <c r="O50" i="10"/>
  <c r="Q50" i="10" s="1"/>
  <c r="O48" i="10"/>
  <c r="Q48" i="10" s="1"/>
  <c r="O47" i="10"/>
  <c r="Q47" i="10" s="1"/>
  <c r="N45" i="10"/>
  <c r="O45" i="10" s="1"/>
  <c r="Q45" i="10" s="1"/>
  <c r="O32" i="10"/>
  <c r="Q32" i="10" s="1"/>
  <c r="O29" i="10"/>
  <c r="Q29" i="10" s="1"/>
  <c r="O25" i="10"/>
  <c r="Q25" i="10" s="1"/>
  <c r="O24" i="10"/>
  <c r="Q24" i="10" s="1"/>
  <c r="O23" i="10"/>
  <c r="Q23" i="10" s="1"/>
  <c r="O18" i="10"/>
  <c r="Q18" i="10" s="1"/>
  <c r="O16" i="10"/>
  <c r="Q16" i="10" s="1"/>
  <c r="O15" i="10"/>
  <c r="Q15" i="10" s="1"/>
  <c r="O11" i="10"/>
  <c r="Q11" i="10" s="1"/>
  <c r="O10" i="10"/>
  <c r="Q10" i="10" s="1"/>
  <c r="N9" i="10"/>
  <c r="N25" i="15" l="1"/>
  <c r="O17" i="10"/>
  <c r="Q17" i="10" s="1"/>
  <c r="N65" i="10"/>
  <c r="O64" i="10"/>
  <c r="Q64" i="10" s="1"/>
  <c r="N14" i="10"/>
  <c r="H54" i="4"/>
  <c r="G54" i="4"/>
  <c r="F54" i="4"/>
  <c r="N33" i="10" l="1"/>
  <c r="L56" i="14"/>
  <c r="M56" i="14"/>
  <c r="H56" i="14"/>
  <c r="G56" i="14"/>
  <c r="P17" i="9" l="1"/>
  <c r="Q17" i="9" s="1"/>
  <c r="G50" i="13" l="1"/>
  <c r="O50" i="9" l="1"/>
  <c r="N50" i="9"/>
  <c r="L50" i="9"/>
  <c r="K50" i="9"/>
  <c r="J50" i="9"/>
  <c r="I50" i="9"/>
  <c r="H50" i="9"/>
  <c r="G50" i="9"/>
  <c r="F50" i="9"/>
  <c r="E50" i="9"/>
  <c r="D50" i="9"/>
  <c r="C50" i="9"/>
  <c r="B50" i="9"/>
  <c r="P66" i="9"/>
  <c r="Q66" i="9" s="1"/>
  <c r="M76" i="12" l="1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50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L90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P41" i="9" l="1"/>
  <c r="Q41" i="9" s="1"/>
  <c r="G25" i="2" l="1"/>
  <c r="E87" i="14"/>
  <c r="E88" i="14" s="1"/>
  <c r="B87" i="14"/>
  <c r="B88" i="14" s="1"/>
  <c r="E52" i="13"/>
  <c r="E47" i="13"/>
  <c r="E48" i="13" s="1"/>
  <c r="B52" i="13"/>
  <c r="B47" i="13"/>
  <c r="B48" i="13" s="1"/>
  <c r="E73" i="12"/>
  <c r="E74" i="12" s="1"/>
  <c r="B73" i="12"/>
  <c r="B74" i="12" s="1"/>
  <c r="F60" i="4" l="1"/>
  <c r="G56" i="4"/>
  <c r="G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B29" i="4"/>
  <c r="G23" i="4"/>
  <c r="E23" i="4"/>
  <c r="D23" i="4"/>
  <c r="C23" i="4"/>
  <c r="B23" i="4"/>
  <c r="G19" i="4"/>
  <c r="C19" i="4"/>
  <c r="C25" i="4" s="1"/>
  <c r="B19" i="4"/>
  <c r="G16" i="4"/>
  <c r="C16" i="4"/>
  <c r="G12" i="4"/>
  <c r="F12" i="4"/>
  <c r="E12" i="4"/>
  <c r="D12" i="4"/>
  <c r="G25" i="4" l="1"/>
  <c r="G29" i="4" s="1"/>
  <c r="D16" i="4"/>
  <c r="D19" i="4" s="1"/>
  <c r="D25" i="4" s="1"/>
  <c r="C29" i="4"/>
  <c r="E16" i="4" l="1"/>
  <c r="E19" i="4" s="1"/>
  <c r="E25" i="4" s="1"/>
  <c r="D29" i="4"/>
  <c r="F16" i="4" l="1"/>
  <c r="F19" i="4" s="1"/>
  <c r="F23" i="4" s="1"/>
  <c r="F29" i="4" s="1"/>
  <c r="E29" i="4"/>
  <c r="B39" i="2" l="1"/>
  <c r="G33" i="2"/>
  <c r="F33" i="2"/>
  <c r="F39" i="2" s="1"/>
  <c r="E33" i="2"/>
  <c r="D33" i="2"/>
  <c r="C33" i="2"/>
  <c r="B33" i="2"/>
  <c r="F25" i="2"/>
  <c r="E25" i="2"/>
  <c r="D25" i="2"/>
  <c r="C25" i="2"/>
  <c r="B25" i="2"/>
  <c r="G22" i="2"/>
  <c r="G19" i="2"/>
  <c r="C19" i="2"/>
  <c r="C22" i="2" s="1"/>
  <c r="C35" i="2" s="1"/>
  <c r="B22" i="2"/>
  <c r="G15" i="2"/>
  <c r="F15" i="2"/>
  <c r="E15" i="2"/>
  <c r="D15" i="2"/>
  <c r="C15" i="2"/>
  <c r="B15" i="2"/>
  <c r="G35" i="2" l="1"/>
  <c r="G39" i="2" s="1"/>
  <c r="D19" i="2"/>
  <c r="D22" i="2" s="1"/>
  <c r="D35" i="2" s="1"/>
  <c r="C39" i="2"/>
  <c r="N48" i="12"/>
  <c r="G48" i="12"/>
  <c r="H48" i="12"/>
  <c r="E19" i="2" l="1"/>
  <c r="E22" i="2" s="1"/>
  <c r="E35" i="2" s="1"/>
  <c r="D39" i="2"/>
  <c r="F19" i="2" l="1"/>
  <c r="F22" i="2" s="1"/>
  <c r="E39" i="2"/>
  <c r="M24" i="15" l="1"/>
  <c r="O24" i="15" s="1"/>
  <c r="P24" i="15" s="1"/>
  <c r="P73" i="9"/>
  <c r="Q73" i="9" s="1"/>
  <c r="B21" i="7" l="1"/>
  <c r="N33" i="12" l="1"/>
  <c r="H33" i="12"/>
  <c r="G33" i="12"/>
  <c r="M25" i="14" l="1"/>
  <c r="G25" i="14"/>
  <c r="H25" i="14"/>
  <c r="P16" i="9" l="1"/>
  <c r="Q16" i="9" s="1"/>
  <c r="B50" i="11"/>
  <c r="M49" i="14"/>
  <c r="G49" i="14"/>
  <c r="H49" i="14"/>
  <c r="G21" i="7" l="1"/>
  <c r="E33" i="10"/>
  <c r="D33" i="10"/>
  <c r="C33" i="10"/>
  <c r="N24" i="13"/>
  <c r="G24" i="13"/>
  <c r="H24" i="13"/>
  <c r="O62" i="9" l="1"/>
  <c r="N62" i="9"/>
  <c r="O58" i="9"/>
  <c r="N58" i="9"/>
  <c r="O57" i="9"/>
  <c r="N57" i="9"/>
  <c r="O56" i="9"/>
  <c r="N56" i="9"/>
  <c r="O55" i="9"/>
  <c r="N55" i="9"/>
  <c r="O53" i="9"/>
  <c r="N53" i="9"/>
  <c r="O52" i="9"/>
  <c r="N52" i="9"/>
  <c r="O49" i="9"/>
  <c r="N49" i="9"/>
  <c r="O48" i="9"/>
  <c r="N48" i="9"/>
  <c r="O38" i="9"/>
  <c r="O43" i="9" s="1"/>
  <c r="N38" i="9"/>
  <c r="N43" i="9" s="1"/>
  <c r="O36" i="9"/>
  <c r="N36" i="9"/>
  <c r="O27" i="9"/>
  <c r="N27" i="9"/>
  <c r="I22" i="5"/>
  <c r="I21" i="5"/>
  <c r="M22" i="5"/>
  <c r="M21" i="5"/>
  <c r="O60" i="9" l="1"/>
  <c r="N60" i="9"/>
  <c r="P91" i="9"/>
  <c r="Q91" i="9" s="1"/>
  <c r="P89" i="9"/>
  <c r="Q89" i="9" s="1"/>
  <c r="P87" i="9"/>
  <c r="Q87" i="9" s="1"/>
  <c r="P85" i="9"/>
  <c r="Q85" i="9" s="1"/>
  <c r="P84" i="9"/>
  <c r="Q84" i="9" s="1"/>
  <c r="P82" i="9"/>
  <c r="P81" i="9"/>
  <c r="Q81" i="9" s="1"/>
  <c r="P79" i="9"/>
  <c r="Q79" i="9" s="1"/>
  <c r="P78" i="9"/>
  <c r="Q78" i="9" s="1"/>
  <c r="P76" i="9"/>
  <c r="Q76" i="9" s="1"/>
  <c r="P75" i="9"/>
  <c r="Q75" i="9" s="1"/>
  <c r="P72" i="9"/>
  <c r="Q72" i="9" s="1"/>
  <c r="P71" i="9"/>
  <c r="Q71" i="9" s="1"/>
  <c r="P70" i="9"/>
  <c r="Q70" i="9" s="1"/>
  <c r="P68" i="9"/>
  <c r="Q68" i="9" s="1"/>
  <c r="P67" i="9"/>
  <c r="Q67" i="9" s="1"/>
  <c r="P62" i="9"/>
  <c r="Q62" i="9" s="1"/>
  <c r="P58" i="9"/>
  <c r="Q58" i="9" s="1"/>
  <c r="P57" i="9"/>
  <c r="Q57" i="9" s="1"/>
  <c r="P56" i="9"/>
  <c r="Q56" i="9" s="1"/>
  <c r="P55" i="9"/>
  <c r="Q55" i="9" s="1"/>
  <c r="P53" i="9"/>
  <c r="Q53" i="9" s="1"/>
  <c r="P52" i="9"/>
  <c r="Q52" i="9" s="1"/>
  <c r="P50" i="9"/>
  <c r="Q50" i="9" s="1"/>
  <c r="P49" i="9"/>
  <c r="Q49" i="9" s="1"/>
  <c r="P48" i="9"/>
  <c r="Q48" i="9" s="1"/>
  <c r="P45" i="9"/>
  <c r="Q45" i="9" s="1"/>
  <c r="P43" i="9"/>
  <c r="Q43" i="9" s="1"/>
  <c r="P42" i="9"/>
  <c r="Q42" i="9" s="1"/>
  <c r="P40" i="9"/>
  <c r="Q40" i="9" s="1"/>
  <c r="P39" i="9"/>
  <c r="P38" i="9"/>
  <c r="Q38" i="9" s="1"/>
  <c r="P36" i="9"/>
  <c r="Q36" i="9" s="1"/>
  <c r="P35" i="9"/>
  <c r="Q35" i="9" s="1"/>
  <c r="P34" i="9"/>
  <c r="Q34" i="9" s="1"/>
  <c r="P33" i="9"/>
  <c r="P32" i="9"/>
  <c r="Q32" i="9" s="1"/>
  <c r="P31" i="9"/>
  <c r="Q31" i="9" s="1"/>
  <c r="P30" i="9"/>
  <c r="Q30" i="9" s="1"/>
  <c r="P29" i="9"/>
  <c r="Q29" i="9" s="1"/>
  <c r="P27" i="9"/>
  <c r="Q27" i="9" s="1"/>
  <c r="P26" i="9"/>
  <c r="Q26" i="9" s="1"/>
  <c r="P25" i="9"/>
  <c r="P24" i="9"/>
  <c r="Q24" i="9" s="1"/>
  <c r="P23" i="9"/>
  <c r="Q23" i="9" s="1"/>
  <c r="P22" i="9"/>
  <c r="Q22" i="9" s="1"/>
  <c r="P20" i="9"/>
  <c r="Q20" i="9" s="1"/>
  <c r="P19" i="9"/>
  <c r="Q19" i="9" s="1"/>
  <c r="P18" i="9"/>
  <c r="Q18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N16" i="12"/>
  <c r="G16" i="12"/>
  <c r="H16" i="12"/>
  <c r="M83" i="14"/>
  <c r="P60" i="9" l="1"/>
  <c r="Q60" i="9" s="1"/>
  <c r="N27" i="12"/>
  <c r="G27" i="12"/>
  <c r="H27" i="12"/>
  <c r="M15" i="15" l="1"/>
  <c r="M20" i="15"/>
  <c r="M23" i="15"/>
  <c r="M10" i="15"/>
  <c r="O10" i="15" s="1"/>
  <c r="P10" i="15" s="1"/>
  <c r="L65" i="10"/>
  <c r="M65" i="10"/>
  <c r="O65" i="10" s="1"/>
  <c r="Q65" i="10" s="1"/>
  <c r="M25" i="15" l="1"/>
  <c r="O25" i="15" s="1"/>
  <c r="P25" i="15" s="1"/>
  <c r="M24" i="14" l="1"/>
  <c r="G24" i="14"/>
  <c r="H24" i="14"/>
  <c r="M20" i="10" l="1"/>
  <c r="M9" i="10"/>
  <c r="O9" i="10" s="1"/>
  <c r="Q9" i="10" s="1"/>
  <c r="M14" i="10"/>
  <c r="O14" i="10" s="1"/>
  <c r="Q14" i="10" s="1"/>
  <c r="C22" i="8"/>
  <c r="B22" i="8"/>
  <c r="M33" i="10" l="1"/>
  <c r="O33" i="10" s="1"/>
  <c r="Q33" i="10" s="1"/>
  <c r="O20" i="10"/>
  <c r="Q20" i="10" s="1"/>
  <c r="L80" i="11" l="1"/>
  <c r="B80" i="11"/>
  <c r="L38" i="9"/>
  <c r="L43" i="9" s="1"/>
  <c r="K38" i="9"/>
  <c r="K43" i="9" s="1"/>
  <c r="C80" i="11" l="1"/>
  <c r="G7" i="14"/>
  <c r="G7" i="12"/>
  <c r="G7" i="13"/>
  <c r="K52" i="13"/>
  <c r="K47" i="13"/>
  <c r="M47" i="13" s="1"/>
  <c r="K48" i="13" l="1"/>
  <c r="M48" i="13" s="1"/>
  <c r="N46" i="12" l="1"/>
  <c r="G46" i="12"/>
  <c r="H46" i="12"/>
  <c r="H83" i="14" l="1"/>
  <c r="G83" i="14"/>
  <c r="N17" i="12"/>
  <c r="G17" i="12"/>
  <c r="H17" i="12"/>
  <c r="M48" i="14"/>
  <c r="H48" i="14"/>
  <c r="G48" i="14"/>
  <c r="H34" i="14"/>
  <c r="G34" i="14"/>
  <c r="M34" i="14"/>
  <c r="M27" i="14"/>
  <c r="H27" i="14"/>
  <c r="G27" i="14"/>
  <c r="M17" i="14"/>
  <c r="H17" i="14"/>
  <c r="G17" i="14"/>
  <c r="M20" i="14" l="1"/>
  <c r="G20" i="14"/>
  <c r="H20" i="14"/>
  <c r="M8" i="14"/>
  <c r="H8" i="14"/>
  <c r="G8" i="14"/>
  <c r="G25" i="13" l="1"/>
  <c r="L27" i="9" l="1"/>
  <c r="L62" i="9" l="1"/>
  <c r="L58" i="9"/>
  <c r="L57" i="9"/>
  <c r="L56" i="9"/>
  <c r="L55" i="9"/>
  <c r="L53" i="9"/>
  <c r="L52" i="9"/>
  <c r="L49" i="9"/>
  <c r="L48" i="9"/>
  <c r="L36" i="9"/>
  <c r="P24" i="6"/>
  <c r="P23" i="6"/>
  <c r="O3" i="6"/>
  <c r="N80" i="11"/>
  <c r="K80" i="11"/>
  <c r="J80" i="11"/>
  <c r="G80" i="11"/>
  <c r="F80" i="11"/>
  <c r="D80" i="11"/>
  <c r="K73" i="12"/>
  <c r="M73" i="12" s="1"/>
  <c r="L60" i="9" l="1"/>
  <c r="L20" i="10"/>
  <c r="L33" i="10" s="1"/>
  <c r="G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K27" i="9" l="1"/>
  <c r="G47" i="13" l="1"/>
  <c r="L65" i="11" l="1"/>
  <c r="K62" i="9" l="1"/>
  <c r="K58" i="9"/>
  <c r="K57" i="9"/>
  <c r="K56" i="9"/>
  <c r="K55" i="9"/>
  <c r="K53" i="9"/>
  <c r="K52" i="9"/>
  <c r="K49" i="9"/>
  <c r="K48" i="9"/>
  <c r="K36" i="9"/>
  <c r="K60" i="9" l="1"/>
  <c r="H24" i="6" l="1"/>
  <c r="E22" i="5"/>
  <c r="C19" i="5" s="1"/>
  <c r="L24" i="6"/>
  <c r="J20" i="6" s="1"/>
  <c r="D24" i="6"/>
  <c r="B20" i="6" s="1"/>
  <c r="H23" i="6" l="1"/>
  <c r="J55" i="9" l="1"/>
  <c r="I55" i="9"/>
  <c r="H55" i="9"/>
  <c r="G55" i="9"/>
  <c r="F55" i="9"/>
  <c r="E55" i="9"/>
  <c r="D55" i="9"/>
  <c r="C55" i="9"/>
  <c r="B55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H65" i="11"/>
  <c r="F65" i="11"/>
  <c r="F27" i="9" l="1"/>
  <c r="E27" i="9"/>
  <c r="D27" i="9"/>
  <c r="C27" i="9"/>
  <c r="B27" i="9"/>
  <c r="J38" i="9"/>
  <c r="J43" i="9" s="1"/>
  <c r="D65" i="11"/>
  <c r="C65" i="11"/>
  <c r="B65" i="11"/>
  <c r="H15" i="2"/>
  <c r="M90" i="14" l="1"/>
  <c r="M86" i="14"/>
  <c r="M85" i="14"/>
  <c r="M84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5" i="14"/>
  <c r="M54" i="14"/>
  <c r="M53" i="14"/>
  <c r="M52" i="14"/>
  <c r="M51" i="14"/>
  <c r="M50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3" i="14"/>
  <c r="M32" i="14"/>
  <c r="M31" i="14"/>
  <c r="M30" i="14"/>
  <c r="M29" i="14"/>
  <c r="M28" i="14"/>
  <c r="M26" i="14"/>
  <c r="M23" i="14"/>
  <c r="M22" i="14"/>
  <c r="M21" i="14"/>
  <c r="M19" i="14"/>
  <c r="M18" i="14"/>
  <c r="M16" i="14"/>
  <c r="M15" i="14"/>
  <c r="M14" i="14"/>
  <c r="M13" i="14"/>
  <c r="M12" i="14"/>
  <c r="M11" i="14"/>
  <c r="M10" i="14"/>
  <c r="M9" i="14"/>
  <c r="M7" i="14"/>
  <c r="J62" i="9" l="1"/>
  <c r="I62" i="9"/>
  <c r="H62" i="9"/>
  <c r="G62" i="9"/>
  <c r="F62" i="9"/>
  <c r="E62" i="9"/>
  <c r="D62" i="9"/>
  <c r="C62" i="9"/>
  <c r="B62" i="9"/>
  <c r="J58" i="9"/>
  <c r="I58" i="9"/>
  <c r="H58" i="9"/>
  <c r="G58" i="9"/>
  <c r="F58" i="9"/>
  <c r="E58" i="9"/>
  <c r="D58" i="9"/>
  <c r="C58" i="9"/>
  <c r="B58" i="9"/>
  <c r="J57" i="9"/>
  <c r="I57" i="9"/>
  <c r="H57" i="9"/>
  <c r="G57" i="9"/>
  <c r="F57" i="9"/>
  <c r="E57" i="9"/>
  <c r="D57" i="9"/>
  <c r="C57" i="9"/>
  <c r="B57" i="9"/>
  <c r="J56" i="9"/>
  <c r="I56" i="9"/>
  <c r="H56" i="9"/>
  <c r="G56" i="9"/>
  <c r="F56" i="9"/>
  <c r="E56" i="9"/>
  <c r="D56" i="9"/>
  <c r="C56" i="9"/>
  <c r="B56" i="9"/>
  <c r="J53" i="9"/>
  <c r="I53" i="9"/>
  <c r="H53" i="9"/>
  <c r="G53" i="9"/>
  <c r="F53" i="9"/>
  <c r="E53" i="9"/>
  <c r="D53" i="9"/>
  <c r="C53" i="9"/>
  <c r="B53" i="9"/>
  <c r="J52" i="9"/>
  <c r="I52" i="9"/>
  <c r="H52" i="9"/>
  <c r="G52" i="9"/>
  <c r="F52" i="9"/>
  <c r="E52" i="9"/>
  <c r="D52" i="9"/>
  <c r="C52" i="9"/>
  <c r="B52" i="9"/>
  <c r="J49" i="9"/>
  <c r="I49" i="9"/>
  <c r="H49" i="9"/>
  <c r="G49" i="9"/>
  <c r="F49" i="9"/>
  <c r="E49" i="9"/>
  <c r="D49" i="9"/>
  <c r="C49" i="9"/>
  <c r="B49" i="9"/>
  <c r="J48" i="9"/>
  <c r="I48" i="9"/>
  <c r="H48" i="9"/>
  <c r="G48" i="9"/>
  <c r="F48" i="9"/>
  <c r="E48" i="9"/>
  <c r="D48" i="9"/>
  <c r="C48" i="9"/>
  <c r="B48" i="9"/>
  <c r="F60" i="9" l="1"/>
  <c r="B60" i="9"/>
  <c r="C60" i="9"/>
  <c r="E60" i="9"/>
  <c r="G60" i="9"/>
  <c r="H60" i="9"/>
  <c r="D60" i="9"/>
  <c r="I60" i="9"/>
  <c r="J60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G25" i="15" l="1"/>
  <c r="H25" i="15"/>
  <c r="F25" i="15"/>
  <c r="B25" i="15"/>
  <c r="C25" i="15"/>
  <c r="D25" i="15"/>
  <c r="E25" i="15"/>
  <c r="J24" i="15" l="1"/>
  <c r="I24" i="15"/>
  <c r="J23" i="15"/>
  <c r="I23" i="15"/>
  <c r="J20" i="15"/>
  <c r="I20" i="15"/>
  <c r="J15" i="15"/>
  <c r="I15" i="15"/>
  <c r="J10" i="15"/>
  <c r="I10" i="15"/>
  <c r="I25" i="15" l="1"/>
  <c r="J25" i="15"/>
  <c r="H47" i="4" l="1"/>
  <c r="H23" i="4"/>
  <c r="H16" i="4"/>
  <c r="H19" i="4" s="1"/>
  <c r="H90" i="14"/>
  <c r="H86" i="14"/>
  <c r="H85" i="14"/>
  <c r="H84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5" i="14"/>
  <c r="H54" i="14"/>
  <c r="H53" i="14"/>
  <c r="H52" i="14"/>
  <c r="H51" i="14"/>
  <c r="H50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3" i="14"/>
  <c r="H32" i="14"/>
  <c r="H31" i="14"/>
  <c r="H30" i="14"/>
  <c r="H29" i="14"/>
  <c r="H28" i="14"/>
  <c r="H26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7" i="14"/>
  <c r="G90" i="14"/>
  <c r="G86" i="14"/>
  <c r="G85" i="14"/>
  <c r="G84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5" i="14"/>
  <c r="G54" i="14"/>
  <c r="G53" i="14"/>
  <c r="G52" i="14"/>
  <c r="G51" i="14"/>
  <c r="G50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3" i="14"/>
  <c r="G32" i="14"/>
  <c r="G31" i="14"/>
  <c r="G30" i="14"/>
  <c r="G29" i="14"/>
  <c r="G28" i="14"/>
  <c r="G26" i="14"/>
  <c r="G23" i="14"/>
  <c r="G22" i="14"/>
  <c r="G21" i="14"/>
  <c r="G19" i="14"/>
  <c r="G18" i="14"/>
  <c r="G16" i="14"/>
  <c r="G15" i="14"/>
  <c r="G14" i="14"/>
  <c r="G13" i="14"/>
  <c r="G12" i="14"/>
  <c r="G11" i="14"/>
  <c r="G10" i="14"/>
  <c r="G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6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7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2" i="12"/>
  <c r="H31" i="12"/>
  <c r="H30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6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7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2" i="12"/>
  <c r="G31" i="12"/>
  <c r="G30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50" i="4" l="1"/>
  <c r="H56" i="4" s="1"/>
  <c r="H60" i="4" s="1"/>
  <c r="H25" i="4"/>
  <c r="H29" i="4" s="1"/>
  <c r="G88" i="14"/>
  <c r="H48" i="13"/>
  <c r="H47" i="13"/>
  <c r="H88" i="14"/>
  <c r="H87" i="14"/>
  <c r="H74" i="12"/>
  <c r="H73" i="12"/>
  <c r="G87" i="14"/>
  <c r="G48" i="13"/>
  <c r="G74" i="12"/>
  <c r="G73" i="12"/>
  <c r="G27" i="9" l="1"/>
  <c r="H27" i="9"/>
  <c r="I27" i="9"/>
  <c r="J27" i="9"/>
  <c r="B36" i="9"/>
  <c r="C36" i="9"/>
  <c r="D36" i="9"/>
  <c r="E36" i="9"/>
  <c r="F36" i="9"/>
  <c r="G36" i="9"/>
  <c r="H36" i="9"/>
  <c r="I36" i="9"/>
  <c r="J36" i="9"/>
  <c r="B38" i="9"/>
  <c r="B43" i="9" s="1"/>
  <c r="C38" i="9"/>
  <c r="C43" i="9" s="1"/>
  <c r="D38" i="9"/>
  <c r="D43" i="9" s="1"/>
  <c r="E38" i="9"/>
  <c r="E43" i="9" s="1"/>
  <c r="F38" i="9"/>
  <c r="F43" i="9" s="1"/>
  <c r="G38" i="9"/>
  <c r="G43" i="9" s="1"/>
  <c r="H38" i="9"/>
  <c r="H43" i="9" s="1"/>
  <c r="I38" i="9"/>
  <c r="I43" i="9" s="1"/>
  <c r="N20" i="12" l="1"/>
  <c r="N50" i="11" l="1"/>
  <c r="K50" i="11"/>
  <c r="J50" i="11"/>
  <c r="H50" i="11"/>
  <c r="G50" i="11"/>
  <c r="F50" i="11"/>
  <c r="J20" i="10" l="1"/>
  <c r="J33" i="10" s="1"/>
  <c r="J65" i="10"/>
  <c r="J14" i="10"/>
  <c r="J9" i="10"/>
  <c r="D50" i="11" l="1"/>
  <c r="C50" i="11"/>
  <c r="F35" i="11" l="1"/>
  <c r="N35" i="11" l="1"/>
  <c r="K35" i="11"/>
  <c r="J35" i="11"/>
  <c r="H35" i="11"/>
  <c r="G35" i="11"/>
  <c r="D35" i="11"/>
  <c r="C35" i="11"/>
  <c r="B35" i="11"/>
  <c r="N17" i="13" l="1"/>
  <c r="N15" i="13"/>
  <c r="N14" i="13"/>
  <c r="N36" i="13"/>
  <c r="N40" i="13" l="1"/>
  <c r="N18" i="13"/>
  <c r="N70" i="12"/>
  <c r="N62" i="12"/>
  <c r="N39" i="12"/>
  <c r="N25" i="12"/>
  <c r="N21" i="12"/>
  <c r="I14" i="10" l="1"/>
  <c r="H14" i="10"/>
  <c r="G14" i="10"/>
  <c r="F14" i="10"/>
  <c r="E14" i="10"/>
  <c r="D14" i="10"/>
  <c r="C14" i="10"/>
  <c r="K3" i="6" l="1"/>
  <c r="N27" i="13" l="1"/>
  <c r="N51" i="12"/>
  <c r="N52" i="12" l="1"/>
  <c r="N53" i="12"/>
  <c r="N12" i="12"/>
  <c r="I20" i="10" l="1"/>
  <c r="I33" i="10" s="1"/>
  <c r="I9" i="10"/>
  <c r="I65" i="10" l="1"/>
  <c r="N54" i="12"/>
  <c r="N29" i="13"/>
  <c r="N28" i="13"/>
  <c r="N31" i="13"/>
  <c r="J87" i="14"/>
  <c r="L87" i="14" s="1"/>
  <c r="M87" i="14" l="1"/>
  <c r="J88" i="14"/>
  <c r="L88" i="14" s="1"/>
  <c r="M88" i="14" l="1"/>
  <c r="N59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0" i="12"/>
  <c r="N31" i="12"/>
  <c r="N32" i="12"/>
  <c r="N34" i="12"/>
  <c r="N35" i="12"/>
  <c r="N36" i="12"/>
  <c r="N37" i="12"/>
  <c r="N38" i="12"/>
  <c r="N40" i="12"/>
  <c r="N41" i="12"/>
  <c r="N42" i="12"/>
  <c r="N43" i="12"/>
  <c r="N44" i="12"/>
  <c r="N45" i="12"/>
  <c r="N47" i="12"/>
  <c r="N49" i="12"/>
  <c r="N50" i="12"/>
  <c r="N55" i="12"/>
  <c r="N56" i="12"/>
  <c r="N57" i="12"/>
  <c r="N58" i="12"/>
  <c r="N60" i="12"/>
  <c r="N61" i="12"/>
  <c r="N63" i="12"/>
  <c r="N64" i="12"/>
  <c r="N65" i="12"/>
  <c r="N66" i="12"/>
  <c r="N67" i="12"/>
  <c r="N68" i="12"/>
  <c r="N69" i="12"/>
  <c r="N71" i="12"/>
  <c r="N72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6" i="12"/>
  <c r="L23" i="6"/>
  <c r="D23" i="6"/>
  <c r="E21" i="5"/>
  <c r="K74" i="12" l="1"/>
  <c r="M74" i="12" s="1"/>
  <c r="N73" i="12"/>
  <c r="N47" i="13"/>
  <c r="N74" i="1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<sst xmlns="http://schemas.openxmlformats.org/spreadsheetml/2006/main" count="1106" uniqueCount="512">
  <si>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</si>
  <si>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</si>
  <si>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</si>
  <si>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</si>
  <si>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</si>
  <si>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</si>
  <si>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</si>
  <si>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</si>
  <si>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</si>
  <si>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</si>
  <si>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</si>
  <si>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</si>
  <si>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</si>
  <si>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</si>
  <si>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</si>
  <si>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</si>
  <si>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</si>
  <si>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</si>
  <si>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</si>
  <si>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</si>
  <si>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</si>
  <si>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</si>
  <si>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</si>
  <si>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</si>
  <si>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</si>
  <si>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</si>
  <si>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</si>
  <si>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</si>
  <si>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</si>
  <si>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</si>
  <si>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</si>
  <si>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</si>
  <si>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</si>
  <si>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</si>
  <si>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</si>
  <si>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</si>
  <si>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</si>
  <si>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</si>
  <si>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</si>
  <si>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</si>
  <si>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</si>
  <si>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</si>
  <si>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</si>
  <si>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</si>
  <si>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</si>
  <si>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</si>
  <si>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</si>
  <si>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</si>
  <si>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</si>
  <si>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</si>
  <si>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</si>
  <si>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</si>
  <si>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</si>
  <si>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</si>
  <si>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</si>
  <si>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</si>
  <si>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</si>
  <si>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</si>
  <si>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</si>
  <si>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</si>
  <si>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</si>
  <si>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</si>
  <si>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</si>
  <si>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</si>
  <si>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</si>
  <si>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</si>
  <si>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</si>
  <si>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</si>
  <si>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</si>
  <si>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</si>
  <si>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</si>
  <si>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</si>
  <si>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</si>
  <si>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</si>
  <si>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</si>
  <si>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</si>
  <si>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</si>
  <si>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</si>
  <si>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</si>
  <si>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</si>
  <si>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</si>
  <si>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</si>
  <si>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</si>
  <si>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</si>
  <si>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</si>
  <si>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</si>
  <si>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</si>
  <si>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</si>
  <si>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</si>
  <si>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</si>
  <si>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</si>
  <si>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</si>
  <si>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</si>
  <si>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</si>
  <si>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</si>
  <si>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</si>
  <si>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</si>
  <si>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</si>
  <si>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</si>
  <si>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</si>
  <si>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</si>
  <si>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</si>
  <si>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</si>
  <si>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</si>
  <si>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</si>
  <si>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</si>
  <si>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</si>
  <si>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</si>
  <si>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</si>
  <si>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</si>
  <si>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</si>
  <si>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</si>
  <si>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</si>
  <si>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</si>
  <si>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</si>
  <si>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</si>
  <si>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</si>
  <si>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</si>
  <si>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</si>
  <si>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</si>
  <si>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</si>
  <si>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</si>
  <si>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</si>
  <si>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</si>
  <si>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</si>
  <si>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</si>
  <si>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</si>
  <si>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</si>
  <si>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</si>
  <si>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</si>
  <si>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</si>
  <si>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</si>
  <si>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</si>
  <si>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</si>
  <si>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</si>
  <si>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</si>
  <si>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</si>
  <si>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</si>
  <si>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</si>
  <si>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</si>
  <si>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</si>
  <si>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</si>
  <si>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</si>
  <si>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</si>
  <si>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</si>
  <si>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</si>
  <si>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</si>
  <si>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</si>
  <si>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</si>
  <si>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</si>
  <si>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</si>
  <si>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</si>
  <si>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</si>
  <si>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</si>
  <si>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</si>
  <si>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</si>
  <si>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</si>
  <si>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</si>
  <si>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</si>
  <si>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</si>
  <si>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</si>
  <si>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</si>
  <si>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</si>
  <si>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</si>
  <si>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</si>
  <si>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</si>
  <si>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</si>
  <si>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</si>
  <si>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</si>
  <si>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</si>
  <si>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</si>
  <si>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</si>
  <si>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</si>
  <si>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</si>
  <si>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</si>
  <si>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</si>
  <si>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</si>
  <si>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</si>
  <si>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</si>
  <si>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</si>
  <si>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</si>
  <si>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</si>
  <si>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</si>
  <si>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</si>
  <si>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</si>
  <si>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</si>
  <si>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</si>
  <si>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</si>
  <si>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</si>
  <si>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</si>
  <si>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</si>
  <si>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</si>
  <si>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</si>
  <si>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</si>
  <si>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</si>
  <si>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</si>
  <si>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</si>
  <si>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</si>
  <si>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</si>
  <si>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</si>
  <si>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</si>
  <si>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</si>
  <si>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</si>
  <si>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</si>
  <si>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</si>
  <si>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</si>
  <si>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</si>
  <si>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</si>
  <si>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</si>
  <si>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</si>
  <si>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</si>
  <si>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</si>
  <si>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</si>
  <si>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</si>
  <si>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</si>
  <si>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</si>
  <si>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</si>
  <si>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</si>
  <si>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</si>
  <si>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</si>
  <si>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</si>
  <si>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</si>
  <si>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</si>
  <si>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</si>
  <si>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</si>
  <si>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</si>
  <si>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</si>
  <si>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</si>
  <si>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</si>
  <si>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</si>
  <si>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</si>
  <si>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</si>
  <si>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</si>
  <si>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</si>
  <si>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</si>
  <si>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</si>
  <si>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</si>
  <si>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</si>
  <si>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</si>
  <si>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</si>
  <si>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</si>
  <si>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</si>
  <si>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</si>
  <si>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</si>
  <si>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</si>
  <si>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</si>
  <si>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</si>
  <si>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</si>
  <si>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</si>
  <si>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</si>
  <si>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</si>
  <si>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</si>
  <si>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</si>
  <si>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</si>
  <si>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</si>
  <si>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</si>
  <si>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</si>
  <si>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</si>
  <si>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</si>
  <si>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</si>
  <si>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</si>
  <si>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</si>
  <si>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</si>
  <si>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</si>
  <si>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</si>
  <si>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</si>
  <si>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</si>
  <si>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</si>
  <si>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</si>
  <si>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</si>
  <si>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</si>
  <si>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</si>
  <si>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</si>
  <si>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</si>
  <si>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>Medium- and</t>
  </si>
  <si>
    <t>Source: U.S. Department of Commerce, Bureau of the Census.</t>
  </si>
  <si>
    <t xml:space="preserve">Jan. 2021 </t>
  </si>
  <si>
    <t>8/ Revised. 9/ Preliminary.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</si>
  <si>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</si>
  <si>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</si>
  <si>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</si>
  <si>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</si>
  <si>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</si>
  <si>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</si>
  <si>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</si>
  <si>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</si>
  <si>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</si>
  <si>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</si>
  <si>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</si>
  <si>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</si>
  <si>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</si>
  <si>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</si>
  <si>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</si>
  <si>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</si>
  <si>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</si>
  <si>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</si>
  <si>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</si>
  <si>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</si>
  <si>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</si>
  <si>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</si>
  <si>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</si>
  <si>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</si>
  <si>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</si>
  <si>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</si>
  <si>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</si>
  <si>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</si>
  <si>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</si>
  <si>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</si>
  <si>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</si>
  <si>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</si>
  <si>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</si>
  <si>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</si>
  <si>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</si>
  <si>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</si>
  <si>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</si>
  <si>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</si>
  <si>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</si>
  <si>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</si>
  <si>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</si>
  <si>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</si>
  <si>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</si>
  <si>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</si>
  <si>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</si>
  <si>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</si>
  <si>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</si>
  <si>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</si>
  <si>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</si>
  <si>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</si>
  <si>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</si>
  <si>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</si>
  <si>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</si>
  <si>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</si>
  <si>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</si>
  <si>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</si>
  <si>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</si>
  <si>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</si>
  <si>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</si>
  <si>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</si>
  <si>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</si>
  <si>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</si>
  <si>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</si>
  <si>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</si>
  <si>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</si>
  <si>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</si>
  <si>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</si>
  <si>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</si>
  <si>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</si>
  <si>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</si>
  <si>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</si>
  <si>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</si>
  <si>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</si>
  <si>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</si>
  <si>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</si>
  <si>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</si>
  <si>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</si>
  <si>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</si>
  <si>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Nov. 2022 </t>
  </si>
  <si>
    <t xml:space="preserve">Dec. 2022 </t>
  </si>
  <si>
    <t>Jan. 2023</t>
  </si>
  <si>
    <t>Feb. 2023</t>
  </si>
  <si>
    <t>2023/24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</si>
  <si>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</si>
  <si>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</si>
  <si>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</si>
  <si>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</si>
  <si>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</si>
  <si>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</si>
  <si>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</si>
  <si>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</si>
  <si>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</si>
  <si>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</si>
  <si>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</si>
  <si>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</si>
  <si>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</si>
  <si>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</si>
  <si>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</si>
  <si>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</si>
  <si>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</si>
  <si>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</si>
  <si>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</si>
  <si>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</si>
  <si>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</si>
  <si>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</si>
  <si>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</si>
  <si>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</si>
  <si>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</si>
  <si>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</si>
  <si>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</si>
  <si>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</si>
  <si>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</si>
  <si>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</si>
  <si>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</si>
  <si>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</si>
  <si>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</si>
  <si>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</si>
  <si>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</si>
  <si>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</si>
  <si>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</si>
  <si>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</si>
  <si>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</si>
  <si>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</si>
  <si>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</si>
  <si>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</si>
  <si>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</si>
  <si>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</si>
  <si>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</si>
  <si>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</si>
  <si>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</si>
  <si>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</si>
  <si>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</si>
  <si>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</si>
  <si>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</si>
  <si>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</si>
  <si>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</si>
  <si>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</si>
  <si>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</si>
  <si>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</si>
  <si>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</si>
  <si>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</si>
  <si>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</si>
  <si>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</si>
  <si>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Mauritania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</si>
  <si>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</si>
  <si>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</si>
  <si>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</si>
  <si>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</si>
  <si>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</si>
  <si>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Apr. 2024</t>
  </si>
  <si>
    <t>Weighted-average to date</t>
  </si>
  <si>
    <t>Country/region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</si>
  <si>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</si>
  <si>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</si>
  <si>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</si>
  <si>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</si>
  <si>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</si>
  <si>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U.S. share (percent)</t>
  </si>
  <si>
    <t xml:space="preserve">2023/24  </t>
  </si>
  <si>
    <t xml:space="preserve">Jun. 2024 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</si>
  <si>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</si>
  <si>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</si>
  <si>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</si>
  <si>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</si>
  <si>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</si>
  <si>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</si>
  <si>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 xml:space="preserve">Aug. 2024 </t>
  </si>
  <si>
    <t>through</t>
  </si>
  <si>
    <t xml:space="preserve">                   2024/25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</si>
  <si>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</si>
  <si>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</si>
  <si>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</si>
  <si>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</si>
  <si>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</si>
  <si>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</si>
  <si>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</si>
  <si>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</si>
  <si>
    <t xml:space="preserve">Sept. 2024 </t>
  </si>
  <si>
    <t xml:space="preserve">Since July 2015, free on board vessel, U.S. Gulf port. Since August 2017, for markets in Latin America. </t>
  </si>
  <si>
    <t xml:space="preserve">Oct. 2024 </t>
  </si>
  <si>
    <t xml:space="preserve">November </t>
  </si>
  <si>
    <t xml:space="preserve">Nov. 2024 </t>
  </si>
  <si>
    <t xml:space="preserve">December </t>
  </si>
  <si>
    <r>
      <t xml:space="preserve"> </t>
    </r>
    <r>
      <rPr>
        <sz val="9"/>
        <rFont val="Arial"/>
        <family val="2"/>
      </rPr>
      <t xml:space="preserve">Vietnam price, </t>
    </r>
    <r>
      <rPr>
        <i/>
        <sz val="9"/>
        <rFont val="Arial"/>
        <family val="2"/>
      </rPr>
      <t>Creed Rice Market Report</t>
    </r>
    <r>
      <rPr>
        <sz val="9"/>
        <rFont val="Arial"/>
        <family val="2"/>
      </rPr>
      <t>.</t>
    </r>
  </si>
  <si>
    <t>EAST ASIA</t>
  </si>
  <si>
    <t xml:space="preserve">Dec. 2024 </t>
  </si>
  <si>
    <t xml:space="preserve">NQ = No quotes. </t>
  </si>
  <si>
    <t>1/ Monthly prices are the simple average of weekly price. Market-year average prices are the simple average of monthly prices.</t>
  </si>
  <si>
    <t xml:space="preserve">  European Union and the United Kingdom</t>
  </si>
  <si>
    <t xml:space="preserve">7/ Long-grain, free on board vessel, Ho Chi Minh City, Vietnam. </t>
  </si>
  <si>
    <t xml:space="preserve">Jan. 2025 </t>
  </si>
  <si>
    <t xml:space="preserve">   Taiwan</t>
  </si>
  <si>
    <t xml:space="preserve">Feb. 2025 </t>
  </si>
  <si>
    <r>
      <t xml:space="preserve">Sources: U.S.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through July 2024,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>U.S. Embassy Bangkok,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 xml:space="preserve">since August 2024, </t>
    </r>
    <r>
      <rPr>
        <i/>
        <sz val="9"/>
        <rFont val="Arial"/>
        <family val="2"/>
      </rPr>
      <t xml:space="preserve">Creed Rice Market Report; </t>
    </r>
  </si>
  <si>
    <t>Morocco</t>
  </si>
  <si>
    <t>Totals may not add due to rounding.</t>
  </si>
  <si>
    <t xml:space="preserve">Mar. 2025 </t>
  </si>
  <si>
    <t>2025/26</t>
  </si>
  <si>
    <t>2025/26  2/</t>
  </si>
  <si>
    <t>2026 1/</t>
  </si>
  <si>
    <t xml:space="preserve">      2/     </t>
  </si>
  <si>
    <t>3/ Season-average price forecast. The California 2024/25 season-average farm price remains a forecast until January 2026.</t>
  </si>
  <si>
    <t>For 2024/25, the medium- and short-grain SAFP remains a forecast until October 2025.</t>
  </si>
  <si>
    <t xml:space="preserve">   Turkey</t>
  </si>
  <si>
    <t xml:space="preserve">  Other Europe 5/</t>
  </si>
  <si>
    <t xml:space="preserve"> 1/ Market-year production on a milled basis. 2/ Projected. </t>
  </si>
  <si>
    <t xml:space="preserve">Note: All trade data are reported on a calendar year basis.  </t>
  </si>
  <si>
    <t>Note: All trade data are reported on a calendar year basis.</t>
  </si>
  <si>
    <t xml:space="preserve">Apr. 2025 </t>
  </si>
  <si>
    <t>4/ New price series. Number 1, maximum 4-percent brokens, sacked, 25 kilograms, containerized, free on board, California mill, Mediterranean specs. Low end of price range.</t>
  </si>
  <si>
    <t xml:space="preserve">         July</t>
  </si>
  <si>
    <t xml:space="preserve">        July</t>
  </si>
  <si>
    <t xml:space="preserve">May 2025 </t>
  </si>
  <si>
    <t>Source: USDA, Farm Service Agency, Economic and Policy Analysis Reports.</t>
  </si>
  <si>
    <t xml:space="preserve">  Leeward and Windward Islands</t>
  </si>
  <si>
    <t>August 12, 2025.</t>
  </si>
  <si>
    <t xml:space="preserve">August 2025 Rice Outlook Tables </t>
  </si>
  <si>
    <t>August</t>
  </si>
  <si>
    <t xml:space="preserve">June 2025 </t>
  </si>
  <si>
    <t>July 2025 8/</t>
  </si>
  <si>
    <t>Aug. 2025 9/</t>
  </si>
  <si>
    <t xml:space="preserve">                 2024/25</t>
  </si>
  <si>
    <t xml:space="preserve">1/ Total August–July marketing-year commercial shipments. </t>
  </si>
  <si>
    <t>2/ Does not includes 28,050 tons of medium- and short-grain rough rice reported shipped to Turkey in July 2024 by the U.S. Department of Commerce, Bureau of the Census.</t>
  </si>
  <si>
    <t>year 1/ 2/</t>
  </si>
  <si>
    <t>year 1/ 3/</t>
  </si>
  <si>
    <t>3/ Includes 28,000 tons of medium- and short-grain rough rice reported shipped to Turkey in July 2024 by the U.S. Department of Commerce, Bureau of the Census.</t>
  </si>
  <si>
    <t>4/ Does not include Turkey.</t>
  </si>
  <si>
    <t>2/ 2025/26 preliminary.</t>
  </si>
  <si>
    <t>2025/26 9/</t>
  </si>
  <si>
    <t>2024/25 8/</t>
  </si>
  <si>
    <t xml:space="preserve">              Change from a year earlier</t>
  </si>
  <si>
    <t xml:space="preserve">         Market</t>
  </si>
  <si>
    <t>August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</si>
</sst>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48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164" fontId="3" fillId="4" borderId="18" xfId="0" applyFont="1" applyFill="1" applyBorder="1"/>
    <xf numFmtId="164" fontId="3" fillId="4" borderId="19" xfId="0" applyFont="1" applyFill="1" applyBorder="1"/>
    <xf numFmtId="164" fontId="3" fillId="4" borderId="22" xfId="0" applyFont="1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21" fillId="4" borderId="0" xfId="9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167" fontId="4" fillId="4" borderId="4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right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" fontId="5" fillId="0" borderId="0" xfId="10" applyNumberFormat="1" applyFont="1" applyFill="1" applyBorder="1" applyAlignment="1" applyProtection="1">
      <alignment horizontal="left"/>
    </xf>
    <xf numFmtId="3" fontId="4" fillId="4" borderId="19" xfId="9" applyNumberFormat="1" applyFont="1" applyFill="1" applyBorder="1" applyAlignment="1">
      <alignment horizontal="right"/>
    </xf>
    <xf numFmtId="3" fontId="4" fillId="0" borderId="20" xfId="9" quotePrefix="1" applyNumberFormat="1" applyFont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5" fillId="3" borderId="0" xfId="1" quotePrefix="1" applyNumberFormat="1" applyFont="1" applyFill="1" applyBorder="1" applyAlignment="1">
      <alignment horizontal="right"/>
    </xf>
    <xf numFmtId="3" fontId="4" fillId="4" borderId="19" xfId="1" applyNumberFormat="1" applyFont="1" applyFill="1" applyBorder="1" applyAlignment="1"/>
    <xf numFmtId="3" fontId="4" fillId="4" borderId="1" xfId="1" applyNumberFormat="1" applyFont="1" applyFill="1" applyBorder="1" applyAlignment="1"/>
    <xf numFmtId="3" fontId="4" fillId="3" borderId="20" xfId="1" quotePrefix="1" applyNumberFormat="1" applyFont="1" applyFill="1" applyBorder="1" applyAlignment="1"/>
    <xf numFmtId="3" fontId="4" fillId="3" borderId="0" xfId="1" applyNumberFormat="1" applyFont="1" applyFill="1" applyBorder="1" applyAlignment="1"/>
    <xf numFmtId="3" fontId="21" fillId="3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 applyProtection="1">
      <alignment wrapText="1"/>
    </xf>
    <xf numFmtId="3" fontId="4" fillId="0" borderId="0" xfId="1" applyNumberFormat="1" applyFont="1" applyBorder="1" applyAlignment="1"/>
    <xf numFmtId="3" fontId="5" fillId="3" borderId="0" xfId="1" quotePrefix="1" applyNumberFormat="1" applyFont="1" applyFill="1" applyBorder="1" applyAlignment="1"/>
    <xf numFmtId="3" fontId="4" fillId="3" borderId="0" xfId="1" applyNumberFormat="1" applyFont="1" applyFill="1" applyBorder="1" applyAlignment="1" applyProtection="1"/>
    <xf numFmtId="173" fontId="4" fillId="4" borderId="0" xfId="9" applyNumberFormat="1" applyFont="1" applyFill="1" applyAlignment="1">
      <alignment horizontal="left"/>
    </xf>
    <xf numFmtId="164" fontId="3" fillId="4" borderId="19" xfId="0" applyFont="1" applyFill="1" applyBorder="1" applyAlignment="1">
      <alignment horizontal="center"/>
    </xf>
    <xf numFmtId="164" fontId="0" fillId="4" borderId="21" xfId="0" applyFill="1" applyBorder="1"/>
    <xf numFmtId="37" fontId="3" fillId="4" borderId="0" xfId="9" quotePrefix="1" applyFont="1" applyFill="1" applyAlignment="1">
      <alignment horizontal="center"/>
    </xf>
    <xf numFmtId="37" fontId="3" fillId="4" borderId="5" xfId="9" quotePrefix="1" applyFont="1" applyFill="1" applyBorder="1" applyAlignment="1">
      <alignment horizontal="left"/>
    </xf>
    <xf numFmtId="164" fontId="0" fillId="4" borderId="31" xfId="0" applyFill="1" applyBorder="1"/>
    <xf numFmtId="171" fontId="3" fillId="4" borderId="0" xfId="9" applyNumberFormat="1" applyFont="1" applyFill="1" applyAlignment="1">
      <alignment horizontal="center"/>
    </xf>
    <xf numFmtId="171" fontId="3" fillId="4" borderId="5" xfId="9" applyNumberFormat="1" applyFont="1" applyFill="1" applyBorder="1" applyAlignment="1">
      <alignment horizontal="left"/>
    </xf>
    <xf numFmtId="171" fontId="3" fillId="4" borderId="6" xfId="9" applyNumberFormat="1" applyFont="1" applyFill="1" applyBorder="1" applyAlignment="1">
      <alignment horizontal="center"/>
    </xf>
    <xf numFmtId="171" fontId="3" fillId="4" borderId="6" xfId="9" quotePrefix="1" applyNumberFormat="1" applyFont="1" applyFill="1" applyBorder="1" applyAlignment="1">
      <alignment horizontal="right"/>
    </xf>
    <xf numFmtId="164" fontId="3" fillId="4" borderId="29" xfId="0" applyFont="1" applyFill="1" applyBorder="1" applyAlignment="1">
      <alignment horizontal="right"/>
    </xf>
    <xf numFmtId="171" fontId="3" fillId="3" borderId="0" xfId="9" quotePrefix="1" applyNumberFormat="1" applyFont="1" applyFill="1" applyAlignment="1">
      <alignment horizontal="right"/>
    </xf>
    <xf numFmtId="171" fontId="3" fillId="4" borderId="7" xfId="9" quotePrefix="1" applyNumberFormat="1" applyFont="1" applyFill="1" applyBorder="1" applyAlignment="1">
      <alignment horizontal="center"/>
    </xf>
    <xf numFmtId="164" fontId="0" fillId="4" borderId="24" xfId="0" applyFill="1" applyBorder="1"/>
    <xf numFmtId="37" fontId="3" fillId="4" borderId="7" xfId="9" quotePrefix="1" applyFont="1" applyFill="1" applyBorder="1" applyAlignment="1">
      <alignment horizontal="center"/>
    </xf>
    <xf numFmtId="164" fontId="3" fillId="0" borderId="0" xfId="0" applyFont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167" fontId="3" fillId="0" borderId="0" xfId="9" applyNumberFormat="1" applyFont="1" applyAlignment="1">
      <alignment horizontal="right"/>
    </xf>
    <xf numFmtId="167" fontId="3" fillId="0" borderId="0" xfId="9" applyNumberFormat="1" applyFont="1"/>
    <xf numFmtId="171" fontId="3" fillId="0" borderId="0" xfId="9" applyNumberFormat="1" applyFont="1" applyAlignment="1">
      <alignment horizontal="left"/>
    </xf>
    <xf numFmtId="167" fontId="3" fillId="0" borderId="0" xfId="9" applyNumberFormat="1" applyFont="1" applyAlignment="1">
      <alignment horizontal="left"/>
    </xf>
    <xf numFmtId="37" fontId="3" fillId="0" borderId="0" xfId="9" applyFont="1" applyAlignment="1">
      <alignment horizontal="left"/>
    </xf>
    <xf numFmtId="169" fontId="4" fillId="4" borderId="5" xfId="4" applyFont="1" applyFill="1" applyBorder="1" applyAlignment="1">
      <alignment horizontal="left"/>
    </xf>
    <xf numFmtId="167" fontId="4" fillId="4" borderId="2" xfId="3" applyNumberFormat="1" applyFont="1" applyFill="1" applyBorder="1"/>
    <xf numFmtId="167" fontId="4" fillId="4" borderId="17" xfId="3" quotePrefix="1" applyNumberFormat="1" applyFont="1" applyFill="1" applyBorder="1" applyAlignment="1">
      <alignment horizontal="right"/>
    </xf>
    <xf numFmtId="167" fontId="4" fillId="4" borderId="38" xfId="3" quotePrefix="1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167" fontId="4" fillId="0" borderId="7" xfId="3" applyNumberFormat="1" applyFont="1" applyBorder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7" fontId="4" fillId="0" borderId="7" xfId="3" applyNumberFormat="1" applyFont="1" applyBorder="1"/>
    <xf numFmtId="165" fontId="4" fillId="0" borderId="7" xfId="3" quotePrefix="1" applyNumberFormat="1" applyFont="1" applyBorder="1" applyAlignment="1">
      <alignment horizontal="right"/>
    </xf>
    <xf numFmtId="167" fontId="4" fillId="0" borderId="7" xfId="3" quotePrefix="1" applyNumberFormat="1" applyFont="1" applyBorder="1" applyAlignment="1">
      <alignment horizontal="right"/>
    </xf>
    <xf numFmtId="0" fontId="4" fillId="0" borderId="7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7" xfId="1" quotePrefix="1" applyNumberFormat="1" applyFont="1" applyFill="1" applyBorder="1" applyAlignment="1" applyProtection="1">
      <alignment horizontal="right"/>
    </xf>
    <xf numFmtId="164" fontId="4" fillId="0" borderId="7" xfId="3" applyNumberFormat="1" applyFont="1" applyBorder="1"/>
    <xf numFmtId="167" fontId="4" fillId="0" borderId="7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 applyAlignment="1">
      <alignment horizontal="right"/>
    </xf>
    <xf numFmtId="167" fontId="4" fillId="0" borderId="7" xfId="3" applyNumberFormat="1" applyFont="1" applyBorder="1" applyAlignment="1">
      <alignment horizontal="right"/>
    </xf>
    <xf numFmtId="165" fontId="4" fillId="0" borderId="7" xfId="3" applyNumberFormat="1" applyFont="1" applyBorder="1"/>
    <xf numFmtId="164" fontId="4" fillId="0" borderId="7" xfId="3" quotePrefix="1" applyNumberFormat="1" applyFont="1" applyBorder="1" applyAlignment="1">
      <alignment horizontal="center"/>
    </xf>
    <xf numFmtId="164" fontId="4" fillId="0" borderId="0" xfId="3" quotePrefix="1" applyNumberFormat="1" applyFont="1" applyAlignment="1">
      <alignment horizontal="center"/>
    </xf>
    <xf numFmtId="169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/>
    <xf numFmtId="167" fontId="4" fillId="0" borderId="38" xfId="3" quotePrefix="1" applyNumberFormat="1" applyFont="1" applyBorder="1" applyAlignment="1">
      <alignment horizontal="right"/>
    </xf>
    <xf numFmtId="0" fontId="4" fillId="4" borderId="17" xfId="3" quotePrefix="1" applyFont="1" applyFill="1" applyBorder="1" applyAlignment="1">
      <alignment horizontal="left"/>
    </xf>
    <xf numFmtId="167" fontId="4" fillId="4" borderId="4" xfId="3" applyNumberFormat="1" applyFont="1" applyFill="1" applyBorder="1"/>
    <xf numFmtId="167" fontId="4" fillId="4" borderId="4" xfId="3" applyNumberFormat="1" applyFont="1" applyFill="1" applyBorder="1" applyAlignment="1">
      <alignment horizontal="center"/>
    </xf>
    <xf numFmtId="0" fontId="4" fillId="4" borderId="17" xfId="3" applyFont="1" applyFill="1" applyBorder="1" applyAlignment="1">
      <alignment horizontal="right"/>
    </xf>
    <xf numFmtId="167" fontId="4" fillId="4" borderId="2" xfId="3" quotePrefix="1" applyNumberFormat="1" applyFont="1" applyFill="1" applyBorder="1" applyAlignment="1">
      <alignment horizontal="right"/>
    </xf>
    <xf numFmtId="0" fontId="4" fillId="0" borderId="0" xfId="3" applyFont="1" applyAlignment="1">
      <alignment horizontal="right"/>
    </xf>
    <xf numFmtId="0" fontId="4" fillId="4" borderId="38" xfId="3" applyFont="1" applyFill="1" applyBorder="1" applyAlignment="1">
      <alignment horizontal="right"/>
    </xf>
    <xf numFmtId="167" fontId="4" fillId="4" borderId="39" xfId="3" quotePrefix="1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164" fontId="4" fillId="3" borderId="22" xfId="0" applyFont="1" applyFill="1" applyBorder="1" applyAlignment="1">
      <alignment horizontal="center"/>
    </xf>
    <xf numFmtId="164" fontId="4" fillId="3" borderId="0" xfId="0" applyFont="1" applyFill="1" applyAlignment="1">
      <alignment horizontal="center"/>
    </xf>
    <xf numFmtId="164" fontId="4" fillId="0" borderId="0" xfId="0" applyFont="1" applyAlignment="1">
      <alignment horizontal="center"/>
    </xf>
    <xf numFmtId="2" fontId="41" fillId="3" borderId="0" xfId="0" applyNumberFormat="1" applyFont="1" applyFill="1" applyAlignment="1">
      <alignment horizontal="right"/>
    </xf>
    <xf numFmtId="2" fontId="4" fillId="0" borderId="0" xfId="0" applyNumberFormat="1" applyFont="1"/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164" fontId="4" fillId="3" borderId="0" xfId="0" quotePrefix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3" borderId="0" xfId="0" quotePrefix="1" applyNumberFormat="1" applyFont="1" applyFill="1" applyAlignment="1">
      <alignment horizontal="right"/>
    </xf>
    <xf numFmtId="164" fontId="0" fillId="0" borderId="20" xfId="0" applyBorder="1"/>
    <xf numFmtId="176" fontId="3" fillId="0" borderId="0" xfId="1" applyNumberFormat="1" applyFont="1" applyAlignment="1">
      <alignment horizontal="left"/>
    </xf>
    <xf numFmtId="9" fontId="4" fillId="3" borderId="0" xfId="1" quotePrefix="1" applyNumberFormat="1" applyFont="1" applyFill="1" applyBorder="1" applyAlignment="1">
      <alignment horizontal="right" wrapText="1"/>
    </xf>
    <xf numFmtId="173" fontId="4" fillId="4" borderId="0" xfId="9" applyNumberFormat="1" applyFont="1" applyFill="1" applyAlignment="1">
      <alignment horizontal="center"/>
    </xf>
    <xf numFmtId="164" fontId="0" fillId="2" borderId="35" xfId="0" applyFill="1" applyBorder="1"/>
    <xf numFmtId="164" fontId="0" fillId="2" borderId="24" xfId="0" applyFill="1" applyBorder="1"/>
    <xf numFmtId="2" fontId="4" fillId="4" borderId="29" xfId="0" quotePrefix="1" applyNumberFormat="1" applyFont="1" applyFill="1" applyBorder="1" applyAlignment="1">
      <alignment horizontal="center"/>
    </xf>
    <xf numFmtId="165" fontId="4" fillId="3" borderId="24" xfId="0" applyNumberFormat="1" applyFont="1" applyFill="1" applyBorder="1" applyAlignment="1">
      <alignment horizontal="right"/>
    </xf>
    <xf numFmtId="166" fontId="4" fillId="4" borderId="0" xfId="1" applyNumberFormat="1" applyFont="1" applyFill="1" applyBorder="1" applyAlignment="1">
      <alignment horizontal="left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tabSelected="1" zoomScale="140" zoomScaleNormal="140" workbookViewId="0">
      <pane xSplit="1" ySplit="7" topLeftCell="B16" activePane="bottomRight" state="frozen"/>
      <selection pane="topRight" activeCell="B1" sqref="B1"/>
      <selection pane="bottomLeft" activeCell="A8" sqref="A8"/>
      <selection pane="bottomRight" activeCell="B25" sqref="B25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36" t="s">
        <v>494</v>
      </c>
      <c r="B1" s="737"/>
      <c r="C1" s="737"/>
      <c r="D1" s="737"/>
      <c r="E1" s="296"/>
      <c r="F1" s="296"/>
      <c r="G1" s="296"/>
      <c r="H1" s="731"/>
    </row>
    <row r="2" spans="1:14" ht="12" customHeight="1" x14ac:dyDescent="0.2">
      <c r="A2" s="738"/>
      <c r="B2" s="739"/>
      <c r="C2" s="739"/>
      <c r="D2" s="739"/>
      <c r="E2" s="416"/>
      <c r="F2" s="416"/>
      <c r="G2" s="416"/>
      <c r="H2" s="732"/>
    </row>
    <row r="3" spans="1:14" ht="12" customHeight="1" x14ac:dyDescent="0.2">
      <c r="A3" s="738"/>
      <c r="B3" s="739"/>
      <c r="C3" s="739"/>
      <c r="D3" s="739"/>
      <c r="E3" s="416"/>
      <c r="F3" s="416"/>
      <c r="G3" s="416"/>
      <c r="H3" s="732"/>
    </row>
    <row r="4" spans="1:14" x14ac:dyDescent="0.2">
      <c r="A4" s="297"/>
      <c r="B4" s="417"/>
      <c r="C4" s="417"/>
      <c r="D4" s="417"/>
      <c r="E4" s="417"/>
      <c r="F4" s="417"/>
      <c r="G4" s="417"/>
      <c r="H4" s="298"/>
    </row>
    <row r="5" spans="1:14" x14ac:dyDescent="0.2">
      <c r="A5" s="299" t="s">
        <v>305</v>
      </c>
      <c r="B5" s="7"/>
      <c r="C5" s="7"/>
      <c r="D5" s="7"/>
      <c r="E5" s="7"/>
      <c r="F5" s="7"/>
      <c r="G5" s="7"/>
      <c r="H5" s="300"/>
    </row>
    <row r="6" spans="1:14" x14ac:dyDescent="0.2">
      <c r="A6" s="301" t="s">
        <v>0</v>
      </c>
      <c r="B6" s="398" t="s">
        <v>243</v>
      </c>
      <c r="C6" s="398" t="s">
        <v>247</v>
      </c>
      <c r="D6" s="398" t="s">
        <v>278</v>
      </c>
      <c r="E6" s="398" t="s">
        <v>324</v>
      </c>
      <c r="F6" s="398" t="s">
        <v>360</v>
      </c>
      <c r="G6" s="398" t="s">
        <v>422</v>
      </c>
      <c r="H6" s="302" t="s">
        <v>475</v>
      </c>
    </row>
    <row r="7" spans="1:14" ht="17.25" customHeight="1" thickBot="1" x14ac:dyDescent="0.25">
      <c r="A7" s="303"/>
      <c r="B7" s="185"/>
      <c r="C7" s="185"/>
      <c r="D7" s="186"/>
      <c r="E7" s="186"/>
      <c r="F7" s="186"/>
      <c r="G7" s="186" t="s">
        <v>24</v>
      </c>
      <c r="H7" s="733" t="s">
        <v>24</v>
      </c>
    </row>
    <row r="8" spans="1:14" ht="12.6" x14ac:dyDescent="0.25">
      <c r="A8" s="399" t="s">
        <v>2</v>
      </c>
      <c r="B8" s="403"/>
      <c r="C8" s="404"/>
      <c r="D8" s="727"/>
      <c r="E8" s="404" t="s">
        <v>18</v>
      </c>
      <c r="F8" s="405"/>
      <c r="G8" s="405"/>
      <c r="H8" s="406"/>
    </row>
    <row r="9" spans="1:14" x14ac:dyDescent="0.2">
      <c r="A9" s="400" t="s">
        <v>23</v>
      </c>
      <c r="B9" s="407"/>
      <c r="C9" s="4"/>
      <c r="D9" s="4"/>
      <c r="E9" s="4"/>
      <c r="F9" s="4"/>
      <c r="G9" s="4"/>
      <c r="H9" s="304"/>
    </row>
    <row r="10" spans="1:14" x14ac:dyDescent="0.2">
      <c r="A10" s="400" t="s">
        <v>3</v>
      </c>
      <c r="B10" s="408">
        <v>2.5510000000000002</v>
      </c>
      <c r="C10" s="5">
        <v>3.0329999999999999</v>
      </c>
      <c r="D10" s="5">
        <v>2.5310000000000001</v>
      </c>
      <c r="E10" s="5">
        <v>2.2189999999999999</v>
      </c>
      <c r="F10" s="5">
        <v>2.895</v>
      </c>
      <c r="G10" s="5">
        <v>2.91</v>
      </c>
      <c r="H10" s="734">
        <v>2.79</v>
      </c>
    </row>
    <row r="11" spans="1:14" x14ac:dyDescent="0.2">
      <c r="A11" s="400" t="s">
        <v>4</v>
      </c>
      <c r="B11" s="408">
        <v>2.4750000000000001</v>
      </c>
      <c r="C11" s="5">
        <v>2.9780000000000002</v>
      </c>
      <c r="D11" s="5">
        <v>2.4780000000000002</v>
      </c>
      <c r="E11" s="5">
        <v>2.1669999999999998</v>
      </c>
      <c r="F11" s="5">
        <v>2.8530000000000002</v>
      </c>
      <c r="G11" s="5">
        <v>2.867</v>
      </c>
      <c r="H11" s="734">
        <v>2.73</v>
      </c>
    </row>
    <row r="12" spans="1:14" x14ac:dyDescent="0.2">
      <c r="A12" s="400" t="s">
        <v>1</v>
      </c>
      <c r="B12" s="407"/>
      <c r="C12" s="4"/>
      <c r="D12" s="4"/>
      <c r="E12" s="4"/>
      <c r="F12" s="4"/>
      <c r="G12" s="4"/>
      <c r="H12" s="304"/>
      <c r="N12" s="183"/>
    </row>
    <row r="13" spans="1:14" s="1" customFormat="1" ht="11.4" x14ac:dyDescent="0.2">
      <c r="A13" s="400" t="s">
        <v>1</v>
      </c>
      <c r="B13" s="717"/>
      <c r="C13" s="718"/>
      <c r="E13" s="719" t="s">
        <v>19</v>
      </c>
      <c r="F13" s="4"/>
      <c r="G13" s="4"/>
      <c r="H13" s="304"/>
    </row>
    <row r="14" spans="1:14" x14ac:dyDescent="0.2">
      <c r="A14" s="400" t="s">
        <v>1</v>
      </c>
      <c r="B14" s="407"/>
      <c r="C14" s="4"/>
      <c r="D14" s="4"/>
      <c r="E14" s="4"/>
      <c r="F14" s="4"/>
      <c r="G14" s="4"/>
      <c r="H14" s="304"/>
    </row>
    <row r="15" spans="1:14" x14ac:dyDescent="0.2">
      <c r="A15" s="400" t="s">
        <v>5</v>
      </c>
      <c r="B15" s="409">
        <f t="shared" ref="B15:G15" si="0">B20/B11*100</f>
        <v>7473.7777777777783</v>
      </c>
      <c r="C15" s="305">
        <f t="shared" si="0"/>
        <v>7620.0134318334449</v>
      </c>
      <c r="D15" s="305">
        <f t="shared" si="0"/>
        <v>7709.9273607748173</v>
      </c>
      <c r="E15" s="305">
        <f t="shared" si="0"/>
        <v>7385.371481310568</v>
      </c>
      <c r="F15" s="305">
        <f t="shared" si="0"/>
        <v>7640.7641079565365</v>
      </c>
      <c r="G15" s="305">
        <f t="shared" si="0"/>
        <v>7747.9246599232656</v>
      </c>
      <c r="H15" s="306">
        <f t="shared" ref="H15" si="1">H20/H11*100</f>
        <v>7636.0439560439563</v>
      </c>
    </row>
    <row r="16" spans="1:14" x14ac:dyDescent="0.2">
      <c r="A16" s="400" t="s">
        <v>1</v>
      </c>
      <c r="B16" s="407"/>
      <c r="C16" s="4"/>
      <c r="D16" s="4"/>
      <c r="E16" s="4"/>
      <c r="F16" s="720"/>
      <c r="G16" s="720"/>
      <c r="H16" s="304"/>
    </row>
    <row r="17" spans="1:8" s="1" customFormat="1" ht="11.4" x14ac:dyDescent="0.2">
      <c r="A17" s="400" t="s">
        <v>1</v>
      </c>
      <c r="B17" s="410"/>
      <c r="C17" s="718"/>
      <c r="D17" s="721"/>
      <c r="E17" s="721" t="s">
        <v>20</v>
      </c>
      <c r="F17" s="4"/>
      <c r="G17" s="4"/>
      <c r="H17" s="304"/>
    </row>
    <row r="18" spans="1:8" x14ac:dyDescent="0.2">
      <c r="A18" s="400" t="s">
        <v>1</v>
      </c>
      <c r="B18" s="407"/>
      <c r="C18" s="4"/>
      <c r="D18" s="4"/>
      <c r="E18" s="4"/>
      <c r="F18" s="4"/>
      <c r="G18" s="4"/>
      <c r="H18" s="304"/>
    </row>
    <row r="19" spans="1:8" x14ac:dyDescent="0.2">
      <c r="A19" s="400" t="s">
        <v>6</v>
      </c>
      <c r="B19" s="411">
        <v>44.850999999999999</v>
      </c>
      <c r="C19" s="722">
        <f t="shared" ref="C19" si="2">B35</f>
        <v>28.661999999999999</v>
      </c>
      <c r="D19" s="722">
        <f t="shared" ref="D19" si="3">C35</f>
        <v>43.676000000000016</v>
      </c>
      <c r="E19" s="722">
        <f t="shared" ref="E19" si="4">D35</f>
        <v>39.72399999999999</v>
      </c>
      <c r="F19" s="722">
        <f t="shared" ref="F19" si="5">E35</f>
        <v>30.256</v>
      </c>
      <c r="G19" s="722">
        <f>F35</f>
        <v>39.847000000000001</v>
      </c>
      <c r="H19" s="307">
        <f>G35</f>
        <v>50.480000000000018</v>
      </c>
    </row>
    <row r="20" spans="1:8" x14ac:dyDescent="0.2">
      <c r="A20" s="400" t="s">
        <v>7</v>
      </c>
      <c r="B20" s="411">
        <v>184.976</v>
      </c>
      <c r="C20" s="722">
        <v>226.92400000000001</v>
      </c>
      <c r="D20" s="722">
        <v>191.05199999999999</v>
      </c>
      <c r="E20" s="722">
        <v>160.041</v>
      </c>
      <c r="F20" s="722">
        <v>217.99100000000001</v>
      </c>
      <c r="G20" s="722">
        <v>222.13300000000001</v>
      </c>
      <c r="H20" s="307">
        <v>208.464</v>
      </c>
    </row>
    <row r="21" spans="1:8" x14ac:dyDescent="0.2">
      <c r="A21" s="400" t="s">
        <v>8</v>
      </c>
      <c r="B21" s="411">
        <v>37.348999999999997</v>
      </c>
      <c r="C21" s="722">
        <v>34.073</v>
      </c>
      <c r="D21" s="722">
        <v>37.770000000000003</v>
      </c>
      <c r="E21" s="722">
        <v>39.881</v>
      </c>
      <c r="F21" s="722">
        <v>44.38</v>
      </c>
      <c r="G21" s="722">
        <v>48.5</v>
      </c>
      <c r="H21" s="307">
        <v>49.7</v>
      </c>
    </row>
    <row r="22" spans="1:8" x14ac:dyDescent="0.2">
      <c r="A22" s="400" t="s">
        <v>9</v>
      </c>
      <c r="B22" s="411">
        <f t="shared" ref="B22:D22" si="6">B19+B20+B21</f>
        <v>267.17599999999999</v>
      </c>
      <c r="C22" s="722">
        <f t="shared" si="6"/>
        <v>289.65899999999999</v>
      </c>
      <c r="D22" s="722">
        <f t="shared" si="6"/>
        <v>272.49799999999999</v>
      </c>
      <c r="E22" s="722">
        <f>E19+E20+E21</f>
        <v>239.64599999999999</v>
      </c>
      <c r="F22" s="722">
        <f>F19+F20+F21</f>
        <v>292.62700000000001</v>
      </c>
      <c r="G22" s="722">
        <f>G19+G20+G21</f>
        <v>310.48</v>
      </c>
      <c r="H22" s="307">
        <f>H19+H20+H21</f>
        <v>308.64400000000001</v>
      </c>
    </row>
    <row r="23" spans="1:8" x14ac:dyDescent="0.2">
      <c r="A23" s="400" t="s">
        <v>1</v>
      </c>
      <c r="B23" s="411"/>
      <c r="C23" s="722"/>
      <c r="D23" s="722"/>
      <c r="E23" s="722"/>
      <c r="F23" s="722"/>
      <c r="G23" s="722"/>
      <c r="H23" s="307"/>
    </row>
    <row r="24" spans="1:8" x14ac:dyDescent="0.2">
      <c r="A24" s="400" t="s">
        <v>10</v>
      </c>
      <c r="B24" s="411"/>
      <c r="C24" s="722"/>
      <c r="D24" s="722"/>
      <c r="E24" s="722"/>
      <c r="F24" s="722"/>
      <c r="G24" s="722"/>
      <c r="H24" s="307"/>
    </row>
    <row r="25" spans="1:8" x14ac:dyDescent="0.2">
      <c r="A25" s="400" t="s">
        <v>414</v>
      </c>
      <c r="B25" s="411">
        <f t="shared" ref="B25:G25" si="7">B27-B26</f>
        <v>141.91599999999997</v>
      </c>
      <c r="C25" s="722">
        <f t="shared" si="7"/>
        <v>150.47699999999998</v>
      </c>
      <c r="D25" s="722">
        <f t="shared" si="7"/>
        <v>147.49699999999999</v>
      </c>
      <c r="E25" s="722">
        <f t="shared" si="7"/>
        <v>142.43799999999999</v>
      </c>
      <c r="F25" s="722">
        <f t="shared" si="7"/>
        <v>151.43599999999998</v>
      </c>
      <c r="G25" s="722">
        <f t="shared" si="7"/>
        <v>167.9</v>
      </c>
      <c r="H25" s="307" t="s">
        <v>26</v>
      </c>
    </row>
    <row r="26" spans="1:8" x14ac:dyDescent="0.2">
      <c r="A26" s="400" t="s">
        <v>11</v>
      </c>
      <c r="B26" s="411">
        <v>2.4</v>
      </c>
      <c r="C26" s="722">
        <v>2</v>
      </c>
      <c r="D26" s="722">
        <v>1.8</v>
      </c>
      <c r="E26" s="722">
        <v>2.2999999999999998</v>
      </c>
      <c r="F26" s="722">
        <v>2.2999999999999998</v>
      </c>
      <c r="G26" s="722">
        <v>2.1</v>
      </c>
      <c r="H26" s="307" t="s">
        <v>26</v>
      </c>
    </row>
    <row r="27" spans="1:8" x14ac:dyDescent="0.2">
      <c r="A27" s="401" t="s">
        <v>12</v>
      </c>
      <c r="B27" s="411">
        <v>144.31599999999997</v>
      </c>
      <c r="C27" s="722">
        <v>152.47699999999998</v>
      </c>
      <c r="D27" s="722">
        <v>149.297</v>
      </c>
      <c r="E27" s="722">
        <v>144.738</v>
      </c>
      <c r="F27" s="722">
        <v>153.73599999999999</v>
      </c>
      <c r="G27" s="722">
        <v>170</v>
      </c>
      <c r="H27" s="307">
        <v>167</v>
      </c>
    </row>
    <row r="28" spans="1:8" x14ac:dyDescent="0.2">
      <c r="A28" s="400" t="s">
        <v>1</v>
      </c>
      <c r="B28" s="411"/>
      <c r="C28" s="722"/>
      <c r="D28" s="722"/>
      <c r="E28" s="722"/>
      <c r="F28" s="722"/>
      <c r="G28" s="722"/>
      <c r="H28" s="307"/>
    </row>
    <row r="29" spans="1:8" x14ac:dyDescent="0.2">
      <c r="A29" s="400" t="s">
        <v>13</v>
      </c>
      <c r="B29" s="411">
        <v>94.197999999999993</v>
      </c>
      <c r="C29" s="722">
        <v>93.506</v>
      </c>
      <c r="D29" s="722">
        <v>83.477000000000004</v>
      </c>
      <c r="E29" s="722">
        <v>64.652000000000001</v>
      </c>
      <c r="F29" s="722">
        <v>99.043999999999997</v>
      </c>
      <c r="G29" s="722">
        <f>G30+G31</f>
        <v>90</v>
      </c>
      <c r="H29" s="307">
        <f>H30+H31</f>
        <v>97</v>
      </c>
    </row>
    <row r="30" spans="1:8" x14ac:dyDescent="0.2">
      <c r="A30" s="400" t="s">
        <v>14</v>
      </c>
      <c r="B30" s="411">
        <v>31.344999999999999</v>
      </c>
      <c r="C30" s="722">
        <v>34.619</v>
      </c>
      <c r="D30" s="722">
        <v>28.166</v>
      </c>
      <c r="E30" s="722">
        <v>18.452000000000002</v>
      </c>
      <c r="F30" s="722">
        <v>42.543999999999997</v>
      </c>
      <c r="G30" s="722">
        <v>29</v>
      </c>
      <c r="H30" s="307">
        <v>32</v>
      </c>
    </row>
    <row r="31" spans="1:8" x14ac:dyDescent="0.2">
      <c r="A31" s="400" t="s">
        <v>377</v>
      </c>
      <c r="B31" s="411">
        <v>62.853000000000002</v>
      </c>
      <c r="C31" s="722">
        <v>58.887</v>
      </c>
      <c r="D31" s="722">
        <v>55.311</v>
      </c>
      <c r="E31" s="722">
        <v>46.2</v>
      </c>
      <c r="F31" s="722">
        <v>56.5</v>
      </c>
      <c r="G31" s="722">
        <v>61</v>
      </c>
      <c r="H31" s="307">
        <v>65</v>
      </c>
    </row>
    <row r="32" spans="1:8" x14ac:dyDescent="0.2">
      <c r="A32" s="297"/>
      <c r="B32" s="411"/>
      <c r="C32" s="722"/>
      <c r="D32" s="722"/>
      <c r="E32" s="722"/>
      <c r="F32" s="722"/>
      <c r="G32" s="722"/>
      <c r="H32" s="307"/>
    </row>
    <row r="33" spans="1:8" x14ac:dyDescent="0.2">
      <c r="A33" s="400" t="s">
        <v>15</v>
      </c>
      <c r="B33" s="411">
        <f t="shared" ref="B33:G33" si="8">B27+B29</f>
        <v>238.51399999999995</v>
      </c>
      <c r="C33" s="722">
        <f t="shared" si="8"/>
        <v>245.98299999999998</v>
      </c>
      <c r="D33" s="722">
        <f t="shared" si="8"/>
        <v>232.774</v>
      </c>
      <c r="E33" s="722">
        <f t="shared" si="8"/>
        <v>209.39</v>
      </c>
      <c r="F33" s="722">
        <f t="shared" si="8"/>
        <v>252.77999999999997</v>
      </c>
      <c r="G33" s="722">
        <f t="shared" si="8"/>
        <v>260</v>
      </c>
      <c r="H33" s="307">
        <f t="shared" ref="H33" si="9">H27+H29</f>
        <v>264</v>
      </c>
    </row>
    <row r="34" spans="1:8" x14ac:dyDescent="0.2">
      <c r="A34" s="400" t="s">
        <v>1</v>
      </c>
      <c r="B34" s="411"/>
      <c r="C34" s="722"/>
      <c r="D34" s="722"/>
      <c r="E34" s="722"/>
      <c r="F34" s="722"/>
      <c r="G34" s="722"/>
      <c r="H34" s="307"/>
    </row>
    <row r="35" spans="1:8" x14ac:dyDescent="0.2">
      <c r="A35" s="400" t="s">
        <v>16</v>
      </c>
      <c r="B35" s="411">
        <v>28.661999999999999</v>
      </c>
      <c r="C35" s="722">
        <f>C22-C33</f>
        <v>43.676000000000016</v>
      </c>
      <c r="D35" s="722">
        <f>D22-D33</f>
        <v>39.72399999999999</v>
      </c>
      <c r="E35" s="722">
        <f>E22-E33</f>
        <v>30.256</v>
      </c>
      <c r="F35" s="722">
        <v>39.847000000000001</v>
      </c>
      <c r="G35" s="722">
        <f>G22-G33</f>
        <v>50.480000000000018</v>
      </c>
      <c r="H35" s="307">
        <f>H22-H33</f>
        <v>44.644000000000005</v>
      </c>
    </row>
    <row r="36" spans="1:8" x14ac:dyDescent="0.2">
      <c r="A36" s="297"/>
      <c r="B36" s="411"/>
      <c r="C36" s="722"/>
      <c r="D36" s="722"/>
      <c r="E36" s="722"/>
      <c r="F36" s="722"/>
      <c r="G36" s="722"/>
      <c r="H36" s="307"/>
    </row>
    <row r="37" spans="1:8" s="1" customFormat="1" ht="11.4" x14ac:dyDescent="0.2">
      <c r="A37" s="400" t="s">
        <v>1</v>
      </c>
      <c r="B37" s="410"/>
      <c r="C37" s="718"/>
      <c r="D37" s="721"/>
      <c r="E37" s="721" t="s">
        <v>21</v>
      </c>
      <c r="F37" s="4"/>
      <c r="G37" s="4"/>
      <c r="H37" s="304"/>
    </row>
    <row r="38" spans="1:8" s="1" customFormat="1" ht="11.4" x14ac:dyDescent="0.2">
      <c r="A38" s="400" t="s">
        <v>1</v>
      </c>
      <c r="B38" s="407"/>
      <c r="C38" s="4"/>
      <c r="D38" s="4"/>
      <c r="E38" s="4"/>
      <c r="F38" s="4"/>
      <c r="G38" s="4"/>
      <c r="H38" s="304"/>
    </row>
    <row r="39" spans="1:8" s="1" customFormat="1" ht="11.4" x14ac:dyDescent="0.2">
      <c r="A39" s="401" t="s">
        <v>17</v>
      </c>
      <c r="B39" s="412">
        <f t="shared" ref="B39:G39" si="10">B35/B33*100</f>
        <v>12.016904668069801</v>
      </c>
      <c r="C39" s="723">
        <f t="shared" si="10"/>
        <v>17.755698564534956</v>
      </c>
      <c r="D39" s="723">
        <f t="shared" si="10"/>
        <v>17.065479821629559</v>
      </c>
      <c r="E39" s="723">
        <f t="shared" si="10"/>
        <v>14.449591671044463</v>
      </c>
      <c r="F39" s="723">
        <f t="shared" si="10"/>
        <v>15.763509771342671</v>
      </c>
      <c r="G39" s="723">
        <f t="shared" si="10"/>
        <v>19.415384615384625</v>
      </c>
      <c r="H39" s="716">
        <f t="shared" ref="H39" si="11">H35/H33*100</f>
        <v>16.910606060606064</v>
      </c>
    </row>
    <row r="40" spans="1:8" s="1" customFormat="1" ht="11.4" x14ac:dyDescent="0.2">
      <c r="A40" s="297"/>
      <c r="B40" s="407"/>
      <c r="C40" s="4"/>
      <c r="D40" s="4"/>
      <c r="E40" s="4"/>
      <c r="F40" s="4"/>
      <c r="G40" s="4"/>
      <c r="H40" s="304"/>
    </row>
    <row r="41" spans="1:8" s="1" customFormat="1" ht="11.4" x14ac:dyDescent="0.2">
      <c r="A41" s="297"/>
      <c r="B41" s="413"/>
      <c r="C41" s="724"/>
      <c r="D41" s="721"/>
      <c r="E41" s="725" t="s">
        <v>402</v>
      </c>
      <c r="F41" s="4"/>
      <c r="G41" s="4"/>
      <c r="H41" s="304"/>
    </row>
    <row r="42" spans="1:8" s="1" customFormat="1" ht="11.4" x14ac:dyDescent="0.2">
      <c r="A42" s="400" t="s">
        <v>378</v>
      </c>
      <c r="B42" s="414"/>
      <c r="C42" s="726"/>
      <c r="D42" s="726"/>
      <c r="E42" s="726"/>
      <c r="F42" s="726"/>
      <c r="G42" s="726"/>
      <c r="H42" s="308"/>
    </row>
    <row r="43" spans="1:8" s="1" customFormat="1" ht="11.4" x14ac:dyDescent="0.2">
      <c r="A43" s="400" t="s">
        <v>409</v>
      </c>
      <c r="B43" s="414">
        <v>13.6</v>
      </c>
      <c r="C43" s="726">
        <v>14.4</v>
      </c>
      <c r="D43" s="726">
        <v>16.100000000000001</v>
      </c>
      <c r="E43" s="726">
        <v>19.8</v>
      </c>
      <c r="F43" s="726">
        <v>17.3</v>
      </c>
      <c r="G43" s="726">
        <v>15.1</v>
      </c>
      <c r="H43" s="308">
        <v>14.2</v>
      </c>
    </row>
    <row r="44" spans="1:8" s="1" customFormat="1" ht="11.4" x14ac:dyDescent="0.2">
      <c r="A44" s="400" t="s">
        <v>1</v>
      </c>
      <c r="B44" s="407"/>
      <c r="C44" s="4"/>
      <c r="D44" s="4"/>
      <c r="E44" s="4"/>
      <c r="F44" s="4"/>
      <c r="G44" s="4"/>
      <c r="H44" s="304"/>
    </row>
    <row r="45" spans="1:8" s="1" customFormat="1" ht="11.4" x14ac:dyDescent="0.2">
      <c r="A45" s="297"/>
      <c r="B45" s="410"/>
      <c r="C45" s="718"/>
      <c r="D45" s="721"/>
      <c r="E45" s="721" t="s">
        <v>21</v>
      </c>
      <c r="F45" s="4"/>
      <c r="G45" s="4"/>
      <c r="H45" s="304"/>
    </row>
    <row r="46" spans="1:8" x14ac:dyDescent="0.2">
      <c r="A46" s="400"/>
      <c r="B46" s="407"/>
      <c r="C46" s="4"/>
      <c r="D46" s="4"/>
      <c r="E46" s="4"/>
      <c r="F46" s="4"/>
      <c r="G46" s="4"/>
      <c r="H46" s="304"/>
    </row>
    <row r="47" spans="1:8" ht="20.25" customHeight="1" thickBot="1" x14ac:dyDescent="0.25">
      <c r="A47" s="402" t="s">
        <v>379</v>
      </c>
      <c r="B47" s="415">
        <v>70</v>
      </c>
      <c r="C47" s="309">
        <v>70</v>
      </c>
      <c r="D47" s="309">
        <v>70</v>
      </c>
      <c r="E47" s="309">
        <v>70</v>
      </c>
      <c r="F47" s="309">
        <v>70</v>
      </c>
      <c r="G47" s="309">
        <v>70</v>
      </c>
      <c r="H47" s="310">
        <v>70</v>
      </c>
    </row>
    <row r="48" spans="1:8" x14ac:dyDescent="0.2">
      <c r="A48" s="6" t="s">
        <v>376</v>
      </c>
      <c r="B48" s="4"/>
      <c r="C48" s="4"/>
      <c r="D48" s="4"/>
      <c r="E48" s="5"/>
      <c r="F48" s="184"/>
      <c r="G48" s="184"/>
      <c r="H48" s="184"/>
    </row>
    <row r="49" spans="1:8" x14ac:dyDescent="0.2">
      <c r="A49" s="6" t="s">
        <v>321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299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493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86" transitionEvaluation="1" codeName="Sheet9">
    <pageSetUpPr fitToPage="1"/>
  </sheetPr>
  <dimension ref="A1:AA203"/>
  <sheetViews>
    <sheetView showGridLines="0" zoomScale="150" zoomScaleNormal="145" workbookViewId="0">
      <pane xSplit="1" ySplit="7" topLeftCell="B86" activePane="bottomRight" state="frozen"/>
      <selection pane="topRight" activeCell="B1" sqref="B1"/>
      <selection pane="bottomLeft" activeCell="A7" sqref="A7"/>
      <selection pane="bottomRight" activeCell="E88" sqref="E88"/>
    </sheetView>
  </sheetViews>
  <sheetFormatPr defaultColWidth="9.6640625" defaultRowHeight="11.4" x14ac:dyDescent="0.2"/>
  <cols>
    <col min="1" max="1" width="18.44140625" style="156" customWidth="1"/>
    <col min="2" max="3" width="12" style="82" customWidth="1"/>
    <col min="4" max="4" width="13.77734375" style="84" customWidth="1"/>
    <col min="5" max="5" width="5.6640625" style="82" customWidth="1"/>
    <col min="6" max="6" width="10" style="48" customWidth="1"/>
    <col min="7" max="7" width="14.33203125" style="82" customWidth="1"/>
    <col min="8" max="9" width="13.21875" style="83" customWidth="1"/>
    <col min="10" max="10" width="9.6640625" style="82" customWidth="1"/>
    <col min="11" max="11" width="10.33203125" style="82" customWidth="1"/>
    <col min="12" max="12" width="10.109375" style="82" customWidth="1"/>
    <col min="13" max="13" width="2.6640625" style="82" customWidth="1"/>
    <col min="14" max="14" width="11.44140625" style="82" customWidth="1"/>
    <col min="15" max="16384" width="9.6640625" style="82"/>
  </cols>
  <sheetData>
    <row r="1" spans="1:27" s="156" customFormat="1" x14ac:dyDescent="0.2">
      <c r="A1" s="418" t="s">
        <v>332</v>
      </c>
      <c r="B1" s="419"/>
      <c r="C1" s="419"/>
      <c r="D1" s="419"/>
      <c r="E1" s="419"/>
      <c r="F1" s="420"/>
      <c r="G1" s="419"/>
      <c r="H1" s="419"/>
      <c r="I1" s="419"/>
      <c r="J1" s="419"/>
      <c r="K1" s="419"/>
      <c r="L1" s="419"/>
      <c r="M1" s="419"/>
      <c r="N1" s="421"/>
    </row>
    <row r="2" spans="1:27" s="156" customFormat="1" x14ac:dyDescent="0.2">
      <c r="A2" s="422"/>
      <c r="B2" s="287"/>
      <c r="C2" s="287"/>
      <c r="D2" s="287"/>
      <c r="E2" s="287"/>
      <c r="F2" s="288"/>
      <c r="G2" s="287"/>
      <c r="H2" s="287"/>
      <c r="I2" s="287"/>
      <c r="J2" s="287"/>
      <c r="K2" s="287"/>
      <c r="L2" s="287"/>
      <c r="M2" s="287"/>
      <c r="N2" s="423"/>
    </row>
    <row r="3" spans="1:27" s="90" customFormat="1" ht="12" customHeight="1" x14ac:dyDescent="0.2">
      <c r="A3" s="422"/>
      <c r="B3" s="157"/>
      <c r="C3" s="157" t="s">
        <v>419</v>
      </c>
      <c r="D3" s="157"/>
      <c r="E3" s="157"/>
      <c r="F3" s="168"/>
      <c r="G3" s="157"/>
      <c r="H3" s="157"/>
      <c r="I3" s="157"/>
      <c r="J3" s="157"/>
      <c r="K3" s="157"/>
      <c r="L3" s="157"/>
      <c r="M3" s="157"/>
      <c r="N3" s="424"/>
    </row>
    <row r="4" spans="1:27" s="90" customFormat="1" ht="12" customHeight="1" thickBot="1" x14ac:dyDescent="0.25">
      <c r="A4" s="422" t="s">
        <v>164</v>
      </c>
      <c r="B4" s="157" t="s">
        <v>163</v>
      </c>
      <c r="C4" s="157" t="s">
        <v>163</v>
      </c>
      <c r="D4" s="157" t="s">
        <v>162</v>
      </c>
      <c r="E4" s="157"/>
      <c r="F4" s="169"/>
      <c r="G4" s="158" t="s">
        <v>161</v>
      </c>
      <c r="H4" s="158" t="s">
        <v>286</v>
      </c>
      <c r="I4" s="158"/>
      <c r="J4" s="158"/>
      <c r="K4" s="158"/>
      <c r="L4" s="158"/>
      <c r="M4" s="286"/>
      <c r="N4" s="424" t="s">
        <v>160</v>
      </c>
    </row>
    <row r="5" spans="1:27" s="90" customFormat="1" ht="12" customHeight="1" x14ac:dyDescent="0.2">
      <c r="A5" s="422" t="s">
        <v>81</v>
      </c>
      <c r="B5" s="157" t="s">
        <v>159</v>
      </c>
      <c r="C5" s="157" t="s">
        <v>159</v>
      </c>
      <c r="D5" s="157" t="s">
        <v>158</v>
      </c>
      <c r="E5" s="157"/>
      <c r="F5" s="168" t="s">
        <v>284</v>
      </c>
      <c r="G5" s="159" t="s">
        <v>318</v>
      </c>
      <c r="H5" s="159" t="s">
        <v>316</v>
      </c>
      <c r="I5" s="159" t="s">
        <v>318</v>
      </c>
      <c r="J5" s="159">
        <v>0.15</v>
      </c>
      <c r="K5" s="159">
        <v>0.25</v>
      </c>
      <c r="L5" s="157" t="s">
        <v>157</v>
      </c>
      <c r="M5" s="157"/>
      <c r="N5" s="425">
        <v>0.05</v>
      </c>
    </row>
    <row r="6" spans="1:27" s="90" customFormat="1" ht="13.95" customHeight="1" x14ac:dyDescent="0.2">
      <c r="A6" s="426" t="s">
        <v>102</v>
      </c>
      <c r="B6" s="272" t="s">
        <v>156</v>
      </c>
      <c r="C6" s="272" t="s">
        <v>155</v>
      </c>
      <c r="D6" s="272" t="s">
        <v>154</v>
      </c>
      <c r="E6" s="272"/>
      <c r="F6" s="273" t="s">
        <v>285</v>
      </c>
      <c r="G6" s="272" t="s">
        <v>153</v>
      </c>
      <c r="H6" s="272" t="s">
        <v>372</v>
      </c>
      <c r="I6" s="272" t="s">
        <v>372</v>
      </c>
      <c r="J6" s="272" t="s">
        <v>373</v>
      </c>
      <c r="K6" s="272" t="s">
        <v>373</v>
      </c>
      <c r="L6" s="272" t="s">
        <v>374</v>
      </c>
      <c r="M6" s="272"/>
      <c r="N6" s="427" t="s">
        <v>375</v>
      </c>
    </row>
    <row r="7" spans="1:27" ht="12.6" customHeight="1" x14ac:dyDescent="0.2">
      <c r="A7" s="579"/>
      <c r="B7" s="580"/>
      <c r="C7" s="580"/>
      <c r="D7" s="581"/>
      <c r="E7" s="580"/>
      <c r="F7" s="582"/>
      <c r="G7" s="580"/>
      <c r="H7" s="583"/>
      <c r="I7" s="583"/>
      <c r="J7" s="580"/>
      <c r="K7" s="580"/>
      <c r="L7" s="580"/>
      <c r="M7" s="580"/>
      <c r="N7" s="584"/>
      <c r="Q7" s="85"/>
    </row>
    <row r="8" spans="1:27" ht="13.2" customHeight="1" x14ac:dyDescent="0.2">
      <c r="A8" s="428"/>
      <c r="D8" s="87"/>
      <c r="F8" s="256"/>
      <c r="G8" s="585" t="s">
        <v>420</v>
      </c>
      <c r="N8" s="429"/>
      <c r="Q8" s="85"/>
      <c r="AA8" s="85"/>
    </row>
    <row r="9" spans="1:27" ht="9" customHeight="1" x14ac:dyDescent="0.2">
      <c r="A9" s="428"/>
      <c r="D9" s="87"/>
      <c r="F9" s="256"/>
      <c r="N9" s="429"/>
      <c r="Q9" s="85"/>
    </row>
    <row r="10" spans="1:27" ht="14.4" customHeight="1" x14ac:dyDescent="0.2">
      <c r="A10" s="428"/>
      <c r="B10" s="83"/>
      <c r="C10" s="83"/>
      <c r="D10" s="87"/>
      <c r="E10" s="83"/>
      <c r="F10" s="257"/>
      <c r="G10" s="83"/>
      <c r="J10" s="83"/>
      <c r="K10" s="83"/>
      <c r="L10" s="83"/>
      <c r="M10" s="83"/>
      <c r="N10" s="430"/>
    </row>
    <row r="11" spans="1:27" ht="12.75" customHeight="1" x14ac:dyDescent="0.2">
      <c r="A11" s="428" t="s">
        <v>25</v>
      </c>
      <c r="B11" s="171">
        <v>559.9083333333333</v>
      </c>
      <c r="C11" s="171">
        <v>339.22916666666669</v>
      </c>
      <c r="D11" s="177">
        <v>702.91666666666663</v>
      </c>
      <c r="E11" s="171"/>
      <c r="F11" s="171">
        <v>1054</v>
      </c>
      <c r="G11" s="171">
        <v>592</v>
      </c>
      <c r="H11" s="171">
        <v>586.66666666666663</v>
      </c>
      <c r="I11" s="181" t="s">
        <v>149</v>
      </c>
      <c r="J11" s="171">
        <v>571</v>
      </c>
      <c r="K11" s="171">
        <v>557</v>
      </c>
      <c r="L11" s="171">
        <v>520.83333333333337</v>
      </c>
      <c r="M11" s="171"/>
      <c r="N11" s="431">
        <v>476.75</v>
      </c>
    </row>
    <row r="12" spans="1:27" ht="12.75" customHeight="1" x14ac:dyDescent="0.2">
      <c r="A12" s="428" t="s">
        <v>152</v>
      </c>
      <c r="B12" s="171">
        <v>614.83333333333337</v>
      </c>
      <c r="C12" s="171">
        <v>371.75</v>
      </c>
      <c r="D12" s="177">
        <v>702.75</v>
      </c>
      <c r="E12" s="171"/>
      <c r="F12" s="171">
        <v>1098</v>
      </c>
      <c r="G12" s="171">
        <v>564.83333333333337</v>
      </c>
      <c r="H12" s="171">
        <v>568.25</v>
      </c>
      <c r="I12" s="181" t="s">
        <v>149</v>
      </c>
      <c r="J12" s="171">
        <v>527.5</v>
      </c>
      <c r="K12" s="171">
        <v>523</v>
      </c>
      <c r="L12" s="171">
        <v>514.66666666666663</v>
      </c>
      <c r="M12" s="171"/>
      <c r="N12" s="431">
        <v>410.16666666666669</v>
      </c>
    </row>
    <row r="13" spans="1:27" ht="12" customHeight="1" x14ac:dyDescent="0.2">
      <c r="A13" s="428" t="s">
        <v>151</v>
      </c>
      <c r="B13" s="171">
        <v>588.25</v>
      </c>
      <c r="C13" s="171">
        <v>379.66666666666669</v>
      </c>
      <c r="D13" s="171">
        <v>838.18181818181813</v>
      </c>
      <c r="E13" s="171"/>
      <c r="F13" s="171">
        <v>1036</v>
      </c>
      <c r="G13" s="171">
        <v>428</v>
      </c>
      <c r="H13" s="171">
        <v>441.16666666666669</v>
      </c>
      <c r="I13" s="181" t="s">
        <v>149</v>
      </c>
      <c r="J13" s="171">
        <v>386</v>
      </c>
      <c r="K13" s="171">
        <v>375</v>
      </c>
      <c r="L13" s="171">
        <v>349.16666666666669</v>
      </c>
      <c r="M13" s="171"/>
      <c r="N13" s="431">
        <v>399</v>
      </c>
    </row>
    <row r="14" spans="1:27" ht="12.75" customHeight="1" x14ac:dyDescent="0.2">
      <c r="A14" s="428" t="s">
        <v>150</v>
      </c>
      <c r="B14" s="171">
        <v>505.5</v>
      </c>
      <c r="C14" s="171">
        <v>277.75</v>
      </c>
      <c r="D14" s="171">
        <v>911.33333333333337</v>
      </c>
      <c r="E14" s="171"/>
      <c r="F14" s="171">
        <v>932</v>
      </c>
      <c r="G14" s="171">
        <v>419.75</v>
      </c>
      <c r="H14" s="171">
        <v>407.91666666666669</v>
      </c>
      <c r="I14" s="181" t="s">
        <v>149</v>
      </c>
      <c r="J14" s="171">
        <v>385.125</v>
      </c>
      <c r="K14" s="171">
        <v>369</v>
      </c>
      <c r="L14" s="171">
        <v>328.16666666666669</v>
      </c>
      <c r="M14" s="171"/>
      <c r="N14" s="431">
        <v>389</v>
      </c>
    </row>
    <row r="15" spans="1:27" ht="12.75" customHeight="1" x14ac:dyDescent="0.2">
      <c r="A15" s="428" t="s">
        <v>30</v>
      </c>
      <c r="B15" s="171">
        <v>521.66666666666663</v>
      </c>
      <c r="C15" s="171">
        <v>284.25</v>
      </c>
      <c r="D15" s="171">
        <v>767.5</v>
      </c>
      <c r="E15" s="171"/>
      <c r="F15" s="171">
        <v>750</v>
      </c>
      <c r="G15" s="171">
        <v>386</v>
      </c>
      <c r="H15" s="171">
        <v>380.83333333333331</v>
      </c>
      <c r="I15" s="181" t="s">
        <v>149</v>
      </c>
      <c r="J15" s="171">
        <v>366.25</v>
      </c>
      <c r="K15" s="171">
        <v>370</v>
      </c>
      <c r="L15" s="171">
        <v>321</v>
      </c>
      <c r="M15" s="171"/>
      <c r="N15" s="431">
        <v>364.16666666666669</v>
      </c>
    </row>
    <row r="16" spans="1:27" ht="4.5" customHeight="1" x14ac:dyDescent="0.2">
      <c r="A16" s="428"/>
      <c r="B16" s="171"/>
      <c r="C16" s="171"/>
      <c r="D16" s="171"/>
      <c r="E16" s="171"/>
      <c r="F16" s="171"/>
      <c r="G16" s="171"/>
      <c r="H16" s="171"/>
      <c r="I16" s="181"/>
      <c r="J16" s="171"/>
      <c r="K16" s="171"/>
      <c r="L16" s="171"/>
      <c r="M16" s="171"/>
      <c r="N16" s="431"/>
    </row>
    <row r="17" spans="1:14" ht="12.75" customHeight="1" x14ac:dyDescent="0.2">
      <c r="A17" s="428" t="s">
        <v>242</v>
      </c>
      <c r="B17" s="171">
        <v>474</v>
      </c>
      <c r="C17" s="171">
        <v>253.58333333333334</v>
      </c>
      <c r="D17" s="171">
        <v>611.08333333333337</v>
      </c>
      <c r="E17" s="171"/>
      <c r="F17" s="171">
        <v>640</v>
      </c>
      <c r="G17" s="171">
        <v>394.08333333333331</v>
      </c>
      <c r="H17" s="171">
        <v>387</v>
      </c>
      <c r="I17" s="181" t="s">
        <v>149</v>
      </c>
      <c r="J17" s="171">
        <v>367.91666666666669</v>
      </c>
      <c r="K17" s="171">
        <v>356.41666666666669</v>
      </c>
      <c r="L17" s="181" t="s">
        <v>149</v>
      </c>
      <c r="M17" s="181"/>
      <c r="N17" s="431">
        <v>357.16666666666669</v>
      </c>
    </row>
    <row r="18" spans="1:14" ht="12.75" customHeight="1" x14ac:dyDescent="0.2">
      <c r="A18" s="428" t="s">
        <v>32</v>
      </c>
      <c r="B18" s="171">
        <v>541</v>
      </c>
      <c r="C18" s="171">
        <v>313</v>
      </c>
      <c r="D18" s="171">
        <v>868.25</v>
      </c>
      <c r="E18" s="171"/>
      <c r="F18" s="171">
        <v>1040</v>
      </c>
      <c r="G18" s="171">
        <v>418.33333333333331</v>
      </c>
      <c r="H18" s="171">
        <v>412.33333333333331</v>
      </c>
      <c r="I18" s="181" t="s">
        <v>149</v>
      </c>
      <c r="J18" s="171">
        <v>393.5</v>
      </c>
      <c r="K18" s="171">
        <v>384.91666666666669</v>
      </c>
      <c r="L18" s="181" t="s">
        <v>149</v>
      </c>
      <c r="M18" s="181"/>
      <c r="N18" s="431">
        <v>414.83333333333331</v>
      </c>
    </row>
    <row r="19" spans="1:14" ht="12.75" customHeight="1" x14ac:dyDescent="0.2">
      <c r="A19" s="428" t="s">
        <v>246</v>
      </c>
      <c r="B19" s="171">
        <v>510</v>
      </c>
      <c r="C19" s="171">
        <v>285.25</v>
      </c>
      <c r="D19" s="171">
        <v>866.16666666666663</v>
      </c>
      <c r="E19" s="171"/>
      <c r="F19" s="171">
        <v>1070</v>
      </c>
      <c r="G19" s="171">
        <v>398.58333333333331</v>
      </c>
      <c r="H19" s="171">
        <v>389</v>
      </c>
      <c r="I19" s="181" t="s">
        <v>149</v>
      </c>
      <c r="J19" s="171">
        <v>381.66666666666669</v>
      </c>
      <c r="K19" s="171">
        <v>379.66666666666669</v>
      </c>
      <c r="L19" s="181" t="s">
        <v>149</v>
      </c>
      <c r="M19" s="181"/>
      <c r="N19" s="431">
        <v>378.91666666666669</v>
      </c>
    </row>
    <row r="20" spans="1:14" ht="12.75" customHeight="1" x14ac:dyDescent="0.2">
      <c r="A20" s="428" t="s">
        <v>260</v>
      </c>
      <c r="B20" s="171">
        <v>570</v>
      </c>
      <c r="C20" s="171">
        <v>346.83333333333331</v>
      </c>
      <c r="D20" s="171">
        <v>858.08333333333337</v>
      </c>
      <c r="E20" s="171"/>
      <c r="F20" s="171">
        <v>1065</v>
      </c>
      <c r="G20" s="171">
        <v>456.58333333333331</v>
      </c>
      <c r="H20" s="171">
        <v>446.33333333333331</v>
      </c>
      <c r="I20" s="181" t="s">
        <v>149</v>
      </c>
      <c r="J20" s="171">
        <v>441.33333333333331</v>
      </c>
      <c r="K20" s="171">
        <v>438.75</v>
      </c>
      <c r="L20" s="181" t="s">
        <v>149</v>
      </c>
      <c r="M20" s="181"/>
      <c r="N20" s="431">
        <v>387.33333333333331</v>
      </c>
    </row>
    <row r="21" spans="1:14" ht="7.5" customHeight="1" x14ac:dyDescent="0.2">
      <c r="A21" s="428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81"/>
      <c r="M21" s="181"/>
      <c r="N21" s="431"/>
    </row>
    <row r="22" spans="1:14" ht="12.75" customHeight="1" x14ac:dyDescent="0.2">
      <c r="A22" s="428" t="s">
        <v>263</v>
      </c>
      <c r="B22" s="171">
        <v>550</v>
      </c>
      <c r="C22" s="171">
        <v>310</v>
      </c>
      <c r="D22" s="171">
        <v>905</v>
      </c>
      <c r="E22" s="171"/>
      <c r="F22" s="171">
        <v>971</v>
      </c>
      <c r="G22" s="171">
        <v>492</v>
      </c>
      <c r="H22" s="171">
        <v>488</v>
      </c>
      <c r="I22" s="181" t="s">
        <v>149</v>
      </c>
      <c r="J22" s="171">
        <v>477</v>
      </c>
      <c r="K22" s="171">
        <v>465</v>
      </c>
      <c r="L22" s="181" t="s">
        <v>149</v>
      </c>
      <c r="M22" s="181"/>
      <c r="N22" s="431">
        <v>485</v>
      </c>
    </row>
    <row r="23" spans="1:14" ht="12.75" customHeight="1" x14ac:dyDescent="0.2">
      <c r="A23" s="428" t="s">
        <v>264</v>
      </c>
      <c r="B23" s="171">
        <v>550</v>
      </c>
      <c r="C23" s="171">
        <v>320</v>
      </c>
      <c r="D23" s="171">
        <v>905</v>
      </c>
      <c r="E23" s="171"/>
      <c r="F23" s="171">
        <v>856</v>
      </c>
      <c r="G23" s="171">
        <v>491</v>
      </c>
      <c r="H23" s="171">
        <v>488</v>
      </c>
      <c r="I23" s="181" t="s">
        <v>149</v>
      </c>
      <c r="J23" s="171">
        <v>476</v>
      </c>
      <c r="K23" s="171">
        <v>474</v>
      </c>
      <c r="L23" s="181" t="s">
        <v>149</v>
      </c>
      <c r="M23" s="181"/>
      <c r="N23" s="431">
        <v>467</v>
      </c>
    </row>
    <row r="24" spans="1:14" ht="12.75" customHeight="1" x14ac:dyDescent="0.2">
      <c r="A24" s="428" t="s">
        <v>265</v>
      </c>
      <c r="B24" s="171">
        <v>550</v>
      </c>
      <c r="C24" s="171">
        <v>320</v>
      </c>
      <c r="D24" s="171">
        <v>846</v>
      </c>
      <c r="E24" s="171"/>
      <c r="F24" s="171">
        <v>804</v>
      </c>
      <c r="G24" s="171">
        <v>461</v>
      </c>
      <c r="H24" s="171">
        <v>457</v>
      </c>
      <c r="I24" s="181" t="s">
        <v>149</v>
      </c>
      <c r="J24" s="171">
        <v>446</v>
      </c>
      <c r="K24" s="171">
        <v>445</v>
      </c>
      <c r="L24" s="181" t="s">
        <v>149</v>
      </c>
      <c r="M24" s="181"/>
      <c r="N24" s="431">
        <v>480</v>
      </c>
    </row>
    <row r="25" spans="1:14" ht="12.75" customHeight="1" x14ac:dyDescent="0.2">
      <c r="A25" s="428" t="s">
        <v>271</v>
      </c>
      <c r="B25" s="171">
        <v>550</v>
      </c>
      <c r="C25" s="171">
        <v>320</v>
      </c>
      <c r="D25" s="171">
        <v>835</v>
      </c>
      <c r="E25" s="171"/>
      <c r="F25" s="171">
        <v>792</v>
      </c>
      <c r="G25" s="171">
        <v>479</v>
      </c>
      <c r="H25" s="171">
        <v>471</v>
      </c>
      <c r="I25" s="181" t="s">
        <v>149</v>
      </c>
      <c r="J25" s="171">
        <v>462</v>
      </c>
      <c r="K25" s="171">
        <v>460</v>
      </c>
      <c r="L25" s="181" t="s">
        <v>149</v>
      </c>
      <c r="M25" s="181"/>
      <c r="N25" s="431">
        <v>502</v>
      </c>
    </row>
    <row r="26" spans="1:14" ht="12.75" customHeight="1" x14ac:dyDescent="0.2">
      <c r="A26" s="428" t="s">
        <v>273</v>
      </c>
      <c r="B26" s="171">
        <v>550</v>
      </c>
      <c r="C26" s="171">
        <v>320</v>
      </c>
      <c r="D26" s="171">
        <v>835</v>
      </c>
      <c r="E26" s="171"/>
      <c r="F26" s="171">
        <v>818</v>
      </c>
      <c r="G26" s="171">
        <v>512</v>
      </c>
      <c r="H26" s="171">
        <v>503</v>
      </c>
      <c r="I26" s="181" t="s">
        <v>149</v>
      </c>
      <c r="J26" s="171">
        <v>494</v>
      </c>
      <c r="K26" s="171">
        <v>493</v>
      </c>
      <c r="L26" s="181" t="s">
        <v>149</v>
      </c>
      <c r="M26" s="181"/>
      <c r="N26" s="431">
        <v>502</v>
      </c>
    </row>
    <row r="27" spans="1:14" ht="12.75" customHeight="1" x14ac:dyDescent="0.2">
      <c r="A27" s="428" t="s">
        <v>276</v>
      </c>
      <c r="B27" s="171">
        <v>550</v>
      </c>
      <c r="C27" s="171">
        <v>326</v>
      </c>
      <c r="D27" s="171">
        <v>835</v>
      </c>
      <c r="E27" s="171"/>
      <c r="F27" s="171">
        <v>826</v>
      </c>
      <c r="G27" s="171">
        <v>530</v>
      </c>
      <c r="H27" s="171">
        <v>519</v>
      </c>
      <c r="I27" s="181" t="s">
        <v>149</v>
      </c>
      <c r="J27" s="171">
        <v>512</v>
      </c>
      <c r="K27" s="171">
        <v>511</v>
      </c>
      <c r="L27" s="181" t="s">
        <v>149</v>
      </c>
      <c r="M27" s="181"/>
      <c r="N27" s="431">
        <v>520</v>
      </c>
    </row>
    <row r="28" spans="1:14" ht="13.5" customHeight="1" x14ac:dyDescent="0.2">
      <c r="A28" s="428" t="s">
        <v>281</v>
      </c>
      <c r="B28" s="171">
        <v>550</v>
      </c>
      <c r="C28" s="171">
        <v>328</v>
      </c>
      <c r="D28" s="171">
        <v>848</v>
      </c>
      <c r="E28" s="171"/>
      <c r="F28" s="171">
        <v>823</v>
      </c>
      <c r="G28" s="171">
        <v>552</v>
      </c>
      <c r="H28" s="171">
        <v>536</v>
      </c>
      <c r="I28" s="181" t="s">
        <v>149</v>
      </c>
      <c r="J28" s="171">
        <v>534</v>
      </c>
      <c r="K28" s="171">
        <v>533</v>
      </c>
      <c r="L28" s="181" t="s">
        <v>149</v>
      </c>
      <c r="M28" s="181"/>
      <c r="N28" s="431">
        <v>520</v>
      </c>
    </row>
    <row r="29" spans="1:14" ht="13.5" customHeight="1" x14ac:dyDescent="0.2">
      <c r="A29" s="428" t="s">
        <v>280</v>
      </c>
      <c r="B29" s="171">
        <v>550</v>
      </c>
      <c r="C29" s="171">
        <v>321</v>
      </c>
      <c r="D29" s="171">
        <v>912</v>
      </c>
      <c r="E29" s="171"/>
      <c r="F29" s="171">
        <v>810</v>
      </c>
      <c r="G29" s="171">
        <v>516</v>
      </c>
      <c r="H29" s="171">
        <v>501</v>
      </c>
      <c r="I29" s="181" t="s">
        <v>149</v>
      </c>
      <c r="J29" s="171">
        <v>500</v>
      </c>
      <c r="K29" s="171">
        <v>499</v>
      </c>
      <c r="L29" s="181" t="s">
        <v>149</v>
      </c>
      <c r="M29" s="181"/>
      <c r="N29" s="431">
        <v>511</v>
      </c>
    </row>
    <row r="30" spans="1:14" ht="13.5" customHeight="1" x14ac:dyDescent="0.2">
      <c r="A30" s="428" t="s">
        <v>279</v>
      </c>
      <c r="B30" s="171">
        <v>553</v>
      </c>
      <c r="C30" s="171">
        <v>321</v>
      </c>
      <c r="D30" s="171">
        <v>945</v>
      </c>
      <c r="E30" s="171"/>
      <c r="F30" s="171">
        <v>771</v>
      </c>
      <c r="G30" s="171">
        <v>486</v>
      </c>
      <c r="H30" s="171">
        <v>469</v>
      </c>
      <c r="I30" s="181" t="s">
        <v>149</v>
      </c>
      <c r="J30" s="171">
        <v>471</v>
      </c>
      <c r="K30" s="171">
        <v>470</v>
      </c>
      <c r="L30" s="181" t="s">
        <v>149</v>
      </c>
      <c r="M30" s="181"/>
      <c r="N30" s="431">
        <v>489</v>
      </c>
    </row>
    <row r="31" spans="1:14" ht="13.5" customHeight="1" x14ac:dyDescent="0.2">
      <c r="A31" s="433" t="s">
        <v>288</v>
      </c>
      <c r="B31" s="171">
        <v>555</v>
      </c>
      <c r="C31" s="171">
        <v>325</v>
      </c>
      <c r="D31" s="171">
        <v>983</v>
      </c>
      <c r="E31" s="171"/>
      <c r="F31" s="171">
        <v>718</v>
      </c>
      <c r="G31" s="171">
        <v>486</v>
      </c>
      <c r="H31" s="171">
        <v>475</v>
      </c>
      <c r="I31" s="181" t="s">
        <v>149</v>
      </c>
      <c r="J31" s="171">
        <v>470</v>
      </c>
      <c r="K31" s="171">
        <v>468</v>
      </c>
      <c r="L31" s="181" t="s">
        <v>149</v>
      </c>
      <c r="M31" s="181"/>
      <c r="N31" s="431">
        <v>493</v>
      </c>
    </row>
    <row r="32" spans="1:14" ht="13.5" customHeight="1" x14ac:dyDescent="0.2">
      <c r="A32" s="433" t="s">
        <v>298</v>
      </c>
      <c r="B32" s="171">
        <v>555</v>
      </c>
      <c r="C32" s="171">
        <v>320</v>
      </c>
      <c r="D32" s="171">
        <v>1052</v>
      </c>
      <c r="E32" s="171"/>
      <c r="F32" s="171">
        <v>660</v>
      </c>
      <c r="G32" s="171">
        <v>460</v>
      </c>
      <c r="H32" s="171">
        <v>451</v>
      </c>
      <c r="I32" s="181" t="s">
        <v>149</v>
      </c>
      <c r="J32" s="171">
        <v>443</v>
      </c>
      <c r="K32" s="171">
        <v>442</v>
      </c>
      <c r="L32" s="181" t="s">
        <v>149</v>
      </c>
      <c r="M32" s="181"/>
      <c r="N32" s="431">
        <v>449</v>
      </c>
    </row>
    <row r="33" spans="1:14" ht="13.5" customHeight="1" x14ac:dyDescent="0.2">
      <c r="A33" s="433" t="s">
        <v>302</v>
      </c>
      <c r="B33" s="176">
        <v>555</v>
      </c>
      <c r="C33" s="176">
        <v>327</v>
      </c>
      <c r="D33" s="176">
        <v>1100</v>
      </c>
      <c r="E33" s="171"/>
      <c r="F33" s="171">
        <v>619</v>
      </c>
      <c r="G33" s="171">
        <v>421</v>
      </c>
      <c r="H33" s="171">
        <v>412</v>
      </c>
      <c r="I33" s="181" t="s">
        <v>149</v>
      </c>
      <c r="J33" s="171">
        <v>402</v>
      </c>
      <c r="K33" s="171">
        <v>401</v>
      </c>
      <c r="L33" s="181" t="s">
        <v>149</v>
      </c>
      <c r="M33" s="181"/>
      <c r="N33" s="432">
        <v>397</v>
      </c>
    </row>
    <row r="34" spans="1:14" ht="4.5" customHeight="1" x14ac:dyDescent="0.2">
      <c r="A34" s="428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81"/>
      <c r="M34" s="181"/>
      <c r="N34" s="431"/>
    </row>
    <row r="35" spans="1:14" ht="12" customHeight="1" x14ac:dyDescent="0.2">
      <c r="A35" s="433" t="s">
        <v>317</v>
      </c>
      <c r="B35" s="171">
        <f>AVERAGE(B22:B34)</f>
        <v>551.5</v>
      </c>
      <c r="C35" s="171">
        <f>AVERAGE(C22:C34)</f>
        <v>321.5</v>
      </c>
      <c r="D35" s="171">
        <f>AVERAGE(D22:D34)</f>
        <v>916.75</v>
      </c>
      <c r="E35" s="171"/>
      <c r="F35" s="171">
        <f>AVERAGE(F22:F34)</f>
        <v>789</v>
      </c>
      <c r="G35" s="171">
        <f>AVERAGE(G22:G34)</f>
        <v>490.5</v>
      </c>
      <c r="H35" s="171">
        <f>AVERAGE(H22:H34)</f>
        <v>480.83333333333331</v>
      </c>
      <c r="I35" s="181" t="s">
        <v>149</v>
      </c>
      <c r="J35" s="171">
        <f>AVERAGE(J22:J34)</f>
        <v>473.91666666666669</v>
      </c>
      <c r="K35" s="171">
        <f>AVERAGE(K22:K34)</f>
        <v>471.75</v>
      </c>
      <c r="L35" s="181" t="s">
        <v>149</v>
      </c>
      <c r="M35" s="181"/>
      <c r="N35" s="431">
        <f>AVERAGE(N22:N34)</f>
        <v>484.58333333333331</v>
      </c>
    </row>
    <row r="36" spans="1:14" ht="5.0999999999999996" customHeight="1" x14ac:dyDescent="0.2">
      <c r="A36" s="428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81"/>
      <c r="M36" s="181"/>
      <c r="N36" s="431"/>
    </row>
    <row r="37" spans="1:14" ht="12.75" customHeight="1" x14ac:dyDescent="0.2">
      <c r="A37" s="433" t="s">
        <v>304</v>
      </c>
      <c r="B37" s="171">
        <v>550</v>
      </c>
      <c r="C37" s="171">
        <v>340</v>
      </c>
      <c r="D37" s="171">
        <v>1100</v>
      </c>
      <c r="E37" s="171"/>
      <c r="F37" s="171">
        <v>619</v>
      </c>
      <c r="G37" s="171">
        <v>397</v>
      </c>
      <c r="H37" s="171">
        <v>387</v>
      </c>
      <c r="I37" s="181" t="s">
        <v>149</v>
      </c>
      <c r="J37" s="171">
        <v>377</v>
      </c>
      <c r="K37" s="171">
        <v>372</v>
      </c>
      <c r="L37" s="181" t="s">
        <v>149</v>
      </c>
      <c r="M37" s="181"/>
      <c r="N37" s="431">
        <v>392</v>
      </c>
    </row>
    <row r="38" spans="1:14" ht="12.75" customHeight="1" x14ac:dyDescent="0.2">
      <c r="A38" s="433" t="s">
        <v>309</v>
      </c>
      <c r="B38" s="171">
        <v>550</v>
      </c>
      <c r="C38" s="171">
        <v>345</v>
      </c>
      <c r="D38" s="171">
        <v>1125</v>
      </c>
      <c r="E38" s="171"/>
      <c r="F38" s="171">
        <v>657</v>
      </c>
      <c r="G38" s="171">
        <v>396</v>
      </c>
      <c r="H38" s="171">
        <v>386</v>
      </c>
      <c r="I38" s="181" t="s">
        <v>149</v>
      </c>
      <c r="J38" s="171">
        <v>375</v>
      </c>
      <c r="K38" s="171">
        <v>372</v>
      </c>
      <c r="L38" s="181" t="s">
        <v>149</v>
      </c>
      <c r="M38" s="181"/>
      <c r="N38" s="431">
        <v>416</v>
      </c>
    </row>
    <row r="39" spans="1:14" ht="12.75" customHeight="1" x14ac:dyDescent="0.2">
      <c r="A39" s="433" t="s">
        <v>312</v>
      </c>
      <c r="B39" s="171">
        <v>550</v>
      </c>
      <c r="C39" s="171">
        <v>350</v>
      </c>
      <c r="D39" s="171">
        <v>1125</v>
      </c>
      <c r="E39" s="171"/>
      <c r="F39" s="171">
        <v>654</v>
      </c>
      <c r="G39" s="171">
        <v>398</v>
      </c>
      <c r="H39" s="171">
        <v>389</v>
      </c>
      <c r="I39" s="181" t="s">
        <v>149</v>
      </c>
      <c r="J39" s="171">
        <v>377</v>
      </c>
      <c r="K39" s="171">
        <v>376</v>
      </c>
      <c r="L39" s="181" t="s">
        <v>149</v>
      </c>
      <c r="M39" s="181"/>
      <c r="N39" s="431">
        <v>436</v>
      </c>
    </row>
    <row r="40" spans="1:14" ht="12.75" customHeight="1" x14ac:dyDescent="0.2">
      <c r="A40" s="433" t="s">
        <v>314</v>
      </c>
      <c r="B40" s="171">
        <v>550</v>
      </c>
      <c r="C40" s="171">
        <v>349</v>
      </c>
      <c r="D40" s="171">
        <v>1125</v>
      </c>
      <c r="E40" s="171"/>
      <c r="F40" s="171">
        <v>632</v>
      </c>
      <c r="G40" s="171">
        <v>394</v>
      </c>
      <c r="H40" s="171">
        <v>384</v>
      </c>
      <c r="I40" s="181" t="s">
        <v>149</v>
      </c>
      <c r="J40" s="171">
        <v>374</v>
      </c>
      <c r="K40" s="171">
        <v>375</v>
      </c>
      <c r="L40" s="181" t="s">
        <v>149</v>
      </c>
      <c r="M40" s="181"/>
      <c r="N40" s="431">
        <v>430</v>
      </c>
    </row>
    <row r="41" spans="1:14" ht="12.75" customHeight="1" x14ac:dyDescent="0.2">
      <c r="A41" s="433" t="s">
        <v>315</v>
      </c>
      <c r="B41" s="171">
        <v>550</v>
      </c>
      <c r="C41" s="171">
        <v>345</v>
      </c>
      <c r="D41" s="171">
        <v>1125</v>
      </c>
      <c r="E41" s="171"/>
      <c r="F41" s="171">
        <v>648</v>
      </c>
      <c r="G41" s="171">
        <v>396</v>
      </c>
      <c r="H41" s="171">
        <v>383</v>
      </c>
      <c r="I41" s="181" t="s">
        <v>149</v>
      </c>
      <c r="J41" s="171">
        <v>375</v>
      </c>
      <c r="K41" s="171">
        <v>375</v>
      </c>
      <c r="L41" s="181" t="s">
        <v>149</v>
      </c>
      <c r="M41" s="181"/>
      <c r="N41" s="431">
        <v>408</v>
      </c>
    </row>
    <row r="42" spans="1:14" ht="12.75" customHeight="1" x14ac:dyDescent="0.2">
      <c r="A42" s="433" t="s">
        <v>344</v>
      </c>
      <c r="B42" s="171">
        <v>598</v>
      </c>
      <c r="C42" s="171">
        <v>357</v>
      </c>
      <c r="D42" s="171">
        <v>1201</v>
      </c>
      <c r="E42" s="171"/>
      <c r="F42" s="171">
        <v>688</v>
      </c>
      <c r="G42" s="171">
        <v>415</v>
      </c>
      <c r="H42" s="171">
        <v>399</v>
      </c>
      <c r="I42" s="181" t="s">
        <v>149</v>
      </c>
      <c r="J42" s="171">
        <v>393</v>
      </c>
      <c r="K42" s="171">
        <v>390</v>
      </c>
      <c r="L42" s="181" t="s">
        <v>149</v>
      </c>
      <c r="M42" s="181"/>
      <c r="N42" s="431">
        <v>398</v>
      </c>
    </row>
    <row r="43" spans="1:14" ht="12.75" customHeight="1" x14ac:dyDescent="0.2">
      <c r="A43" s="433" t="s">
        <v>323</v>
      </c>
      <c r="B43" s="171">
        <v>626</v>
      </c>
      <c r="C43" s="171">
        <v>373</v>
      </c>
      <c r="D43" s="171">
        <v>1211</v>
      </c>
      <c r="E43" s="171"/>
      <c r="F43" s="171">
        <v>751</v>
      </c>
      <c r="G43" s="171">
        <v>421</v>
      </c>
      <c r="H43" s="171">
        <v>407</v>
      </c>
      <c r="I43" s="181" t="s">
        <v>149</v>
      </c>
      <c r="J43" s="171">
        <v>397</v>
      </c>
      <c r="K43" s="171">
        <v>394</v>
      </c>
      <c r="L43" s="181" t="s">
        <v>149</v>
      </c>
      <c r="M43" s="181"/>
      <c r="N43" s="431">
        <v>400</v>
      </c>
    </row>
    <row r="44" spans="1:14" ht="12.75" customHeight="1" x14ac:dyDescent="0.2">
      <c r="A44" s="433" t="s">
        <v>326</v>
      </c>
      <c r="B44" s="171">
        <v>630</v>
      </c>
      <c r="C44" s="171">
        <v>403</v>
      </c>
      <c r="D44" s="171">
        <v>1220</v>
      </c>
      <c r="E44" s="171"/>
      <c r="F44" s="171">
        <v>746</v>
      </c>
      <c r="G44" s="171">
        <v>432</v>
      </c>
      <c r="H44" s="171">
        <v>425</v>
      </c>
      <c r="I44" s="181" t="s">
        <v>149</v>
      </c>
      <c r="J44" s="171">
        <v>411</v>
      </c>
      <c r="K44" s="171">
        <v>408</v>
      </c>
      <c r="L44" s="181" t="s">
        <v>149</v>
      </c>
      <c r="M44" s="181"/>
      <c r="N44" s="431">
        <v>415</v>
      </c>
    </row>
    <row r="45" spans="1:14" ht="12.75" customHeight="1" x14ac:dyDescent="0.2">
      <c r="A45" s="433" t="s">
        <v>343</v>
      </c>
      <c r="B45" s="171">
        <v>633</v>
      </c>
      <c r="C45" s="171">
        <v>403</v>
      </c>
      <c r="D45" s="171">
        <v>1293</v>
      </c>
      <c r="E45" s="171"/>
      <c r="F45" s="171">
        <v>785</v>
      </c>
      <c r="G45" s="171">
        <v>424</v>
      </c>
      <c r="H45" s="171">
        <v>417</v>
      </c>
      <c r="I45" s="181" t="s">
        <v>149</v>
      </c>
      <c r="J45" s="171">
        <v>403</v>
      </c>
      <c r="K45" s="171">
        <v>400</v>
      </c>
      <c r="L45" s="181" t="s">
        <v>149</v>
      </c>
      <c r="M45" s="181"/>
      <c r="N45" s="431">
        <v>416</v>
      </c>
    </row>
    <row r="46" spans="1:14" ht="12.75" customHeight="1" x14ac:dyDescent="0.2">
      <c r="A46" s="433" t="s">
        <v>345</v>
      </c>
      <c r="B46" s="171">
        <v>652</v>
      </c>
      <c r="C46" s="171">
        <v>414</v>
      </c>
      <c r="D46" s="171">
        <v>1383</v>
      </c>
      <c r="E46" s="171"/>
      <c r="F46" s="171">
        <v>919</v>
      </c>
      <c r="G46" s="171">
        <v>457</v>
      </c>
      <c r="H46" s="171">
        <v>433</v>
      </c>
      <c r="I46" s="181" t="s">
        <v>149</v>
      </c>
      <c r="J46" s="171">
        <v>436</v>
      </c>
      <c r="K46" s="171">
        <v>432</v>
      </c>
      <c r="L46" s="181" t="s">
        <v>149</v>
      </c>
      <c r="M46" s="181"/>
      <c r="N46" s="431">
        <v>419</v>
      </c>
    </row>
    <row r="47" spans="1:14" ht="12.75" customHeight="1" x14ac:dyDescent="0.2">
      <c r="A47" s="433" t="s">
        <v>348</v>
      </c>
      <c r="B47" s="171">
        <v>668</v>
      </c>
      <c r="C47" s="171">
        <v>413</v>
      </c>
      <c r="D47" s="171">
        <v>1410</v>
      </c>
      <c r="E47" s="171"/>
      <c r="F47" s="171">
        <v>876</v>
      </c>
      <c r="G47" s="171">
        <v>441</v>
      </c>
      <c r="H47" s="171">
        <v>431</v>
      </c>
      <c r="I47" s="181" t="s">
        <v>149</v>
      </c>
      <c r="J47" s="171">
        <v>420</v>
      </c>
      <c r="K47" s="171">
        <v>416</v>
      </c>
      <c r="L47" s="181" t="s">
        <v>149</v>
      </c>
      <c r="M47" s="181"/>
      <c r="N47" s="431">
        <v>423</v>
      </c>
    </row>
    <row r="48" spans="1:14" ht="12.75" customHeight="1" x14ac:dyDescent="0.2">
      <c r="A48" s="433" t="s">
        <v>349</v>
      </c>
      <c r="B48" s="171">
        <v>673</v>
      </c>
      <c r="C48" s="181">
        <v>420</v>
      </c>
      <c r="D48" s="181">
        <v>1445</v>
      </c>
      <c r="E48" s="171"/>
      <c r="F48" s="171">
        <v>835</v>
      </c>
      <c r="G48" s="171">
        <v>421</v>
      </c>
      <c r="H48" s="171">
        <v>413</v>
      </c>
      <c r="I48" s="181" t="s">
        <v>149</v>
      </c>
      <c r="J48" s="171">
        <v>400</v>
      </c>
      <c r="K48" s="171">
        <v>396</v>
      </c>
      <c r="L48" s="181" t="s">
        <v>149</v>
      </c>
      <c r="M48" s="181"/>
      <c r="N48" s="434">
        <v>407</v>
      </c>
    </row>
    <row r="49" spans="1:14" ht="3.9" customHeight="1" x14ac:dyDescent="0.2">
      <c r="A49" s="433"/>
      <c r="B49" s="171"/>
      <c r="C49" s="171"/>
      <c r="D49" s="171"/>
      <c r="E49" s="171"/>
      <c r="F49" s="171"/>
      <c r="G49" s="171"/>
      <c r="H49" s="171"/>
      <c r="I49" s="181"/>
      <c r="J49" s="171"/>
      <c r="K49" s="171"/>
      <c r="L49" s="181"/>
      <c r="M49" s="181"/>
      <c r="N49" s="431"/>
    </row>
    <row r="50" spans="1:14" ht="12.75" customHeight="1" x14ac:dyDescent="0.2">
      <c r="A50" s="433" t="s">
        <v>342</v>
      </c>
      <c r="B50" s="171">
        <f>AVERAGE(B37:B49)-1</f>
        <v>601.5</v>
      </c>
      <c r="C50" s="171">
        <f>AVERAGE(C37:C49)</f>
        <v>376</v>
      </c>
      <c r="D50" s="171">
        <f>AVERAGE(D37:D49)</f>
        <v>1230.25</v>
      </c>
      <c r="E50" s="171"/>
      <c r="F50" s="171">
        <f>AVERAGE(F37:F49)</f>
        <v>734.16666666666663</v>
      </c>
      <c r="G50" s="171">
        <f>AVERAGE(G37:G49)</f>
        <v>416</v>
      </c>
      <c r="H50" s="171">
        <f>AVERAGE(H37:H49)</f>
        <v>404.5</v>
      </c>
      <c r="I50" s="181" t="s">
        <v>149</v>
      </c>
      <c r="J50" s="171">
        <f>AVERAGE(J37:J49)</f>
        <v>394.83333333333331</v>
      </c>
      <c r="K50" s="171">
        <f>AVERAGE(K37:K49)</f>
        <v>392.16666666666669</v>
      </c>
      <c r="L50" s="181" t="s">
        <v>149</v>
      </c>
      <c r="M50" s="181"/>
      <c r="N50" s="431">
        <f>AVERAGE(N37:N49)</f>
        <v>413.33333333333331</v>
      </c>
    </row>
    <row r="51" spans="1:14" ht="6" customHeight="1" x14ac:dyDescent="0.2">
      <c r="A51" s="428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81"/>
      <c r="M51" s="181"/>
      <c r="N51" s="431"/>
    </row>
    <row r="52" spans="1:14" ht="12.75" customHeight="1" x14ac:dyDescent="0.2">
      <c r="A52" s="433" t="s">
        <v>350</v>
      </c>
      <c r="B52" s="171">
        <v>677</v>
      </c>
      <c r="C52" s="171">
        <v>421</v>
      </c>
      <c r="D52" s="171">
        <v>1550</v>
      </c>
      <c r="E52" s="171"/>
      <c r="F52" s="171">
        <v>834</v>
      </c>
      <c r="G52" s="171">
        <v>422</v>
      </c>
      <c r="H52" s="171">
        <v>411</v>
      </c>
      <c r="I52" s="181" t="s">
        <v>149</v>
      </c>
      <c r="J52" s="171">
        <v>399</v>
      </c>
      <c r="K52" s="171">
        <v>396</v>
      </c>
      <c r="L52" s="181" t="s">
        <v>149</v>
      </c>
      <c r="M52" s="181"/>
      <c r="N52" s="431">
        <v>396</v>
      </c>
    </row>
    <row r="53" spans="1:14" ht="12.75" customHeight="1" x14ac:dyDescent="0.2">
      <c r="A53" s="433" t="s">
        <v>352</v>
      </c>
      <c r="B53" s="171">
        <v>685</v>
      </c>
      <c r="C53" s="171">
        <v>430</v>
      </c>
      <c r="D53" s="171">
        <v>1606</v>
      </c>
      <c r="E53" s="171"/>
      <c r="F53" s="171">
        <v>864</v>
      </c>
      <c r="G53" s="171">
        <v>437</v>
      </c>
      <c r="H53" s="171">
        <v>428</v>
      </c>
      <c r="I53" s="181" t="s">
        <v>149</v>
      </c>
      <c r="J53" s="171">
        <v>414</v>
      </c>
      <c r="K53" s="171">
        <v>411</v>
      </c>
      <c r="L53" s="181" t="s">
        <v>149</v>
      </c>
      <c r="M53" s="181"/>
      <c r="N53" s="431">
        <v>410</v>
      </c>
    </row>
    <row r="54" spans="1:14" ht="12.75" customHeight="1" x14ac:dyDescent="0.2">
      <c r="A54" s="433" t="s">
        <v>354</v>
      </c>
      <c r="B54" s="171">
        <v>690</v>
      </c>
      <c r="C54" s="171">
        <v>430</v>
      </c>
      <c r="D54" s="171">
        <v>1625</v>
      </c>
      <c r="E54" s="171"/>
      <c r="F54" s="171">
        <v>839</v>
      </c>
      <c r="G54" s="171">
        <v>427</v>
      </c>
      <c r="H54" s="171">
        <v>417</v>
      </c>
      <c r="I54" s="181" t="s">
        <v>149</v>
      </c>
      <c r="J54" s="171">
        <v>404</v>
      </c>
      <c r="K54" s="171">
        <v>401</v>
      </c>
      <c r="L54" s="181" t="s">
        <v>149</v>
      </c>
      <c r="M54" s="181"/>
      <c r="N54" s="431">
        <v>429</v>
      </c>
    </row>
    <row r="55" spans="1:14" ht="12.75" customHeight="1" x14ac:dyDescent="0.2">
      <c r="A55" s="433" t="s">
        <v>356</v>
      </c>
      <c r="B55" s="171">
        <v>695</v>
      </c>
      <c r="C55" s="171">
        <v>443</v>
      </c>
      <c r="D55" s="171">
        <v>1625</v>
      </c>
      <c r="E55" s="171"/>
      <c r="F55" s="171">
        <v>773</v>
      </c>
      <c r="G55" s="171">
        <v>428</v>
      </c>
      <c r="H55" s="171">
        <v>417</v>
      </c>
      <c r="I55" s="181" t="s">
        <v>149</v>
      </c>
      <c r="J55" s="171">
        <v>405</v>
      </c>
      <c r="K55" s="171">
        <v>402</v>
      </c>
      <c r="L55" s="181" t="s">
        <v>149</v>
      </c>
      <c r="M55" s="181"/>
      <c r="N55" s="431">
        <v>438</v>
      </c>
    </row>
    <row r="56" spans="1:14" ht="12.75" customHeight="1" x14ac:dyDescent="0.2">
      <c r="A56" s="433" t="s">
        <v>357</v>
      </c>
      <c r="B56" s="171">
        <v>699</v>
      </c>
      <c r="C56" s="171">
        <v>446</v>
      </c>
      <c r="D56" s="171">
        <v>1638</v>
      </c>
      <c r="E56" s="171"/>
      <c r="F56" s="171">
        <v>768</v>
      </c>
      <c r="G56" s="171">
        <v>461</v>
      </c>
      <c r="H56" s="171">
        <v>446</v>
      </c>
      <c r="I56" s="181" t="s">
        <v>149</v>
      </c>
      <c r="J56" s="171">
        <v>436</v>
      </c>
      <c r="K56" s="171">
        <v>431</v>
      </c>
      <c r="L56" s="181" t="s">
        <v>149</v>
      </c>
      <c r="M56" s="181"/>
      <c r="N56" s="431">
        <v>456</v>
      </c>
    </row>
    <row r="57" spans="1:14" ht="12.75" customHeight="1" x14ac:dyDescent="0.2">
      <c r="A57" s="433" t="s">
        <v>358</v>
      </c>
      <c r="B57" s="171">
        <v>705</v>
      </c>
      <c r="C57" s="171">
        <v>450</v>
      </c>
      <c r="D57" s="171">
        <v>1650</v>
      </c>
      <c r="E57" s="171"/>
      <c r="F57" s="171">
        <v>851</v>
      </c>
      <c r="G57" s="171">
        <v>504</v>
      </c>
      <c r="H57" s="171">
        <v>488</v>
      </c>
      <c r="I57" s="181" t="s">
        <v>149</v>
      </c>
      <c r="J57" s="171">
        <v>477</v>
      </c>
      <c r="K57" s="171">
        <v>468</v>
      </c>
      <c r="L57" s="181">
        <v>472</v>
      </c>
      <c r="M57" s="181"/>
      <c r="N57" s="431">
        <v>460</v>
      </c>
    </row>
    <row r="58" spans="1:14" ht="12.75" customHeight="1" x14ac:dyDescent="0.2">
      <c r="A58" s="433" t="s">
        <v>359</v>
      </c>
      <c r="B58" s="171">
        <v>725</v>
      </c>
      <c r="C58" s="171">
        <v>441</v>
      </c>
      <c r="D58" s="171">
        <v>1650</v>
      </c>
      <c r="E58" s="171"/>
      <c r="F58" s="171">
        <v>819</v>
      </c>
      <c r="G58" s="171">
        <v>485</v>
      </c>
      <c r="H58" s="171">
        <v>468</v>
      </c>
      <c r="I58" s="181" t="s">
        <v>149</v>
      </c>
      <c r="J58" s="171">
        <v>457</v>
      </c>
      <c r="K58" s="171">
        <v>453</v>
      </c>
      <c r="L58" s="181">
        <v>448</v>
      </c>
      <c r="M58" s="181"/>
      <c r="N58" s="431">
        <v>460</v>
      </c>
    </row>
    <row r="59" spans="1:14" ht="12.75" customHeight="1" x14ac:dyDescent="0.2">
      <c r="A59" s="433" t="s">
        <v>362</v>
      </c>
      <c r="B59" s="171">
        <v>725</v>
      </c>
      <c r="C59" s="171">
        <v>436</v>
      </c>
      <c r="D59" s="171">
        <v>1650</v>
      </c>
      <c r="E59" s="171"/>
      <c r="F59" s="171">
        <v>800</v>
      </c>
      <c r="G59" s="171">
        <v>482</v>
      </c>
      <c r="H59" s="171">
        <v>460</v>
      </c>
      <c r="I59" s="181" t="s">
        <v>149</v>
      </c>
      <c r="J59" s="171">
        <v>452</v>
      </c>
      <c r="K59" s="171">
        <v>443</v>
      </c>
      <c r="L59" s="181">
        <v>427</v>
      </c>
      <c r="M59" s="181"/>
      <c r="N59" s="431">
        <v>456</v>
      </c>
    </row>
    <row r="60" spans="1:14" ht="12.75" customHeight="1" x14ac:dyDescent="0.2">
      <c r="A60" s="433" t="s">
        <v>363</v>
      </c>
      <c r="B60" s="171">
        <v>725</v>
      </c>
      <c r="C60" s="171">
        <v>430</v>
      </c>
      <c r="D60" s="171">
        <v>1650</v>
      </c>
      <c r="E60" s="171"/>
      <c r="F60" s="171">
        <v>798</v>
      </c>
      <c r="G60" s="171">
        <v>503</v>
      </c>
      <c r="H60" s="171">
        <v>482</v>
      </c>
      <c r="I60" s="181" t="s">
        <v>149</v>
      </c>
      <c r="J60" s="171">
        <v>472</v>
      </c>
      <c r="K60" s="171">
        <v>456</v>
      </c>
      <c r="L60" s="181">
        <v>428</v>
      </c>
      <c r="M60" s="181"/>
      <c r="N60" s="431">
        <v>481</v>
      </c>
    </row>
    <row r="61" spans="1:14" ht="12.75" customHeight="1" x14ac:dyDescent="0.2">
      <c r="A61" s="433" t="s">
        <v>365</v>
      </c>
      <c r="B61" s="171">
        <v>725</v>
      </c>
      <c r="C61" s="171">
        <v>445</v>
      </c>
      <c r="D61" s="171">
        <v>1650</v>
      </c>
      <c r="E61" s="171"/>
      <c r="F61" s="171">
        <v>815</v>
      </c>
      <c r="G61" s="171">
        <v>516</v>
      </c>
      <c r="H61" s="171">
        <v>495</v>
      </c>
      <c r="I61" s="181" t="s">
        <v>149</v>
      </c>
      <c r="J61" s="171">
        <v>484</v>
      </c>
      <c r="K61" s="171">
        <v>465</v>
      </c>
      <c r="L61" s="181">
        <v>431</v>
      </c>
      <c r="M61" s="181"/>
      <c r="N61" s="431">
        <v>493</v>
      </c>
    </row>
    <row r="62" spans="1:14" ht="12.75" customHeight="1" x14ac:dyDescent="0.2">
      <c r="A62" s="433" t="s">
        <v>366</v>
      </c>
      <c r="B62" s="171">
        <v>725</v>
      </c>
      <c r="C62" s="171">
        <v>454</v>
      </c>
      <c r="D62" s="171">
        <v>1650</v>
      </c>
      <c r="E62" s="171"/>
      <c r="F62" s="171">
        <v>824</v>
      </c>
      <c r="G62" s="171">
        <v>521</v>
      </c>
      <c r="H62" s="171">
        <v>492</v>
      </c>
      <c r="I62" s="181" t="s">
        <v>149</v>
      </c>
      <c r="J62" s="171">
        <v>488</v>
      </c>
      <c r="K62" s="171">
        <v>469</v>
      </c>
      <c r="L62" s="181">
        <v>433</v>
      </c>
      <c r="M62" s="181"/>
      <c r="N62" s="431">
        <v>504</v>
      </c>
    </row>
    <row r="63" spans="1:14" ht="12.75" customHeight="1" x14ac:dyDescent="0.2">
      <c r="A63" s="433" t="s">
        <v>367</v>
      </c>
      <c r="B63" s="171">
        <v>725</v>
      </c>
      <c r="C63" s="171">
        <v>420</v>
      </c>
      <c r="D63" s="171">
        <v>1650</v>
      </c>
      <c r="E63" s="171"/>
      <c r="F63" s="171">
        <v>854</v>
      </c>
      <c r="G63" s="171">
        <v>571</v>
      </c>
      <c r="H63" s="171">
        <v>543</v>
      </c>
      <c r="I63" s="181" t="s">
        <v>149</v>
      </c>
      <c r="J63" s="171">
        <v>534</v>
      </c>
      <c r="K63" s="171">
        <v>506</v>
      </c>
      <c r="L63" s="181">
        <v>446</v>
      </c>
      <c r="M63" s="181"/>
      <c r="N63" s="431">
        <v>541</v>
      </c>
    </row>
    <row r="64" spans="1:14" ht="5.25" customHeight="1" x14ac:dyDescent="0.2">
      <c r="A64" s="433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81"/>
      <c r="M64" s="181"/>
      <c r="N64" s="431"/>
    </row>
    <row r="65" spans="1:14" ht="12.75" customHeight="1" x14ac:dyDescent="0.2">
      <c r="A65" s="433" t="s">
        <v>368</v>
      </c>
      <c r="B65" s="171">
        <f>AVERAGE(B52:B64)</f>
        <v>708.41666666666663</v>
      </c>
      <c r="C65" s="171">
        <f>AVERAGE(C52:C64)</f>
        <v>437.16666666666669</v>
      </c>
      <c r="D65" s="171">
        <f>AVERAGE(D52:D64)</f>
        <v>1632.8333333333333</v>
      </c>
      <c r="E65" s="171"/>
      <c r="F65" s="171">
        <f t="shared" ref="F65:N65" si="0">AVERAGE(F52:F64)</f>
        <v>819.91666666666663</v>
      </c>
      <c r="G65" s="171">
        <f>AVERAGE(G52:G64)+1</f>
        <v>480.75</v>
      </c>
      <c r="H65" s="171">
        <f t="shared" si="0"/>
        <v>462.25</v>
      </c>
      <c r="I65" s="181" t="s">
        <v>149</v>
      </c>
      <c r="J65" s="171">
        <f t="shared" si="0"/>
        <v>451.83333333333331</v>
      </c>
      <c r="K65" s="171">
        <f t="shared" si="0"/>
        <v>441.75</v>
      </c>
      <c r="L65" s="171">
        <f t="shared" si="0"/>
        <v>440.71428571428572</v>
      </c>
      <c r="M65" s="171"/>
      <c r="N65" s="431">
        <f t="shared" si="0"/>
        <v>460.33333333333331</v>
      </c>
    </row>
    <row r="66" spans="1:14" ht="8.25" customHeight="1" x14ac:dyDescent="0.2">
      <c r="A66" s="428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431"/>
    </row>
    <row r="67" spans="1:14" ht="12.75" customHeight="1" x14ac:dyDescent="0.2">
      <c r="A67" s="433" t="s">
        <v>369</v>
      </c>
      <c r="B67" s="171">
        <v>725</v>
      </c>
      <c r="C67" s="171">
        <v>416</v>
      </c>
      <c r="D67" s="171">
        <v>1650</v>
      </c>
      <c r="E67" s="171"/>
      <c r="F67" s="171">
        <v>918</v>
      </c>
      <c r="G67" s="171">
        <v>648</v>
      </c>
      <c r="H67" s="171">
        <v>618</v>
      </c>
      <c r="I67" s="181" t="s">
        <v>149</v>
      </c>
      <c r="J67" s="171">
        <v>608</v>
      </c>
      <c r="K67" s="171">
        <v>570</v>
      </c>
      <c r="L67" s="171">
        <v>473</v>
      </c>
      <c r="M67" s="171"/>
      <c r="N67" s="431">
        <v>633</v>
      </c>
    </row>
    <row r="68" spans="1:14" ht="12" customHeight="1" x14ac:dyDescent="0.2">
      <c r="A68" s="433" t="s">
        <v>371</v>
      </c>
      <c r="B68" s="171">
        <v>725</v>
      </c>
      <c r="C68" s="171">
        <v>405</v>
      </c>
      <c r="D68" s="171">
        <v>1375</v>
      </c>
      <c r="E68" s="171"/>
      <c r="F68" s="171">
        <v>851</v>
      </c>
      <c r="G68" s="171">
        <v>630</v>
      </c>
      <c r="H68" s="171">
        <v>600</v>
      </c>
      <c r="I68" s="181" t="s">
        <v>149</v>
      </c>
      <c r="J68" s="171">
        <v>586</v>
      </c>
      <c r="K68" s="171">
        <v>552</v>
      </c>
      <c r="L68" s="171">
        <v>467</v>
      </c>
      <c r="M68" s="171"/>
      <c r="N68" s="431">
        <v>624</v>
      </c>
    </row>
    <row r="69" spans="1:14" ht="12" customHeight="1" x14ac:dyDescent="0.2">
      <c r="A69" s="433" t="s">
        <v>382</v>
      </c>
      <c r="B69" s="171">
        <v>725</v>
      </c>
      <c r="C69" s="171">
        <v>406</v>
      </c>
      <c r="D69" s="171">
        <v>1060</v>
      </c>
      <c r="E69" s="171"/>
      <c r="F69" s="171">
        <v>804</v>
      </c>
      <c r="G69" s="171">
        <v>592</v>
      </c>
      <c r="H69" s="171">
        <v>566</v>
      </c>
      <c r="I69" s="181" t="s">
        <v>149</v>
      </c>
      <c r="J69" s="171">
        <v>550</v>
      </c>
      <c r="K69" s="171">
        <v>525</v>
      </c>
      <c r="L69" s="171">
        <v>460</v>
      </c>
      <c r="M69" s="171"/>
      <c r="N69" s="431">
        <v>634</v>
      </c>
    </row>
    <row r="70" spans="1:14" ht="12" customHeight="1" x14ac:dyDescent="0.2">
      <c r="A70" s="433" t="s">
        <v>384</v>
      </c>
      <c r="B70" s="171">
        <v>728</v>
      </c>
      <c r="C70" s="171">
        <v>418</v>
      </c>
      <c r="D70" s="171">
        <v>988</v>
      </c>
      <c r="E70" s="171"/>
      <c r="F70" s="171">
        <v>784</v>
      </c>
      <c r="G70" s="171">
        <v>597</v>
      </c>
      <c r="H70" s="171">
        <v>564</v>
      </c>
      <c r="I70" s="181" t="s">
        <v>149</v>
      </c>
      <c r="J70" s="171">
        <v>553</v>
      </c>
      <c r="K70" s="171">
        <v>534</v>
      </c>
      <c r="L70" s="171">
        <v>489</v>
      </c>
      <c r="M70" s="171"/>
      <c r="N70" s="431">
        <v>660</v>
      </c>
    </row>
    <row r="71" spans="1:14" ht="11.25" customHeight="1" x14ac:dyDescent="0.2">
      <c r="A71" s="433" t="s">
        <v>398</v>
      </c>
      <c r="B71" s="171">
        <v>735</v>
      </c>
      <c r="C71" s="171">
        <v>425</v>
      </c>
      <c r="D71" s="171">
        <v>950</v>
      </c>
      <c r="E71" s="171"/>
      <c r="F71" s="171">
        <v>857</v>
      </c>
      <c r="G71" s="171">
        <v>658</v>
      </c>
      <c r="H71" s="171">
        <v>614</v>
      </c>
      <c r="I71" s="181" t="s">
        <v>149</v>
      </c>
      <c r="J71" s="171">
        <v>609</v>
      </c>
      <c r="K71" s="171">
        <v>572</v>
      </c>
      <c r="L71" s="171">
        <v>492</v>
      </c>
      <c r="M71" s="171"/>
      <c r="N71" s="431">
        <v>663</v>
      </c>
    </row>
    <row r="72" spans="1:14" ht="11.25" customHeight="1" x14ac:dyDescent="0.2">
      <c r="A72" s="433" t="s">
        <v>412</v>
      </c>
      <c r="B72" s="171">
        <v>735</v>
      </c>
      <c r="C72" s="171">
        <v>440</v>
      </c>
      <c r="D72" s="171">
        <v>950</v>
      </c>
      <c r="E72" s="171"/>
      <c r="F72" s="171">
        <v>858</v>
      </c>
      <c r="G72" s="171">
        <v>667</v>
      </c>
      <c r="H72" s="171">
        <v>631</v>
      </c>
      <c r="I72" s="181" t="s">
        <v>149</v>
      </c>
      <c r="J72" s="171">
        <v>628</v>
      </c>
      <c r="K72" s="171">
        <v>583</v>
      </c>
      <c r="L72" s="171">
        <v>486</v>
      </c>
      <c r="M72" s="171"/>
      <c r="N72" s="431">
        <v>651</v>
      </c>
    </row>
    <row r="73" spans="1:14" ht="11.25" customHeight="1" x14ac:dyDescent="0.2">
      <c r="A73" s="433" t="s">
        <v>413</v>
      </c>
      <c r="B73" s="171">
        <v>750</v>
      </c>
      <c r="C73" s="171">
        <v>450</v>
      </c>
      <c r="D73" s="171">
        <v>950</v>
      </c>
      <c r="E73" s="171"/>
      <c r="F73" s="171">
        <v>845</v>
      </c>
      <c r="G73" s="171">
        <v>632</v>
      </c>
      <c r="H73" s="171">
        <v>607</v>
      </c>
      <c r="I73" s="181" t="s">
        <v>149</v>
      </c>
      <c r="J73" s="171">
        <v>600</v>
      </c>
      <c r="K73" s="171">
        <v>565</v>
      </c>
      <c r="L73" s="171">
        <v>489</v>
      </c>
      <c r="M73" s="171"/>
      <c r="N73" s="431">
        <v>621</v>
      </c>
    </row>
    <row r="74" spans="1:14" ht="11.25" customHeight="1" x14ac:dyDescent="0.2">
      <c r="A74" s="433" t="s">
        <v>425</v>
      </c>
      <c r="B74" s="171">
        <v>770</v>
      </c>
      <c r="C74" s="171">
        <v>441</v>
      </c>
      <c r="D74" s="171">
        <v>864</v>
      </c>
      <c r="E74" s="171"/>
      <c r="F74" s="171">
        <v>830</v>
      </c>
      <c r="G74" s="171">
        <v>622</v>
      </c>
      <c r="H74" s="171">
        <v>602</v>
      </c>
      <c r="I74" s="181" t="s">
        <v>149</v>
      </c>
      <c r="J74" s="171">
        <v>592</v>
      </c>
      <c r="K74" s="171">
        <v>560</v>
      </c>
      <c r="L74" s="171">
        <v>486</v>
      </c>
      <c r="M74" s="171"/>
      <c r="N74" s="431">
        <v>595</v>
      </c>
    </row>
    <row r="75" spans="1:14" ht="11.25" customHeight="1" x14ac:dyDescent="0.2">
      <c r="A75" s="433" t="s">
        <v>427</v>
      </c>
      <c r="B75" s="171">
        <v>770</v>
      </c>
      <c r="C75" s="171">
        <v>433</v>
      </c>
      <c r="D75" s="171">
        <v>835</v>
      </c>
      <c r="E75" s="171"/>
      <c r="F75" s="171">
        <v>830</v>
      </c>
      <c r="G75" s="171">
        <v>593</v>
      </c>
      <c r="H75" s="171">
        <v>570</v>
      </c>
      <c r="I75" s="181" t="s">
        <v>149</v>
      </c>
      <c r="J75" s="171">
        <v>566</v>
      </c>
      <c r="K75" s="171">
        <v>537</v>
      </c>
      <c r="L75" s="171">
        <v>463</v>
      </c>
      <c r="M75" s="171"/>
      <c r="N75" s="431">
        <v>586</v>
      </c>
    </row>
    <row r="76" spans="1:14" ht="11.25" customHeight="1" x14ac:dyDescent="0.2">
      <c r="A76" s="433" t="s">
        <v>432</v>
      </c>
      <c r="B76" s="171">
        <v>770</v>
      </c>
      <c r="C76" s="171">
        <v>401</v>
      </c>
      <c r="D76" s="171">
        <v>835</v>
      </c>
      <c r="E76" s="171"/>
      <c r="F76" s="171">
        <v>886</v>
      </c>
      <c r="G76" s="171">
        <v>633</v>
      </c>
      <c r="H76" s="171">
        <v>603</v>
      </c>
      <c r="I76" s="181" t="s">
        <v>149</v>
      </c>
      <c r="J76" s="171">
        <v>601</v>
      </c>
      <c r="K76" s="171">
        <v>563</v>
      </c>
      <c r="L76" s="171">
        <v>472</v>
      </c>
      <c r="M76" s="171"/>
      <c r="N76" s="431">
        <v>590</v>
      </c>
    </row>
    <row r="77" spans="1:14" ht="11.25" customHeight="1" x14ac:dyDescent="0.2">
      <c r="A77" s="433" t="s">
        <v>437</v>
      </c>
      <c r="B77" s="171">
        <v>770</v>
      </c>
      <c r="C77" s="171">
        <v>405</v>
      </c>
      <c r="D77" s="171">
        <v>835</v>
      </c>
      <c r="E77" s="171"/>
      <c r="F77" s="171">
        <v>885</v>
      </c>
      <c r="G77" s="171">
        <v>630</v>
      </c>
      <c r="H77" s="171">
        <v>606</v>
      </c>
      <c r="I77" s="181" t="s">
        <v>149</v>
      </c>
      <c r="J77" s="171">
        <v>591</v>
      </c>
      <c r="K77" s="171">
        <v>559</v>
      </c>
      <c r="L77" s="171">
        <v>463</v>
      </c>
      <c r="M77" s="171"/>
      <c r="N77" s="431">
        <v>583</v>
      </c>
    </row>
    <row r="78" spans="1:14" ht="11.25" customHeight="1" x14ac:dyDescent="0.2">
      <c r="A78" s="433" t="s">
        <v>441</v>
      </c>
      <c r="B78" s="171">
        <v>770</v>
      </c>
      <c r="C78" s="171">
        <v>398</v>
      </c>
      <c r="D78" s="171">
        <v>835</v>
      </c>
      <c r="E78" s="171"/>
      <c r="F78" s="171">
        <v>882</v>
      </c>
      <c r="G78" s="171">
        <v>587</v>
      </c>
      <c r="H78" s="171">
        <v>567</v>
      </c>
      <c r="I78" s="181" t="s">
        <v>149</v>
      </c>
      <c r="J78" s="171">
        <v>550</v>
      </c>
      <c r="K78" s="171">
        <v>530</v>
      </c>
      <c r="L78" s="171">
        <v>444</v>
      </c>
      <c r="M78" s="171"/>
      <c r="N78" s="431">
        <v>558</v>
      </c>
    </row>
    <row r="79" spans="1:14" ht="3" customHeight="1" x14ac:dyDescent="0.2">
      <c r="A79" s="428"/>
      <c r="B79" s="171"/>
      <c r="C79" s="171"/>
      <c r="D79" s="171"/>
      <c r="E79" s="171"/>
      <c r="F79" s="171"/>
      <c r="G79" s="171"/>
      <c r="H79" s="171"/>
      <c r="I79" s="181"/>
      <c r="J79" s="171"/>
      <c r="K79" s="171"/>
      <c r="L79" s="171"/>
      <c r="M79" s="171"/>
      <c r="N79" s="431"/>
    </row>
    <row r="80" spans="1:14" ht="12.75" customHeight="1" x14ac:dyDescent="0.2">
      <c r="A80" s="433" t="s">
        <v>360</v>
      </c>
      <c r="B80" s="171">
        <f>AVERAGE(B67:B79)</f>
        <v>747.75</v>
      </c>
      <c r="C80" s="171">
        <f>AVERAGE(C67:C79)</f>
        <v>419.83333333333331</v>
      </c>
      <c r="D80" s="171">
        <f t="shared" ref="D80:N80" si="1">AVERAGE(D67:D79)</f>
        <v>1010.5833333333334</v>
      </c>
      <c r="E80" s="171"/>
      <c r="F80" s="171">
        <f t="shared" si="1"/>
        <v>852.5</v>
      </c>
      <c r="G80" s="171">
        <f t="shared" si="1"/>
        <v>624.08333333333337</v>
      </c>
      <c r="H80" s="171">
        <v>562</v>
      </c>
      <c r="I80" s="181" t="s">
        <v>149</v>
      </c>
      <c r="J80" s="171">
        <f t="shared" si="1"/>
        <v>586.16666666666663</v>
      </c>
      <c r="K80" s="171">
        <f t="shared" si="1"/>
        <v>554.16666666666663</v>
      </c>
      <c r="L80" s="171">
        <f>AVERAGE(L67:L79)</f>
        <v>473.66666666666669</v>
      </c>
      <c r="M80" s="171"/>
      <c r="N80" s="431">
        <f t="shared" si="1"/>
        <v>616.5</v>
      </c>
    </row>
    <row r="81" spans="1:14" ht="7.5" customHeight="1" x14ac:dyDescent="0.2">
      <c r="A81" s="433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431"/>
    </row>
    <row r="82" spans="1:14" ht="12.75" customHeight="1" x14ac:dyDescent="0.2">
      <c r="A82" s="433" t="s">
        <v>444</v>
      </c>
      <c r="B82" s="171">
        <v>770</v>
      </c>
      <c r="C82" s="171">
        <v>389</v>
      </c>
      <c r="D82" s="171">
        <v>835</v>
      </c>
      <c r="E82" s="171"/>
      <c r="F82" s="171">
        <v>966</v>
      </c>
      <c r="G82" s="171">
        <v>589</v>
      </c>
      <c r="H82" s="181" t="s">
        <v>149</v>
      </c>
      <c r="I82" s="171">
        <v>578</v>
      </c>
      <c r="J82" s="171">
        <v>553</v>
      </c>
      <c r="K82" s="171">
        <v>527</v>
      </c>
      <c r="L82" s="171">
        <v>452</v>
      </c>
      <c r="M82" s="171"/>
      <c r="N82" s="431">
        <v>585</v>
      </c>
    </row>
    <row r="83" spans="1:14" ht="12.75" customHeight="1" x14ac:dyDescent="0.2">
      <c r="A83" s="433" t="s">
        <v>455</v>
      </c>
      <c r="B83" s="171">
        <v>770</v>
      </c>
      <c r="C83" s="171">
        <v>395</v>
      </c>
      <c r="D83" s="171">
        <v>835</v>
      </c>
      <c r="E83" s="171"/>
      <c r="F83" s="171">
        <v>1079</v>
      </c>
      <c r="G83" s="171">
        <v>569</v>
      </c>
      <c r="H83" s="181" t="s">
        <v>149</v>
      </c>
      <c r="I83" s="171">
        <v>565</v>
      </c>
      <c r="J83" s="171">
        <v>542</v>
      </c>
      <c r="K83" s="171">
        <v>522</v>
      </c>
      <c r="L83" s="171">
        <v>472</v>
      </c>
      <c r="M83" s="171"/>
      <c r="N83" s="431">
        <v>574</v>
      </c>
    </row>
    <row r="84" spans="1:14" ht="12.75" customHeight="1" x14ac:dyDescent="0.2">
      <c r="A84" s="433" t="s">
        <v>457</v>
      </c>
      <c r="B84" s="171">
        <v>750</v>
      </c>
      <c r="C84" s="171">
        <v>405</v>
      </c>
      <c r="D84" s="171">
        <v>835</v>
      </c>
      <c r="E84" s="171"/>
      <c r="F84" s="171">
        <v>1129</v>
      </c>
      <c r="G84" s="171">
        <v>525</v>
      </c>
      <c r="H84" s="181" t="s">
        <v>149</v>
      </c>
      <c r="I84" s="171">
        <v>523</v>
      </c>
      <c r="J84" s="171">
        <v>499</v>
      </c>
      <c r="K84" s="171">
        <v>480</v>
      </c>
      <c r="L84" s="171">
        <v>434</v>
      </c>
      <c r="M84" s="171"/>
      <c r="N84" s="431">
        <v>539</v>
      </c>
    </row>
    <row r="85" spans="1:14" ht="12.75" customHeight="1" x14ac:dyDescent="0.2">
      <c r="A85" s="433" t="s">
        <v>459</v>
      </c>
      <c r="B85" s="171">
        <v>750</v>
      </c>
      <c r="C85" s="171">
        <v>393</v>
      </c>
      <c r="D85" s="171">
        <v>871</v>
      </c>
      <c r="E85" s="171"/>
      <c r="F85" s="171">
        <v>879</v>
      </c>
      <c r="G85" s="171">
        <v>512</v>
      </c>
      <c r="H85" s="181" t="s">
        <v>149</v>
      </c>
      <c r="I85" s="171">
        <v>510</v>
      </c>
      <c r="J85" s="171">
        <v>483</v>
      </c>
      <c r="K85" s="171">
        <v>457</v>
      </c>
      <c r="L85" s="171">
        <v>402</v>
      </c>
      <c r="M85" s="171"/>
      <c r="N85" s="431">
        <v>525</v>
      </c>
    </row>
    <row r="86" spans="1:14" ht="12.75" customHeight="1" x14ac:dyDescent="0.2">
      <c r="A86" s="433" t="s">
        <v>463</v>
      </c>
      <c r="B86" s="171">
        <v>763</v>
      </c>
      <c r="C86" s="171">
        <v>395</v>
      </c>
      <c r="D86" s="171">
        <v>857</v>
      </c>
      <c r="E86" s="171"/>
      <c r="F86" s="171">
        <v>923</v>
      </c>
      <c r="G86" s="171">
        <v>527</v>
      </c>
      <c r="H86" s="181" t="s">
        <v>149</v>
      </c>
      <c r="I86" s="171">
        <v>521</v>
      </c>
      <c r="J86" s="171">
        <v>494</v>
      </c>
      <c r="K86" s="171">
        <v>467</v>
      </c>
      <c r="L86" s="171">
        <v>407</v>
      </c>
      <c r="M86" s="171"/>
      <c r="N86" s="431">
        <v>512</v>
      </c>
    </row>
    <row r="87" spans="1:14" ht="12.75" customHeight="1" x14ac:dyDescent="0.2">
      <c r="A87" s="433" t="s">
        <v>468</v>
      </c>
      <c r="B87" s="171">
        <v>730</v>
      </c>
      <c r="C87" s="171">
        <v>355</v>
      </c>
      <c r="D87" s="171">
        <v>772</v>
      </c>
      <c r="E87" s="171"/>
      <c r="F87" s="171">
        <v>915</v>
      </c>
      <c r="G87" s="171">
        <v>477</v>
      </c>
      <c r="H87" s="181" t="s">
        <v>149</v>
      </c>
      <c r="I87" s="181">
        <v>475</v>
      </c>
      <c r="J87" s="181">
        <v>454</v>
      </c>
      <c r="K87" s="171">
        <v>433</v>
      </c>
      <c r="L87" s="171">
        <v>385</v>
      </c>
      <c r="M87" s="171"/>
      <c r="N87" s="431">
        <v>420</v>
      </c>
    </row>
    <row r="88" spans="1:14" ht="12.75" customHeight="1" x14ac:dyDescent="0.2">
      <c r="A88" s="433" t="s">
        <v>470</v>
      </c>
      <c r="B88" s="171">
        <v>688</v>
      </c>
      <c r="C88" s="171">
        <v>359</v>
      </c>
      <c r="D88" s="171">
        <v>705</v>
      </c>
      <c r="E88" s="171"/>
      <c r="F88" s="171">
        <v>919</v>
      </c>
      <c r="G88" s="171">
        <v>437</v>
      </c>
      <c r="H88" s="181" t="s">
        <v>149</v>
      </c>
      <c r="I88" s="181">
        <v>437</v>
      </c>
      <c r="J88" s="181">
        <v>417</v>
      </c>
      <c r="K88" s="171">
        <v>404</v>
      </c>
      <c r="L88" s="171">
        <v>371</v>
      </c>
      <c r="M88" s="171"/>
      <c r="N88" s="431">
        <v>400</v>
      </c>
    </row>
    <row r="89" spans="1:14" ht="12.75" customHeight="1" x14ac:dyDescent="0.2">
      <c r="A89" s="433" t="s">
        <v>474</v>
      </c>
      <c r="B89" s="171">
        <v>650</v>
      </c>
      <c r="C89" s="171">
        <v>337</v>
      </c>
      <c r="D89" s="171">
        <v>705</v>
      </c>
      <c r="E89" s="171"/>
      <c r="F89" s="171">
        <v>956</v>
      </c>
      <c r="G89" s="171">
        <v>418</v>
      </c>
      <c r="H89" s="181" t="s">
        <v>149</v>
      </c>
      <c r="I89" s="181">
        <v>423</v>
      </c>
      <c r="J89" s="181">
        <v>397</v>
      </c>
      <c r="K89" s="171">
        <v>384</v>
      </c>
      <c r="L89" s="171">
        <v>351</v>
      </c>
      <c r="M89" s="171"/>
      <c r="N89" s="431">
        <v>403</v>
      </c>
    </row>
    <row r="90" spans="1:14" ht="12.75" customHeight="1" x14ac:dyDescent="0.2">
      <c r="A90" s="433" t="s">
        <v>486</v>
      </c>
      <c r="B90" s="171">
        <v>675</v>
      </c>
      <c r="C90" s="171">
        <v>319</v>
      </c>
      <c r="D90" s="171">
        <v>705</v>
      </c>
      <c r="E90" s="171"/>
      <c r="F90" s="171">
        <v>978</v>
      </c>
      <c r="G90" s="171">
        <v>415</v>
      </c>
      <c r="H90" s="181" t="s">
        <v>149</v>
      </c>
      <c r="I90" s="181">
        <v>416</v>
      </c>
      <c r="J90" s="181">
        <v>393</v>
      </c>
      <c r="K90" s="171">
        <v>380</v>
      </c>
      <c r="L90" s="171">
        <v>345</v>
      </c>
      <c r="M90" s="171"/>
      <c r="N90" s="431">
        <v>400</v>
      </c>
    </row>
    <row r="91" spans="1:14" ht="12.75" customHeight="1" x14ac:dyDescent="0.2">
      <c r="A91" s="433" t="s">
        <v>490</v>
      </c>
      <c r="B91" s="171">
        <v>663</v>
      </c>
      <c r="C91" s="171">
        <v>310</v>
      </c>
      <c r="D91" s="171">
        <v>753</v>
      </c>
      <c r="E91" s="171"/>
      <c r="F91" s="171">
        <v>1049</v>
      </c>
      <c r="G91" s="171">
        <v>421</v>
      </c>
      <c r="H91" s="181" t="s">
        <v>149</v>
      </c>
      <c r="I91" s="181">
        <v>416</v>
      </c>
      <c r="J91" s="181">
        <v>398</v>
      </c>
      <c r="K91" s="171">
        <v>385</v>
      </c>
      <c r="L91" s="171">
        <v>350</v>
      </c>
      <c r="M91" s="171"/>
      <c r="N91" s="431">
        <v>400</v>
      </c>
    </row>
    <row r="92" spans="1:14" ht="12.75" customHeight="1" x14ac:dyDescent="0.2">
      <c r="A92" s="433" t="s">
        <v>496</v>
      </c>
      <c r="B92" s="171">
        <v>650</v>
      </c>
      <c r="C92" s="171">
        <v>319</v>
      </c>
      <c r="D92" s="171">
        <v>800</v>
      </c>
      <c r="E92" s="171"/>
      <c r="F92" s="171">
        <v>1080</v>
      </c>
      <c r="G92" s="171">
        <v>408</v>
      </c>
      <c r="H92" s="181" t="s">
        <v>149</v>
      </c>
      <c r="I92" s="181">
        <v>405</v>
      </c>
      <c r="J92" s="181">
        <v>392</v>
      </c>
      <c r="K92" s="171">
        <v>381</v>
      </c>
      <c r="L92" s="171">
        <v>359</v>
      </c>
      <c r="M92" s="171"/>
      <c r="N92" s="431">
        <v>390</v>
      </c>
    </row>
    <row r="93" spans="1:14" ht="12.75" customHeight="1" x14ac:dyDescent="0.2">
      <c r="A93" s="433" t="s">
        <v>497</v>
      </c>
      <c r="B93" s="171">
        <v>650</v>
      </c>
      <c r="C93" s="171">
        <v>316</v>
      </c>
      <c r="D93" s="171">
        <v>800</v>
      </c>
      <c r="E93" s="171"/>
      <c r="F93" s="171">
        <v>1035</v>
      </c>
      <c r="G93" s="171">
        <v>390</v>
      </c>
      <c r="H93" s="181" t="s">
        <v>149</v>
      </c>
      <c r="I93" s="181">
        <v>387</v>
      </c>
      <c r="J93" s="181">
        <v>374</v>
      </c>
      <c r="K93" s="171">
        <v>365</v>
      </c>
      <c r="L93" s="171">
        <v>349</v>
      </c>
      <c r="M93" s="171"/>
      <c r="N93" s="431">
        <v>385</v>
      </c>
    </row>
    <row r="94" spans="1:14" ht="6" customHeight="1" x14ac:dyDescent="0.2">
      <c r="A94" s="433"/>
      <c r="B94" s="171"/>
      <c r="C94" s="171"/>
      <c r="D94" s="171"/>
      <c r="E94" s="171"/>
      <c r="F94" s="171"/>
      <c r="G94" s="171"/>
      <c r="H94" s="181"/>
      <c r="I94" s="181"/>
      <c r="J94" s="181"/>
      <c r="K94" s="171"/>
      <c r="L94" s="171"/>
      <c r="M94" s="171"/>
      <c r="N94" s="431"/>
    </row>
    <row r="95" spans="1:14" ht="12.75" customHeight="1" x14ac:dyDescent="0.2">
      <c r="A95" s="433" t="s">
        <v>508</v>
      </c>
      <c r="B95" s="171">
        <f t="shared" ref="B95:D95" si="2">AVERAGE(B82:B93)</f>
        <v>709.08333333333337</v>
      </c>
      <c r="C95" s="171">
        <f t="shared" si="2"/>
        <v>357.66666666666669</v>
      </c>
      <c r="D95" s="171">
        <f t="shared" si="2"/>
        <v>789.41666666666663</v>
      </c>
      <c r="E95" s="171"/>
      <c r="F95" s="171">
        <f>AVERAGE(F82:F93)</f>
        <v>992.33333333333337</v>
      </c>
      <c r="G95" s="171">
        <f>AVERAGE(G82:G93)</f>
        <v>474</v>
      </c>
      <c r="H95" s="181" t="s">
        <v>149</v>
      </c>
      <c r="I95" s="171">
        <f>AVERAGE(I82:I93)</f>
        <v>471.33333333333331</v>
      </c>
      <c r="J95" s="171">
        <f>AVERAGE(J82:J93)</f>
        <v>449.66666666666669</v>
      </c>
      <c r="K95" s="171">
        <f>AVERAGE(K82:K93)</f>
        <v>432.08333333333331</v>
      </c>
      <c r="L95" s="171">
        <f>AVERAGE(L82:L93)</f>
        <v>389.75</v>
      </c>
      <c r="M95" s="171"/>
      <c r="N95" s="431">
        <f>AVERAGE(N82:N93)</f>
        <v>461.08333333333331</v>
      </c>
    </row>
    <row r="96" spans="1:14" ht="6.6" customHeight="1" x14ac:dyDescent="0.2">
      <c r="A96" s="433"/>
      <c r="B96" s="171"/>
      <c r="C96" s="171"/>
      <c r="D96" s="171"/>
      <c r="E96" s="171"/>
      <c r="F96" s="171"/>
      <c r="G96" s="171"/>
      <c r="H96" s="181"/>
      <c r="I96" s="181"/>
      <c r="J96" s="181"/>
      <c r="K96" s="171"/>
      <c r="L96" s="171"/>
      <c r="M96" s="171"/>
      <c r="N96" s="431"/>
    </row>
    <row r="97" spans="1:14" ht="12.75" customHeight="1" x14ac:dyDescent="0.2">
      <c r="A97" s="433" t="s">
        <v>498</v>
      </c>
      <c r="B97" s="171">
        <v>640</v>
      </c>
      <c r="C97" s="171">
        <v>310</v>
      </c>
      <c r="D97" s="171">
        <v>800</v>
      </c>
      <c r="E97" s="171"/>
      <c r="F97" s="171">
        <v>1015</v>
      </c>
      <c r="G97" s="171">
        <v>375</v>
      </c>
      <c r="H97" s="181" t="s">
        <v>149</v>
      </c>
      <c r="I97" s="181">
        <v>372</v>
      </c>
      <c r="J97" s="181">
        <v>356</v>
      </c>
      <c r="K97" s="171">
        <v>344</v>
      </c>
      <c r="L97" s="171">
        <v>315</v>
      </c>
      <c r="M97" s="171"/>
      <c r="N97" s="431">
        <v>400</v>
      </c>
    </row>
    <row r="98" spans="1:14" ht="3.75" customHeight="1" x14ac:dyDescent="0.2">
      <c r="A98" s="433"/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431"/>
    </row>
    <row r="99" spans="1:14" ht="12.75" customHeight="1" x14ac:dyDescent="0.2">
      <c r="A99" s="433" t="s">
        <v>507</v>
      </c>
      <c r="B99" s="171">
        <f>AVERAGE(B97:B97)</f>
        <v>640</v>
      </c>
      <c r="C99" s="171">
        <f t="shared" ref="C99:D99" si="3">AVERAGE(C97:C97)</f>
        <v>310</v>
      </c>
      <c r="D99" s="171">
        <f t="shared" si="3"/>
        <v>800</v>
      </c>
      <c r="E99" s="171"/>
      <c r="F99" s="171">
        <f t="shared" ref="F99:N99" si="4">AVERAGE(F97:F97)</f>
        <v>1015</v>
      </c>
      <c r="G99" s="171">
        <f t="shared" si="4"/>
        <v>375</v>
      </c>
      <c r="H99" s="181" t="s">
        <v>149</v>
      </c>
      <c r="I99" s="171">
        <f t="shared" si="4"/>
        <v>372</v>
      </c>
      <c r="J99" s="171">
        <f t="shared" si="4"/>
        <v>356</v>
      </c>
      <c r="K99" s="171">
        <f t="shared" si="4"/>
        <v>344</v>
      </c>
      <c r="L99" s="171">
        <f t="shared" si="4"/>
        <v>315</v>
      </c>
      <c r="M99" s="171"/>
      <c r="N99" s="431">
        <f t="shared" si="4"/>
        <v>400</v>
      </c>
    </row>
    <row r="100" spans="1:14" ht="6.6" customHeight="1" x14ac:dyDescent="0.2">
      <c r="A100" s="435"/>
      <c r="B100" s="436"/>
      <c r="C100" s="436"/>
      <c r="D100" s="436"/>
      <c r="E100" s="436"/>
      <c r="F100" s="436"/>
      <c r="G100" s="436"/>
      <c r="H100" s="436"/>
      <c r="I100" s="436"/>
      <c r="J100" s="436"/>
      <c r="K100" s="436"/>
      <c r="L100" s="437"/>
      <c r="M100" s="437"/>
      <c r="N100" s="438"/>
    </row>
    <row r="101" spans="1:14" ht="16.5" customHeight="1" x14ac:dyDescent="0.2">
      <c r="A101" s="156" t="s">
        <v>464</v>
      </c>
    </row>
    <row r="102" spans="1:14" ht="13.5" customHeight="1" x14ac:dyDescent="0.2">
      <c r="A102" s="156" t="s">
        <v>465</v>
      </c>
    </row>
    <row r="103" spans="1:14" ht="12.6" customHeight="1" x14ac:dyDescent="0.2">
      <c r="A103" s="156" t="s">
        <v>426</v>
      </c>
    </row>
    <row r="104" spans="1:14" ht="12.6" customHeight="1" x14ac:dyDescent="0.2">
      <c r="A104" s="156" t="s">
        <v>456</v>
      </c>
    </row>
    <row r="105" spans="1:14" ht="12.6" customHeight="1" x14ac:dyDescent="0.2">
      <c r="A105" s="156" t="s">
        <v>439</v>
      </c>
    </row>
    <row r="106" spans="1:14" ht="12" customHeight="1" x14ac:dyDescent="0.2">
      <c r="A106" s="156" t="s">
        <v>487</v>
      </c>
    </row>
    <row r="107" spans="1:14" ht="12" customHeight="1" x14ac:dyDescent="0.2">
      <c r="A107" s="156" t="s">
        <v>148</v>
      </c>
    </row>
    <row r="108" spans="1:14" ht="12" customHeight="1" x14ac:dyDescent="0.2">
      <c r="A108" s="156" t="s">
        <v>287</v>
      </c>
    </row>
    <row r="109" spans="1:14" ht="12" customHeight="1" x14ac:dyDescent="0.2">
      <c r="A109" s="156" t="s">
        <v>467</v>
      </c>
    </row>
    <row r="110" spans="1:14" ht="12" customHeight="1" x14ac:dyDescent="0.2">
      <c r="A110" s="156" t="s">
        <v>277</v>
      </c>
    </row>
    <row r="111" spans="1:14" ht="12.75" customHeight="1" x14ac:dyDescent="0.2">
      <c r="A111" s="156" t="s">
        <v>471</v>
      </c>
    </row>
    <row r="112" spans="1:14" ht="12.75" customHeight="1" x14ac:dyDescent="0.2">
      <c r="A112" s="635" t="s">
        <v>461</v>
      </c>
    </row>
    <row r="113" spans="1:15" ht="12.75" customHeight="1" x14ac:dyDescent="0.2">
      <c r="A113" s="6" t="s">
        <v>493</v>
      </c>
    </row>
    <row r="119" spans="1:15" x14ac:dyDescent="0.2">
      <c r="F119" s="172"/>
    </row>
    <row r="120" spans="1:15" x14ac:dyDescent="0.2">
      <c r="F120" s="172"/>
    </row>
    <row r="121" spans="1:15" x14ac:dyDescent="0.2">
      <c r="F121" s="172"/>
    </row>
    <row r="122" spans="1:15" x14ac:dyDescent="0.2">
      <c r="F122" s="172"/>
    </row>
    <row r="125" spans="1:15" x14ac:dyDescent="0.2">
      <c r="O125" s="85" t="s">
        <v>60</v>
      </c>
    </row>
    <row r="126" spans="1:15" x14ac:dyDescent="0.2">
      <c r="O126" s="85" t="s">
        <v>60</v>
      </c>
    </row>
    <row r="130" spans="16:16" x14ac:dyDescent="0.2">
      <c r="P130" s="85" t="s">
        <v>60</v>
      </c>
    </row>
    <row r="190" spans="2:15" x14ac:dyDescent="0.2">
      <c r="J190" s="85"/>
      <c r="K190" s="85"/>
      <c r="L190" s="85"/>
      <c r="M190" s="85"/>
      <c r="N190" s="85"/>
    </row>
    <row r="191" spans="2:15" x14ac:dyDescent="0.2">
      <c r="D191" s="86"/>
      <c r="N191" s="85"/>
    </row>
    <row r="192" spans="2:15" x14ac:dyDescent="0.2">
      <c r="B192" s="85"/>
      <c r="G192" s="85"/>
      <c r="N192" s="85"/>
      <c r="O192" s="85"/>
    </row>
    <row r="193" spans="2:15" x14ac:dyDescent="0.2">
      <c r="B193" s="83"/>
      <c r="C193" s="85"/>
      <c r="D193" s="87"/>
      <c r="E193" s="85"/>
      <c r="F193" s="173"/>
      <c r="G193" s="85"/>
      <c r="J193" s="83"/>
      <c r="K193" s="83"/>
      <c r="N193" s="83"/>
    </row>
    <row r="194" spans="2:15" x14ac:dyDescent="0.2">
      <c r="B194" s="88"/>
      <c r="C194" s="88"/>
      <c r="D194" s="89"/>
      <c r="E194" s="88"/>
      <c r="F194" s="174"/>
      <c r="G194" s="85"/>
      <c r="J194" s="85"/>
      <c r="K194" s="85"/>
      <c r="L194" s="83"/>
      <c r="M194" s="83"/>
      <c r="N194" s="83"/>
    </row>
    <row r="195" spans="2:15" x14ac:dyDescent="0.2">
      <c r="B195" s="83"/>
      <c r="C195" s="83"/>
      <c r="D195" s="87"/>
      <c r="E195" s="83"/>
      <c r="F195" s="170"/>
      <c r="J195" s="85"/>
      <c r="K195" s="85"/>
      <c r="L195" s="83"/>
      <c r="M195" s="83"/>
    </row>
    <row r="196" spans="2:15" x14ac:dyDescent="0.2">
      <c r="B196" s="85"/>
      <c r="C196" s="85"/>
      <c r="D196" s="86"/>
      <c r="E196" s="85"/>
      <c r="F196" s="173"/>
      <c r="G196" s="85"/>
      <c r="J196" s="85"/>
      <c r="K196" s="85"/>
      <c r="L196" s="85"/>
      <c r="M196" s="85"/>
      <c r="N196" s="85"/>
      <c r="O196" s="85"/>
    </row>
    <row r="198" spans="2:15" x14ac:dyDescent="0.2">
      <c r="D198" s="86"/>
    </row>
    <row r="200" spans="2:15" x14ac:dyDescent="0.2">
      <c r="F200" s="172"/>
    </row>
    <row r="201" spans="2:15" x14ac:dyDescent="0.2">
      <c r="F201" s="172"/>
    </row>
    <row r="202" spans="2:15" x14ac:dyDescent="0.2">
      <c r="F202" s="172"/>
    </row>
    <row r="203" spans="2:15" x14ac:dyDescent="0.2">
      <c r="F203" s="172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4" transitionEvaluation="1" transitionEntry="1" codeName="Sheet13"/>
  <dimension ref="A1:AE166"/>
  <sheetViews>
    <sheetView showGridLines="0" zoomScale="130" zoomScaleNormal="130" workbookViewId="0">
      <pane xSplit="1" ySplit="4" topLeftCell="B54" activePane="bottomRight" state="frozen"/>
      <selection pane="topRight" activeCell="B1" sqref="B1"/>
      <selection pane="bottomLeft" activeCell="A5" sqref="A5"/>
      <selection pane="bottomRight" activeCell="A72" sqref="A72"/>
    </sheetView>
  </sheetViews>
  <sheetFormatPr defaultColWidth="8.6640625" defaultRowHeight="11.4" x14ac:dyDescent="0.2"/>
  <cols>
    <col min="1" max="1" width="18.33203125" style="66" customWidth="1"/>
    <col min="2" max="2" width="9.33203125" style="530" customWidth="1"/>
    <col min="3" max="3" width="1.77734375" style="95" customWidth="1"/>
    <col min="4" max="5" width="9.33203125" style="95" customWidth="1"/>
    <col min="6" max="6" width="1.109375" style="95" customWidth="1"/>
    <col min="7" max="7" width="8.77734375" style="530" customWidth="1"/>
    <col min="8" max="8" width="8.77734375" style="95" customWidth="1"/>
    <col min="9" max="9" width="2.109375" style="95" customWidth="1"/>
    <col min="10" max="11" width="9.33203125" style="530" customWidth="1"/>
    <col min="12" max="12" width="1.109375" style="95" customWidth="1"/>
    <col min="13" max="13" width="8.77734375" style="530" customWidth="1"/>
    <col min="14" max="14" width="8.77734375" style="95" customWidth="1"/>
    <col min="15" max="25" width="9.6640625" style="66" customWidth="1"/>
    <col min="26" max="26" width="12.6640625" style="66" customWidth="1"/>
    <col min="27" max="256" width="8.6640625" style="66"/>
    <col min="257" max="257" width="17" style="66" customWidth="1"/>
    <col min="258" max="258" width="9.33203125" style="66" customWidth="1"/>
    <col min="259" max="259" width="1.77734375" style="66" customWidth="1"/>
    <col min="260" max="261" width="9.33203125" style="66" customWidth="1"/>
    <col min="262" max="262" width="1.109375" style="66" customWidth="1"/>
    <col min="263" max="264" width="8.77734375" style="66" customWidth="1"/>
    <col min="265" max="265" width="2.109375" style="66" customWidth="1"/>
    <col min="266" max="267" width="9.33203125" style="66" customWidth="1"/>
    <col min="268" max="268" width="1.109375" style="66" customWidth="1"/>
    <col min="269" max="270" width="8.77734375" style="66" customWidth="1"/>
    <col min="271" max="281" width="9.6640625" style="66" customWidth="1"/>
    <col min="282" max="282" width="12.6640625" style="66" customWidth="1"/>
    <col min="283" max="512" width="8.6640625" style="66"/>
    <col min="513" max="513" width="17" style="66" customWidth="1"/>
    <col min="514" max="514" width="9.33203125" style="66" customWidth="1"/>
    <col min="515" max="515" width="1.77734375" style="66" customWidth="1"/>
    <col min="516" max="517" width="9.33203125" style="66" customWidth="1"/>
    <col min="518" max="518" width="1.109375" style="66" customWidth="1"/>
    <col min="519" max="520" width="8.77734375" style="66" customWidth="1"/>
    <col min="521" max="521" width="2.109375" style="66" customWidth="1"/>
    <col min="522" max="523" width="9.33203125" style="66" customWidth="1"/>
    <col min="524" max="524" width="1.109375" style="66" customWidth="1"/>
    <col min="525" max="526" width="8.77734375" style="66" customWidth="1"/>
    <col min="527" max="537" width="9.6640625" style="66" customWidth="1"/>
    <col min="538" max="538" width="12.6640625" style="66" customWidth="1"/>
    <col min="539" max="768" width="8.6640625" style="66"/>
    <col min="769" max="769" width="17" style="66" customWidth="1"/>
    <col min="770" max="770" width="9.33203125" style="66" customWidth="1"/>
    <col min="771" max="771" width="1.77734375" style="66" customWidth="1"/>
    <col min="772" max="773" width="9.33203125" style="66" customWidth="1"/>
    <col min="774" max="774" width="1.109375" style="66" customWidth="1"/>
    <col min="775" max="776" width="8.77734375" style="66" customWidth="1"/>
    <col min="777" max="777" width="2.109375" style="66" customWidth="1"/>
    <col min="778" max="779" width="9.33203125" style="66" customWidth="1"/>
    <col min="780" max="780" width="1.109375" style="66" customWidth="1"/>
    <col min="781" max="782" width="8.77734375" style="66" customWidth="1"/>
    <col min="783" max="793" width="9.6640625" style="66" customWidth="1"/>
    <col min="794" max="794" width="12.6640625" style="66" customWidth="1"/>
    <col min="795" max="1024" width="8.6640625" style="66"/>
    <col min="1025" max="1025" width="17" style="66" customWidth="1"/>
    <col min="1026" max="1026" width="9.33203125" style="66" customWidth="1"/>
    <col min="1027" max="1027" width="1.77734375" style="66" customWidth="1"/>
    <col min="1028" max="1029" width="9.33203125" style="66" customWidth="1"/>
    <col min="1030" max="1030" width="1.109375" style="66" customWidth="1"/>
    <col min="1031" max="1032" width="8.77734375" style="66" customWidth="1"/>
    <col min="1033" max="1033" width="2.109375" style="66" customWidth="1"/>
    <col min="1034" max="1035" width="9.33203125" style="66" customWidth="1"/>
    <col min="1036" max="1036" width="1.109375" style="66" customWidth="1"/>
    <col min="1037" max="1038" width="8.77734375" style="66" customWidth="1"/>
    <col min="1039" max="1049" width="9.6640625" style="66" customWidth="1"/>
    <col min="1050" max="1050" width="12.6640625" style="66" customWidth="1"/>
    <col min="1051" max="1280" width="8.6640625" style="66"/>
    <col min="1281" max="1281" width="17" style="66" customWidth="1"/>
    <col min="1282" max="1282" width="9.33203125" style="66" customWidth="1"/>
    <col min="1283" max="1283" width="1.77734375" style="66" customWidth="1"/>
    <col min="1284" max="1285" width="9.33203125" style="66" customWidth="1"/>
    <col min="1286" max="1286" width="1.109375" style="66" customWidth="1"/>
    <col min="1287" max="1288" width="8.77734375" style="66" customWidth="1"/>
    <col min="1289" max="1289" width="2.109375" style="66" customWidth="1"/>
    <col min="1290" max="1291" width="9.33203125" style="66" customWidth="1"/>
    <col min="1292" max="1292" width="1.109375" style="66" customWidth="1"/>
    <col min="1293" max="1294" width="8.77734375" style="66" customWidth="1"/>
    <col min="1295" max="1305" width="9.6640625" style="66" customWidth="1"/>
    <col min="1306" max="1306" width="12.6640625" style="66" customWidth="1"/>
    <col min="1307" max="1536" width="8.6640625" style="66"/>
    <col min="1537" max="1537" width="17" style="66" customWidth="1"/>
    <col min="1538" max="1538" width="9.33203125" style="66" customWidth="1"/>
    <col min="1539" max="1539" width="1.77734375" style="66" customWidth="1"/>
    <col min="1540" max="1541" width="9.33203125" style="66" customWidth="1"/>
    <col min="1542" max="1542" width="1.109375" style="66" customWidth="1"/>
    <col min="1543" max="1544" width="8.77734375" style="66" customWidth="1"/>
    <col min="1545" max="1545" width="2.109375" style="66" customWidth="1"/>
    <col min="1546" max="1547" width="9.33203125" style="66" customWidth="1"/>
    <col min="1548" max="1548" width="1.109375" style="66" customWidth="1"/>
    <col min="1549" max="1550" width="8.77734375" style="66" customWidth="1"/>
    <col min="1551" max="1561" width="9.6640625" style="66" customWidth="1"/>
    <col min="1562" max="1562" width="12.6640625" style="66" customWidth="1"/>
    <col min="1563" max="1792" width="8.6640625" style="66"/>
    <col min="1793" max="1793" width="17" style="66" customWidth="1"/>
    <col min="1794" max="1794" width="9.33203125" style="66" customWidth="1"/>
    <col min="1795" max="1795" width="1.77734375" style="66" customWidth="1"/>
    <col min="1796" max="1797" width="9.33203125" style="66" customWidth="1"/>
    <col min="1798" max="1798" width="1.109375" style="66" customWidth="1"/>
    <col min="1799" max="1800" width="8.77734375" style="66" customWidth="1"/>
    <col min="1801" max="1801" width="2.109375" style="66" customWidth="1"/>
    <col min="1802" max="1803" width="9.33203125" style="66" customWidth="1"/>
    <col min="1804" max="1804" width="1.109375" style="66" customWidth="1"/>
    <col min="1805" max="1806" width="8.77734375" style="66" customWidth="1"/>
    <col min="1807" max="1817" width="9.6640625" style="66" customWidth="1"/>
    <col min="1818" max="1818" width="12.6640625" style="66" customWidth="1"/>
    <col min="1819" max="2048" width="8.6640625" style="66"/>
    <col min="2049" max="2049" width="17" style="66" customWidth="1"/>
    <col min="2050" max="2050" width="9.33203125" style="66" customWidth="1"/>
    <col min="2051" max="2051" width="1.77734375" style="66" customWidth="1"/>
    <col min="2052" max="2053" width="9.33203125" style="66" customWidth="1"/>
    <col min="2054" max="2054" width="1.109375" style="66" customWidth="1"/>
    <col min="2055" max="2056" width="8.77734375" style="66" customWidth="1"/>
    <col min="2057" max="2057" width="2.109375" style="66" customWidth="1"/>
    <col min="2058" max="2059" width="9.33203125" style="66" customWidth="1"/>
    <col min="2060" max="2060" width="1.109375" style="66" customWidth="1"/>
    <col min="2061" max="2062" width="8.77734375" style="66" customWidth="1"/>
    <col min="2063" max="2073" width="9.6640625" style="66" customWidth="1"/>
    <col min="2074" max="2074" width="12.6640625" style="66" customWidth="1"/>
    <col min="2075" max="2304" width="8.6640625" style="66"/>
    <col min="2305" max="2305" width="17" style="66" customWidth="1"/>
    <col min="2306" max="2306" width="9.33203125" style="66" customWidth="1"/>
    <col min="2307" max="2307" width="1.77734375" style="66" customWidth="1"/>
    <col min="2308" max="2309" width="9.33203125" style="66" customWidth="1"/>
    <col min="2310" max="2310" width="1.109375" style="66" customWidth="1"/>
    <col min="2311" max="2312" width="8.77734375" style="66" customWidth="1"/>
    <col min="2313" max="2313" width="2.109375" style="66" customWidth="1"/>
    <col min="2314" max="2315" width="9.33203125" style="66" customWidth="1"/>
    <col min="2316" max="2316" width="1.109375" style="66" customWidth="1"/>
    <col min="2317" max="2318" width="8.77734375" style="66" customWidth="1"/>
    <col min="2319" max="2329" width="9.6640625" style="66" customWidth="1"/>
    <col min="2330" max="2330" width="12.6640625" style="66" customWidth="1"/>
    <col min="2331" max="2560" width="8.6640625" style="66"/>
    <col min="2561" max="2561" width="17" style="66" customWidth="1"/>
    <col min="2562" max="2562" width="9.33203125" style="66" customWidth="1"/>
    <col min="2563" max="2563" width="1.77734375" style="66" customWidth="1"/>
    <col min="2564" max="2565" width="9.33203125" style="66" customWidth="1"/>
    <col min="2566" max="2566" width="1.109375" style="66" customWidth="1"/>
    <col min="2567" max="2568" width="8.77734375" style="66" customWidth="1"/>
    <col min="2569" max="2569" width="2.109375" style="66" customWidth="1"/>
    <col min="2570" max="2571" width="9.33203125" style="66" customWidth="1"/>
    <col min="2572" max="2572" width="1.109375" style="66" customWidth="1"/>
    <col min="2573" max="2574" width="8.77734375" style="66" customWidth="1"/>
    <col min="2575" max="2585" width="9.6640625" style="66" customWidth="1"/>
    <col min="2586" max="2586" width="12.6640625" style="66" customWidth="1"/>
    <col min="2587" max="2816" width="8.6640625" style="66"/>
    <col min="2817" max="2817" width="17" style="66" customWidth="1"/>
    <col min="2818" max="2818" width="9.33203125" style="66" customWidth="1"/>
    <col min="2819" max="2819" width="1.77734375" style="66" customWidth="1"/>
    <col min="2820" max="2821" width="9.33203125" style="66" customWidth="1"/>
    <col min="2822" max="2822" width="1.109375" style="66" customWidth="1"/>
    <col min="2823" max="2824" width="8.77734375" style="66" customWidth="1"/>
    <col min="2825" max="2825" width="2.109375" style="66" customWidth="1"/>
    <col min="2826" max="2827" width="9.33203125" style="66" customWidth="1"/>
    <col min="2828" max="2828" width="1.109375" style="66" customWidth="1"/>
    <col min="2829" max="2830" width="8.77734375" style="66" customWidth="1"/>
    <col min="2831" max="2841" width="9.6640625" style="66" customWidth="1"/>
    <col min="2842" max="2842" width="12.6640625" style="66" customWidth="1"/>
    <col min="2843" max="3072" width="8.6640625" style="66"/>
    <col min="3073" max="3073" width="17" style="66" customWidth="1"/>
    <col min="3074" max="3074" width="9.33203125" style="66" customWidth="1"/>
    <col min="3075" max="3075" width="1.77734375" style="66" customWidth="1"/>
    <col min="3076" max="3077" width="9.33203125" style="66" customWidth="1"/>
    <col min="3078" max="3078" width="1.109375" style="66" customWidth="1"/>
    <col min="3079" max="3080" width="8.77734375" style="66" customWidth="1"/>
    <col min="3081" max="3081" width="2.109375" style="66" customWidth="1"/>
    <col min="3082" max="3083" width="9.33203125" style="66" customWidth="1"/>
    <col min="3084" max="3084" width="1.109375" style="66" customWidth="1"/>
    <col min="3085" max="3086" width="8.77734375" style="66" customWidth="1"/>
    <col min="3087" max="3097" width="9.6640625" style="66" customWidth="1"/>
    <col min="3098" max="3098" width="12.6640625" style="66" customWidth="1"/>
    <col min="3099" max="3328" width="8.6640625" style="66"/>
    <col min="3329" max="3329" width="17" style="66" customWidth="1"/>
    <col min="3330" max="3330" width="9.33203125" style="66" customWidth="1"/>
    <col min="3331" max="3331" width="1.77734375" style="66" customWidth="1"/>
    <col min="3332" max="3333" width="9.33203125" style="66" customWidth="1"/>
    <col min="3334" max="3334" width="1.109375" style="66" customWidth="1"/>
    <col min="3335" max="3336" width="8.77734375" style="66" customWidth="1"/>
    <col min="3337" max="3337" width="2.109375" style="66" customWidth="1"/>
    <col min="3338" max="3339" width="9.33203125" style="66" customWidth="1"/>
    <col min="3340" max="3340" width="1.109375" style="66" customWidth="1"/>
    <col min="3341" max="3342" width="8.77734375" style="66" customWidth="1"/>
    <col min="3343" max="3353" width="9.6640625" style="66" customWidth="1"/>
    <col min="3354" max="3354" width="12.6640625" style="66" customWidth="1"/>
    <col min="3355" max="3584" width="8.6640625" style="66"/>
    <col min="3585" max="3585" width="17" style="66" customWidth="1"/>
    <col min="3586" max="3586" width="9.33203125" style="66" customWidth="1"/>
    <col min="3587" max="3587" width="1.77734375" style="66" customWidth="1"/>
    <col min="3588" max="3589" width="9.33203125" style="66" customWidth="1"/>
    <col min="3590" max="3590" width="1.109375" style="66" customWidth="1"/>
    <col min="3591" max="3592" width="8.77734375" style="66" customWidth="1"/>
    <col min="3593" max="3593" width="2.109375" style="66" customWidth="1"/>
    <col min="3594" max="3595" width="9.33203125" style="66" customWidth="1"/>
    <col min="3596" max="3596" width="1.109375" style="66" customWidth="1"/>
    <col min="3597" max="3598" width="8.77734375" style="66" customWidth="1"/>
    <col min="3599" max="3609" width="9.6640625" style="66" customWidth="1"/>
    <col min="3610" max="3610" width="12.6640625" style="66" customWidth="1"/>
    <col min="3611" max="3840" width="8.6640625" style="66"/>
    <col min="3841" max="3841" width="17" style="66" customWidth="1"/>
    <col min="3842" max="3842" width="9.33203125" style="66" customWidth="1"/>
    <col min="3843" max="3843" width="1.77734375" style="66" customWidth="1"/>
    <col min="3844" max="3845" width="9.33203125" style="66" customWidth="1"/>
    <col min="3846" max="3846" width="1.109375" style="66" customWidth="1"/>
    <col min="3847" max="3848" width="8.77734375" style="66" customWidth="1"/>
    <col min="3849" max="3849" width="2.109375" style="66" customWidth="1"/>
    <col min="3850" max="3851" width="9.33203125" style="66" customWidth="1"/>
    <col min="3852" max="3852" width="1.109375" style="66" customWidth="1"/>
    <col min="3853" max="3854" width="8.77734375" style="66" customWidth="1"/>
    <col min="3855" max="3865" width="9.6640625" style="66" customWidth="1"/>
    <col min="3866" max="3866" width="12.6640625" style="66" customWidth="1"/>
    <col min="3867" max="4096" width="8.6640625" style="66"/>
    <col min="4097" max="4097" width="17" style="66" customWidth="1"/>
    <col min="4098" max="4098" width="9.33203125" style="66" customWidth="1"/>
    <col min="4099" max="4099" width="1.77734375" style="66" customWidth="1"/>
    <col min="4100" max="4101" width="9.33203125" style="66" customWidth="1"/>
    <col min="4102" max="4102" width="1.109375" style="66" customWidth="1"/>
    <col min="4103" max="4104" width="8.77734375" style="66" customWidth="1"/>
    <col min="4105" max="4105" width="2.109375" style="66" customWidth="1"/>
    <col min="4106" max="4107" width="9.33203125" style="66" customWidth="1"/>
    <col min="4108" max="4108" width="1.109375" style="66" customWidth="1"/>
    <col min="4109" max="4110" width="8.77734375" style="66" customWidth="1"/>
    <col min="4111" max="4121" width="9.6640625" style="66" customWidth="1"/>
    <col min="4122" max="4122" width="12.6640625" style="66" customWidth="1"/>
    <col min="4123" max="4352" width="8.6640625" style="66"/>
    <col min="4353" max="4353" width="17" style="66" customWidth="1"/>
    <col min="4354" max="4354" width="9.33203125" style="66" customWidth="1"/>
    <col min="4355" max="4355" width="1.77734375" style="66" customWidth="1"/>
    <col min="4356" max="4357" width="9.33203125" style="66" customWidth="1"/>
    <col min="4358" max="4358" width="1.109375" style="66" customWidth="1"/>
    <col min="4359" max="4360" width="8.77734375" style="66" customWidth="1"/>
    <col min="4361" max="4361" width="2.109375" style="66" customWidth="1"/>
    <col min="4362" max="4363" width="9.33203125" style="66" customWidth="1"/>
    <col min="4364" max="4364" width="1.109375" style="66" customWidth="1"/>
    <col min="4365" max="4366" width="8.77734375" style="66" customWidth="1"/>
    <col min="4367" max="4377" width="9.6640625" style="66" customWidth="1"/>
    <col min="4378" max="4378" width="12.6640625" style="66" customWidth="1"/>
    <col min="4379" max="4608" width="8.6640625" style="66"/>
    <col min="4609" max="4609" width="17" style="66" customWidth="1"/>
    <col min="4610" max="4610" width="9.33203125" style="66" customWidth="1"/>
    <col min="4611" max="4611" width="1.77734375" style="66" customWidth="1"/>
    <col min="4612" max="4613" width="9.33203125" style="66" customWidth="1"/>
    <col min="4614" max="4614" width="1.109375" style="66" customWidth="1"/>
    <col min="4615" max="4616" width="8.77734375" style="66" customWidth="1"/>
    <col min="4617" max="4617" width="2.109375" style="66" customWidth="1"/>
    <col min="4618" max="4619" width="9.33203125" style="66" customWidth="1"/>
    <col min="4620" max="4620" width="1.109375" style="66" customWidth="1"/>
    <col min="4621" max="4622" width="8.77734375" style="66" customWidth="1"/>
    <col min="4623" max="4633" width="9.6640625" style="66" customWidth="1"/>
    <col min="4634" max="4634" width="12.6640625" style="66" customWidth="1"/>
    <col min="4635" max="4864" width="8.6640625" style="66"/>
    <col min="4865" max="4865" width="17" style="66" customWidth="1"/>
    <col min="4866" max="4866" width="9.33203125" style="66" customWidth="1"/>
    <col min="4867" max="4867" width="1.77734375" style="66" customWidth="1"/>
    <col min="4868" max="4869" width="9.33203125" style="66" customWidth="1"/>
    <col min="4870" max="4870" width="1.109375" style="66" customWidth="1"/>
    <col min="4871" max="4872" width="8.77734375" style="66" customWidth="1"/>
    <col min="4873" max="4873" width="2.109375" style="66" customWidth="1"/>
    <col min="4874" max="4875" width="9.33203125" style="66" customWidth="1"/>
    <col min="4876" max="4876" width="1.109375" style="66" customWidth="1"/>
    <col min="4877" max="4878" width="8.77734375" style="66" customWidth="1"/>
    <col min="4879" max="4889" width="9.6640625" style="66" customWidth="1"/>
    <col min="4890" max="4890" width="12.6640625" style="66" customWidth="1"/>
    <col min="4891" max="5120" width="8.6640625" style="66"/>
    <col min="5121" max="5121" width="17" style="66" customWidth="1"/>
    <col min="5122" max="5122" width="9.33203125" style="66" customWidth="1"/>
    <col min="5123" max="5123" width="1.77734375" style="66" customWidth="1"/>
    <col min="5124" max="5125" width="9.33203125" style="66" customWidth="1"/>
    <col min="5126" max="5126" width="1.109375" style="66" customWidth="1"/>
    <col min="5127" max="5128" width="8.77734375" style="66" customWidth="1"/>
    <col min="5129" max="5129" width="2.109375" style="66" customWidth="1"/>
    <col min="5130" max="5131" width="9.33203125" style="66" customWidth="1"/>
    <col min="5132" max="5132" width="1.109375" style="66" customWidth="1"/>
    <col min="5133" max="5134" width="8.77734375" style="66" customWidth="1"/>
    <col min="5135" max="5145" width="9.6640625" style="66" customWidth="1"/>
    <col min="5146" max="5146" width="12.6640625" style="66" customWidth="1"/>
    <col min="5147" max="5376" width="8.6640625" style="66"/>
    <col min="5377" max="5377" width="17" style="66" customWidth="1"/>
    <col min="5378" max="5378" width="9.33203125" style="66" customWidth="1"/>
    <col min="5379" max="5379" width="1.77734375" style="66" customWidth="1"/>
    <col min="5380" max="5381" width="9.33203125" style="66" customWidth="1"/>
    <col min="5382" max="5382" width="1.109375" style="66" customWidth="1"/>
    <col min="5383" max="5384" width="8.77734375" style="66" customWidth="1"/>
    <col min="5385" max="5385" width="2.109375" style="66" customWidth="1"/>
    <col min="5386" max="5387" width="9.33203125" style="66" customWidth="1"/>
    <col min="5388" max="5388" width="1.109375" style="66" customWidth="1"/>
    <col min="5389" max="5390" width="8.77734375" style="66" customWidth="1"/>
    <col min="5391" max="5401" width="9.6640625" style="66" customWidth="1"/>
    <col min="5402" max="5402" width="12.6640625" style="66" customWidth="1"/>
    <col min="5403" max="5632" width="8.6640625" style="66"/>
    <col min="5633" max="5633" width="17" style="66" customWidth="1"/>
    <col min="5634" max="5634" width="9.33203125" style="66" customWidth="1"/>
    <col min="5635" max="5635" width="1.77734375" style="66" customWidth="1"/>
    <col min="5636" max="5637" width="9.33203125" style="66" customWidth="1"/>
    <col min="5638" max="5638" width="1.109375" style="66" customWidth="1"/>
    <col min="5639" max="5640" width="8.77734375" style="66" customWidth="1"/>
    <col min="5641" max="5641" width="2.109375" style="66" customWidth="1"/>
    <col min="5642" max="5643" width="9.33203125" style="66" customWidth="1"/>
    <col min="5644" max="5644" width="1.109375" style="66" customWidth="1"/>
    <col min="5645" max="5646" width="8.77734375" style="66" customWidth="1"/>
    <col min="5647" max="5657" width="9.6640625" style="66" customWidth="1"/>
    <col min="5658" max="5658" width="12.6640625" style="66" customWidth="1"/>
    <col min="5659" max="5888" width="8.6640625" style="66"/>
    <col min="5889" max="5889" width="17" style="66" customWidth="1"/>
    <col min="5890" max="5890" width="9.33203125" style="66" customWidth="1"/>
    <col min="5891" max="5891" width="1.77734375" style="66" customWidth="1"/>
    <col min="5892" max="5893" width="9.33203125" style="66" customWidth="1"/>
    <col min="5894" max="5894" width="1.109375" style="66" customWidth="1"/>
    <col min="5895" max="5896" width="8.77734375" style="66" customWidth="1"/>
    <col min="5897" max="5897" width="2.109375" style="66" customWidth="1"/>
    <col min="5898" max="5899" width="9.33203125" style="66" customWidth="1"/>
    <col min="5900" max="5900" width="1.109375" style="66" customWidth="1"/>
    <col min="5901" max="5902" width="8.77734375" style="66" customWidth="1"/>
    <col min="5903" max="5913" width="9.6640625" style="66" customWidth="1"/>
    <col min="5914" max="5914" width="12.6640625" style="66" customWidth="1"/>
    <col min="5915" max="6144" width="8.6640625" style="66"/>
    <col min="6145" max="6145" width="17" style="66" customWidth="1"/>
    <col min="6146" max="6146" width="9.33203125" style="66" customWidth="1"/>
    <col min="6147" max="6147" width="1.77734375" style="66" customWidth="1"/>
    <col min="6148" max="6149" width="9.33203125" style="66" customWidth="1"/>
    <col min="6150" max="6150" width="1.109375" style="66" customWidth="1"/>
    <col min="6151" max="6152" width="8.77734375" style="66" customWidth="1"/>
    <col min="6153" max="6153" width="2.109375" style="66" customWidth="1"/>
    <col min="6154" max="6155" width="9.33203125" style="66" customWidth="1"/>
    <col min="6156" max="6156" width="1.109375" style="66" customWidth="1"/>
    <col min="6157" max="6158" width="8.77734375" style="66" customWidth="1"/>
    <col min="6159" max="6169" width="9.6640625" style="66" customWidth="1"/>
    <col min="6170" max="6170" width="12.6640625" style="66" customWidth="1"/>
    <col min="6171" max="6400" width="8.6640625" style="66"/>
    <col min="6401" max="6401" width="17" style="66" customWidth="1"/>
    <col min="6402" max="6402" width="9.33203125" style="66" customWidth="1"/>
    <col min="6403" max="6403" width="1.77734375" style="66" customWidth="1"/>
    <col min="6404" max="6405" width="9.33203125" style="66" customWidth="1"/>
    <col min="6406" max="6406" width="1.109375" style="66" customWidth="1"/>
    <col min="6407" max="6408" width="8.77734375" style="66" customWidth="1"/>
    <col min="6409" max="6409" width="2.109375" style="66" customWidth="1"/>
    <col min="6410" max="6411" width="9.33203125" style="66" customWidth="1"/>
    <col min="6412" max="6412" width="1.109375" style="66" customWidth="1"/>
    <col min="6413" max="6414" width="8.77734375" style="66" customWidth="1"/>
    <col min="6415" max="6425" width="9.6640625" style="66" customWidth="1"/>
    <col min="6426" max="6426" width="12.6640625" style="66" customWidth="1"/>
    <col min="6427" max="6656" width="8.6640625" style="66"/>
    <col min="6657" max="6657" width="17" style="66" customWidth="1"/>
    <col min="6658" max="6658" width="9.33203125" style="66" customWidth="1"/>
    <col min="6659" max="6659" width="1.77734375" style="66" customWidth="1"/>
    <col min="6660" max="6661" width="9.33203125" style="66" customWidth="1"/>
    <col min="6662" max="6662" width="1.109375" style="66" customWidth="1"/>
    <col min="6663" max="6664" width="8.77734375" style="66" customWidth="1"/>
    <col min="6665" max="6665" width="2.109375" style="66" customWidth="1"/>
    <col min="6666" max="6667" width="9.33203125" style="66" customWidth="1"/>
    <col min="6668" max="6668" width="1.109375" style="66" customWidth="1"/>
    <col min="6669" max="6670" width="8.77734375" style="66" customWidth="1"/>
    <col min="6671" max="6681" width="9.6640625" style="66" customWidth="1"/>
    <col min="6682" max="6682" width="12.6640625" style="66" customWidth="1"/>
    <col min="6683" max="6912" width="8.6640625" style="66"/>
    <col min="6913" max="6913" width="17" style="66" customWidth="1"/>
    <col min="6914" max="6914" width="9.33203125" style="66" customWidth="1"/>
    <col min="6915" max="6915" width="1.77734375" style="66" customWidth="1"/>
    <col min="6916" max="6917" width="9.33203125" style="66" customWidth="1"/>
    <col min="6918" max="6918" width="1.109375" style="66" customWidth="1"/>
    <col min="6919" max="6920" width="8.77734375" style="66" customWidth="1"/>
    <col min="6921" max="6921" width="2.109375" style="66" customWidth="1"/>
    <col min="6922" max="6923" width="9.33203125" style="66" customWidth="1"/>
    <col min="6924" max="6924" width="1.109375" style="66" customWidth="1"/>
    <col min="6925" max="6926" width="8.77734375" style="66" customWidth="1"/>
    <col min="6927" max="6937" width="9.6640625" style="66" customWidth="1"/>
    <col min="6938" max="6938" width="12.6640625" style="66" customWidth="1"/>
    <col min="6939" max="7168" width="8.6640625" style="66"/>
    <col min="7169" max="7169" width="17" style="66" customWidth="1"/>
    <col min="7170" max="7170" width="9.33203125" style="66" customWidth="1"/>
    <col min="7171" max="7171" width="1.77734375" style="66" customWidth="1"/>
    <col min="7172" max="7173" width="9.33203125" style="66" customWidth="1"/>
    <col min="7174" max="7174" width="1.109375" style="66" customWidth="1"/>
    <col min="7175" max="7176" width="8.77734375" style="66" customWidth="1"/>
    <col min="7177" max="7177" width="2.109375" style="66" customWidth="1"/>
    <col min="7178" max="7179" width="9.33203125" style="66" customWidth="1"/>
    <col min="7180" max="7180" width="1.109375" style="66" customWidth="1"/>
    <col min="7181" max="7182" width="8.77734375" style="66" customWidth="1"/>
    <col min="7183" max="7193" width="9.6640625" style="66" customWidth="1"/>
    <col min="7194" max="7194" width="12.6640625" style="66" customWidth="1"/>
    <col min="7195" max="7424" width="8.6640625" style="66"/>
    <col min="7425" max="7425" width="17" style="66" customWidth="1"/>
    <col min="7426" max="7426" width="9.33203125" style="66" customWidth="1"/>
    <col min="7427" max="7427" width="1.77734375" style="66" customWidth="1"/>
    <col min="7428" max="7429" width="9.33203125" style="66" customWidth="1"/>
    <col min="7430" max="7430" width="1.109375" style="66" customWidth="1"/>
    <col min="7431" max="7432" width="8.77734375" style="66" customWidth="1"/>
    <col min="7433" max="7433" width="2.109375" style="66" customWidth="1"/>
    <col min="7434" max="7435" width="9.33203125" style="66" customWidth="1"/>
    <col min="7436" max="7436" width="1.109375" style="66" customWidth="1"/>
    <col min="7437" max="7438" width="8.77734375" style="66" customWidth="1"/>
    <col min="7439" max="7449" width="9.6640625" style="66" customWidth="1"/>
    <col min="7450" max="7450" width="12.6640625" style="66" customWidth="1"/>
    <col min="7451" max="7680" width="8.6640625" style="66"/>
    <col min="7681" max="7681" width="17" style="66" customWidth="1"/>
    <col min="7682" max="7682" width="9.33203125" style="66" customWidth="1"/>
    <col min="7683" max="7683" width="1.77734375" style="66" customWidth="1"/>
    <col min="7684" max="7685" width="9.33203125" style="66" customWidth="1"/>
    <col min="7686" max="7686" width="1.109375" style="66" customWidth="1"/>
    <col min="7687" max="7688" width="8.77734375" style="66" customWidth="1"/>
    <col min="7689" max="7689" width="2.109375" style="66" customWidth="1"/>
    <col min="7690" max="7691" width="9.33203125" style="66" customWidth="1"/>
    <col min="7692" max="7692" width="1.109375" style="66" customWidth="1"/>
    <col min="7693" max="7694" width="8.77734375" style="66" customWidth="1"/>
    <col min="7695" max="7705" width="9.6640625" style="66" customWidth="1"/>
    <col min="7706" max="7706" width="12.6640625" style="66" customWidth="1"/>
    <col min="7707" max="7936" width="8.6640625" style="66"/>
    <col min="7937" max="7937" width="17" style="66" customWidth="1"/>
    <col min="7938" max="7938" width="9.33203125" style="66" customWidth="1"/>
    <col min="7939" max="7939" width="1.77734375" style="66" customWidth="1"/>
    <col min="7940" max="7941" width="9.33203125" style="66" customWidth="1"/>
    <col min="7942" max="7942" width="1.109375" style="66" customWidth="1"/>
    <col min="7943" max="7944" width="8.77734375" style="66" customWidth="1"/>
    <col min="7945" max="7945" width="2.109375" style="66" customWidth="1"/>
    <col min="7946" max="7947" width="9.33203125" style="66" customWidth="1"/>
    <col min="7948" max="7948" width="1.109375" style="66" customWidth="1"/>
    <col min="7949" max="7950" width="8.77734375" style="66" customWidth="1"/>
    <col min="7951" max="7961" width="9.6640625" style="66" customWidth="1"/>
    <col min="7962" max="7962" width="12.6640625" style="66" customWidth="1"/>
    <col min="7963" max="8192" width="8.6640625" style="66"/>
    <col min="8193" max="8193" width="17" style="66" customWidth="1"/>
    <col min="8194" max="8194" width="9.33203125" style="66" customWidth="1"/>
    <col min="8195" max="8195" width="1.77734375" style="66" customWidth="1"/>
    <col min="8196" max="8197" width="9.33203125" style="66" customWidth="1"/>
    <col min="8198" max="8198" width="1.109375" style="66" customWidth="1"/>
    <col min="8199" max="8200" width="8.77734375" style="66" customWidth="1"/>
    <col min="8201" max="8201" width="2.109375" style="66" customWidth="1"/>
    <col min="8202" max="8203" width="9.33203125" style="66" customWidth="1"/>
    <col min="8204" max="8204" width="1.109375" style="66" customWidth="1"/>
    <col min="8205" max="8206" width="8.77734375" style="66" customWidth="1"/>
    <col min="8207" max="8217" width="9.6640625" style="66" customWidth="1"/>
    <col min="8218" max="8218" width="12.6640625" style="66" customWidth="1"/>
    <col min="8219" max="8448" width="8.6640625" style="66"/>
    <col min="8449" max="8449" width="17" style="66" customWidth="1"/>
    <col min="8450" max="8450" width="9.33203125" style="66" customWidth="1"/>
    <col min="8451" max="8451" width="1.77734375" style="66" customWidth="1"/>
    <col min="8452" max="8453" width="9.33203125" style="66" customWidth="1"/>
    <col min="8454" max="8454" width="1.109375" style="66" customWidth="1"/>
    <col min="8455" max="8456" width="8.77734375" style="66" customWidth="1"/>
    <col min="8457" max="8457" width="2.109375" style="66" customWidth="1"/>
    <col min="8458" max="8459" width="9.33203125" style="66" customWidth="1"/>
    <col min="8460" max="8460" width="1.109375" style="66" customWidth="1"/>
    <col min="8461" max="8462" width="8.77734375" style="66" customWidth="1"/>
    <col min="8463" max="8473" width="9.6640625" style="66" customWidth="1"/>
    <col min="8474" max="8474" width="12.6640625" style="66" customWidth="1"/>
    <col min="8475" max="8704" width="8.6640625" style="66"/>
    <col min="8705" max="8705" width="17" style="66" customWidth="1"/>
    <col min="8706" max="8706" width="9.33203125" style="66" customWidth="1"/>
    <col min="8707" max="8707" width="1.77734375" style="66" customWidth="1"/>
    <col min="8708" max="8709" width="9.33203125" style="66" customWidth="1"/>
    <col min="8710" max="8710" width="1.109375" style="66" customWidth="1"/>
    <col min="8711" max="8712" width="8.77734375" style="66" customWidth="1"/>
    <col min="8713" max="8713" width="2.109375" style="66" customWidth="1"/>
    <col min="8714" max="8715" width="9.33203125" style="66" customWidth="1"/>
    <col min="8716" max="8716" width="1.109375" style="66" customWidth="1"/>
    <col min="8717" max="8718" width="8.77734375" style="66" customWidth="1"/>
    <col min="8719" max="8729" width="9.6640625" style="66" customWidth="1"/>
    <col min="8730" max="8730" width="12.6640625" style="66" customWidth="1"/>
    <col min="8731" max="8960" width="8.6640625" style="66"/>
    <col min="8961" max="8961" width="17" style="66" customWidth="1"/>
    <col min="8962" max="8962" width="9.33203125" style="66" customWidth="1"/>
    <col min="8963" max="8963" width="1.77734375" style="66" customWidth="1"/>
    <col min="8964" max="8965" width="9.33203125" style="66" customWidth="1"/>
    <col min="8966" max="8966" width="1.109375" style="66" customWidth="1"/>
    <col min="8967" max="8968" width="8.77734375" style="66" customWidth="1"/>
    <col min="8969" max="8969" width="2.109375" style="66" customWidth="1"/>
    <col min="8970" max="8971" width="9.33203125" style="66" customWidth="1"/>
    <col min="8972" max="8972" width="1.109375" style="66" customWidth="1"/>
    <col min="8973" max="8974" width="8.77734375" style="66" customWidth="1"/>
    <col min="8975" max="8985" width="9.6640625" style="66" customWidth="1"/>
    <col min="8986" max="8986" width="12.6640625" style="66" customWidth="1"/>
    <col min="8987" max="9216" width="8.6640625" style="66"/>
    <col min="9217" max="9217" width="17" style="66" customWidth="1"/>
    <col min="9218" max="9218" width="9.33203125" style="66" customWidth="1"/>
    <col min="9219" max="9219" width="1.77734375" style="66" customWidth="1"/>
    <col min="9220" max="9221" width="9.33203125" style="66" customWidth="1"/>
    <col min="9222" max="9222" width="1.109375" style="66" customWidth="1"/>
    <col min="9223" max="9224" width="8.77734375" style="66" customWidth="1"/>
    <col min="9225" max="9225" width="2.109375" style="66" customWidth="1"/>
    <col min="9226" max="9227" width="9.33203125" style="66" customWidth="1"/>
    <col min="9228" max="9228" width="1.109375" style="66" customWidth="1"/>
    <col min="9229" max="9230" width="8.77734375" style="66" customWidth="1"/>
    <col min="9231" max="9241" width="9.6640625" style="66" customWidth="1"/>
    <col min="9242" max="9242" width="12.6640625" style="66" customWidth="1"/>
    <col min="9243" max="9472" width="8.6640625" style="66"/>
    <col min="9473" max="9473" width="17" style="66" customWidth="1"/>
    <col min="9474" max="9474" width="9.33203125" style="66" customWidth="1"/>
    <col min="9475" max="9475" width="1.77734375" style="66" customWidth="1"/>
    <col min="9476" max="9477" width="9.33203125" style="66" customWidth="1"/>
    <col min="9478" max="9478" width="1.109375" style="66" customWidth="1"/>
    <col min="9479" max="9480" width="8.77734375" style="66" customWidth="1"/>
    <col min="9481" max="9481" width="2.109375" style="66" customWidth="1"/>
    <col min="9482" max="9483" width="9.33203125" style="66" customWidth="1"/>
    <col min="9484" max="9484" width="1.109375" style="66" customWidth="1"/>
    <col min="9485" max="9486" width="8.77734375" style="66" customWidth="1"/>
    <col min="9487" max="9497" width="9.6640625" style="66" customWidth="1"/>
    <col min="9498" max="9498" width="12.6640625" style="66" customWidth="1"/>
    <col min="9499" max="9728" width="8.6640625" style="66"/>
    <col min="9729" max="9729" width="17" style="66" customWidth="1"/>
    <col min="9730" max="9730" width="9.33203125" style="66" customWidth="1"/>
    <col min="9731" max="9731" width="1.77734375" style="66" customWidth="1"/>
    <col min="9732" max="9733" width="9.33203125" style="66" customWidth="1"/>
    <col min="9734" max="9734" width="1.109375" style="66" customWidth="1"/>
    <col min="9735" max="9736" width="8.77734375" style="66" customWidth="1"/>
    <col min="9737" max="9737" width="2.109375" style="66" customWidth="1"/>
    <col min="9738" max="9739" width="9.33203125" style="66" customWidth="1"/>
    <col min="9740" max="9740" width="1.109375" style="66" customWidth="1"/>
    <col min="9741" max="9742" width="8.77734375" style="66" customWidth="1"/>
    <col min="9743" max="9753" width="9.6640625" style="66" customWidth="1"/>
    <col min="9754" max="9754" width="12.6640625" style="66" customWidth="1"/>
    <col min="9755" max="9984" width="8.6640625" style="66"/>
    <col min="9985" max="9985" width="17" style="66" customWidth="1"/>
    <col min="9986" max="9986" width="9.33203125" style="66" customWidth="1"/>
    <col min="9987" max="9987" width="1.77734375" style="66" customWidth="1"/>
    <col min="9988" max="9989" width="9.33203125" style="66" customWidth="1"/>
    <col min="9990" max="9990" width="1.109375" style="66" customWidth="1"/>
    <col min="9991" max="9992" width="8.77734375" style="66" customWidth="1"/>
    <col min="9993" max="9993" width="2.109375" style="66" customWidth="1"/>
    <col min="9994" max="9995" width="9.33203125" style="66" customWidth="1"/>
    <col min="9996" max="9996" width="1.109375" style="66" customWidth="1"/>
    <col min="9997" max="9998" width="8.77734375" style="66" customWidth="1"/>
    <col min="9999" max="10009" width="9.6640625" style="66" customWidth="1"/>
    <col min="10010" max="10010" width="12.6640625" style="66" customWidth="1"/>
    <col min="10011" max="10240" width="8.6640625" style="66"/>
    <col min="10241" max="10241" width="17" style="66" customWidth="1"/>
    <col min="10242" max="10242" width="9.33203125" style="66" customWidth="1"/>
    <col min="10243" max="10243" width="1.77734375" style="66" customWidth="1"/>
    <col min="10244" max="10245" width="9.33203125" style="66" customWidth="1"/>
    <col min="10246" max="10246" width="1.109375" style="66" customWidth="1"/>
    <col min="10247" max="10248" width="8.77734375" style="66" customWidth="1"/>
    <col min="10249" max="10249" width="2.109375" style="66" customWidth="1"/>
    <col min="10250" max="10251" width="9.33203125" style="66" customWidth="1"/>
    <col min="10252" max="10252" width="1.109375" style="66" customWidth="1"/>
    <col min="10253" max="10254" width="8.77734375" style="66" customWidth="1"/>
    <col min="10255" max="10265" width="9.6640625" style="66" customWidth="1"/>
    <col min="10266" max="10266" width="12.6640625" style="66" customWidth="1"/>
    <col min="10267" max="10496" width="8.6640625" style="66"/>
    <col min="10497" max="10497" width="17" style="66" customWidth="1"/>
    <col min="10498" max="10498" width="9.33203125" style="66" customWidth="1"/>
    <col min="10499" max="10499" width="1.77734375" style="66" customWidth="1"/>
    <col min="10500" max="10501" width="9.33203125" style="66" customWidth="1"/>
    <col min="10502" max="10502" width="1.109375" style="66" customWidth="1"/>
    <col min="10503" max="10504" width="8.77734375" style="66" customWidth="1"/>
    <col min="10505" max="10505" width="2.109375" style="66" customWidth="1"/>
    <col min="10506" max="10507" width="9.33203125" style="66" customWidth="1"/>
    <col min="10508" max="10508" width="1.109375" style="66" customWidth="1"/>
    <col min="10509" max="10510" width="8.77734375" style="66" customWidth="1"/>
    <col min="10511" max="10521" width="9.6640625" style="66" customWidth="1"/>
    <col min="10522" max="10522" width="12.6640625" style="66" customWidth="1"/>
    <col min="10523" max="10752" width="8.6640625" style="66"/>
    <col min="10753" max="10753" width="17" style="66" customWidth="1"/>
    <col min="10754" max="10754" width="9.33203125" style="66" customWidth="1"/>
    <col min="10755" max="10755" width="1.77734375" style="66" customWidth="1"/>
    <col min="10756" max="10757" width="9.33203125" style="66" customWidth="1"/>
    <col min="10758" max="10758" width="1.109375" style="66" customWidth="1"/>
    <col min="10759" max="10760" width="8.77734375" style="66" customWidth="1"/>
    <col min="10761" max="10761" width="2.109375" style="66" customWidth="1"/>
    <col min="10762" max="10763" width="9.33203125" style="66" customWidth="1"/>
    <col min="10764" max="10764" width="1.109375" style="66" customWidth="1"/>
    <col min="10765" max="10766" width="8.77734375" style="66" customWidth="1"/>
    <col min="10767" max="10777" width="9.6640625" style="66" customWidth="1"/>
    <col min="10778" max="10778" width="12.6640625" style="66" customWidth="1"/>
    <col min="10779" max="11008" width="8.6640625" style="66"/>
    <col min="11009" max="11009" width="17" style="66" customWidth="1"/>
    <col min="11010" max="11010" width="9.33203125" style="66" customWidth="1"/>
    <col min="11011" max="11011" width="1.77734375" style="66" customWidth="1"/>
    <col min="11012" max="11013" width="9.33203125" style="66" customWidth="1"/>
    <col min="11014" max="11014" width="1.109375" style="66" customWidth="1"/>
    <col min="11015" max="11016" width="8.77734375" style="66" customWidth="1"/>
    <col min="11017" max="11017" width="2.109375" style="66" customWidth="1"/>
    <col min="11018" max="11019" width="9.33203125" style="66" customWidth="1"/>
    <col min="11020" max="11020" width="1.109375" style="66" customWidth="1"/>
    <col min="11021" max="11022" width="8.77734375" style="66" customWidth="1"/>
    <col min="11023" max="11033" width="9.6640625" style="66" customWidth="1"/>
    <col min="11034" max="11034" width="12.6640625" style="66" customWidth="1"/>
    <col min="11035" max="11264" width="8.6640625" style="66"/>
    <col min="11265" max="11265" width="17" style="66" customWidth="1"/>
    <col min="11266" max="11266" width="9.33203125" style="66" customWidth="1"/>
    <col min="11267" max="11267" width="1.77734375" style="66" customWidth="1"/>
    <col min="11268" max="11269" width="9.33203125" style="66" customWidth="1"/>
    <col min="11270" max="11270" width="1.109375" style="66" customWidth="1"/>
    <col min="11271" max="11272" width="8.77734375" style="66" customWidth="1"/>
    <col min="11273" max="11273" width="2.109375" style="66" customWidth="1"/>
    <col min="11274" max="11275" width="9.33203125" style="66" customWidth="1"/>
    <col min="11276" max="11276" width="1.109375" style="66" customWidth="1"/>
    <col min="11277" max="11278" width="8.77734375" style="66" customWidth="1"/>
    <col min="11279" max="11289" width="9.6640625" style="66" customWidth="1"/>
    <col min="11290" max="11290" width="12.6640625" style="66" customWidth="1"/>
    <col min="11291" max="11520" width="8.6640625" style="66"/>
    <col min="11521" max="11521" width="17" style="66" customWidth="1"/>
    <col min="11522" max="11522" width="9.33203125" style="66" customWidth="1"/>
    <col min="11523" max="11523" width="1.77734375" style="66" customWidth="1"/>
    <col min="11524" max="11525" width="9.33203125" style="66" customWidth="1"/>
    <col min="11526" max="11526" width="1.109375" style="66" customWidth="1"/>
    <col min="11527" max="11528" width="8.77734375" style="66" customWidth="1"/>
    <col min="11529" max="11529" width="2.109375" style="66" customWidth="1"/>
    <col min="11530" max="11531" width="9.33203125" style="66" customWidth="1"/>
    <col min="11532" max="11532" width="1.109375" style="66" customWidth="1"/>
    <col min="11533" max="11534" width="8.77734375" style="66" customWidth="1"/>
    <col min="11535" max="11545" width="9.6640625" style="66" customWidth="1"/>
    <col min="11546" max="11546" width="12.6640625" style="66" customWidth="1"/>
    <col min="11547" max="11776" width="8.6640625" style="66"/>
    <col min="11777" max="11777" width="17" style="66" customWidth="1"/>
    <col min="11778" max="11778" width="9.33203125" style="66" customWidth="1"/>
    <col min="11779" max="11779" width="1.77734375" style="66" customWidth="1"/>
    <col min="11780" max="11781" width="9.33203125" style="66" customWidth="1"/>
    <col min="11782" max="11782" width="1.109375" style="66" customWidth="1"/>
    <col min="11783" max="11784" width="8.77734375" style="66" customWidth="1"/>
    <col min="11785" max="11785" width="2.109375" style="66" customWidth="1"/>
    <col min="11786" max="11787" width="9.33203125" style="66" customWidth="1"/>
    <col min="11788" max="11788" width="1.109375" style="66" customWidth="1"/>
    <col min="11789" max="11790" width="8.77734375" style="66" customWidth="1"/>
    <col min="11791" max="11801" width="9.6640625" style="66" customWidth="1"/>
    <col min="11802" max="11802" width="12.6640625" style="66" customWidth="1"/>
    <col min="11803" max="12032" width="8.6640625" style="66"/>
    <col min="12033" max="12033" width="17" style="66" customWidth="1"/>
    <col min="12034" max="12034" width="9.33203125" style="66" customWidth="1"/>
    <col min="12035" max="12035" width="1.77734375" style="66" customWidth="1"/>
    <col min="12036" max="12037" width="9.33203125" style="66" customWidth="1"/>
    <col min="12038" max="12038" width="1.109375" style="66" customWidth="1"/>
    <col min="12039" max="12040" width="8.77734375" style="66" customWidth="1"/>
    <col min="12041" max="12041" width="2.109375" style="66" customWidth="1"/>
    <col min="12042" max="12043" width="9.33203125" style="66" customWidth="1"/>
    <col min="12044" max="12044" width="1.109375" style="66" customWidth="1"/>
    <col min="12045" max="12046" width="8.77734375" style="66" customWidth="1"/>
    <col min="12047" max="12057" width="9.6640625" style="66" customWidth="1"/>
    <col min="12058" max="12058" width="12.6640625" style="66" customWidth="1"/>
    <col min="12059" max="12288" width="8.6640625" style="66"/>
    <col min="12289" max="12289" width="17" style="66" customWidth="1"/>
    <col min="12290" max="12290" width="9.33203125" style="66" customWidth="1"/>
    <col min="12291" max="12291" width="1.77734375" style="66" customWidth="1"/>
    <col min="12292" max="12293" width="9.33203125" style="66" customWidth="1"/>
    <col min="12294" max="12294" width="1.109375" style="66" customWidth="1"/>
    <col min="12295" max="12296" width="8.77734375" style="66" customWidth="1"/>
    <col min="12297" max="12297" width="2.109375" style="66" customWidth="1"/>
    <col min="12298" max="12299" width="9.33203125" style="66" customWidth="1"/>
    <col min="12300" max="12300" width="1.109375" style="66" customWidth="1"/>
    <col min="12301" max="12302" width="8.77734375" style="66" customWidth="1"/>
    <col min="12303" max="12313" width="9.6640625" style="66" customWidth="1"/>
    <col min="12314" max="12314" width="12.6640625" style="66" customWidth="1"/>
    <col min="12315" max="12544" width="8.6640625" style="66"/>
    <col min="12545" max="12545" width="17" style="66" customWidth="1"/>
    <col min="12546" max="12546" width="9.33203125" style="66" customWidth="1"/>
    <col min="12547" max="12547" width="1.77734375" style="66" customWidth="1"/>
    <col min="12548" max="12549" width="9.33203125" style="66" customWidth="1"/>
    <col min="12550" max="12550" width="1.109375" style="66" customWidth="1"/>
    <col min="12551" max="12552" width="8.77734375" style="66" customWidth="1"/>
    <col min="12553" max="12553" width="2.109375" style="66" customWidth="1"/>
    <col min="12554" max="12555" width="9.33203125" style="66" customWidth="1"/>
    <col min="12556" max="12556" width="1.109375" style="66" customWidth="1"/>
    <col min="12557" max="12558" width="8.77734375" style="66" customWidth="1"/>
    <col min="12559" max="12569" width="9.6640625" style="66" customWidth="1"/>
    <col min="12570" max="12570" width="12.6640625" style="66" customWidth="1"/>
    <col min="12571" max="12800" width="8.6640625" style="66"/>
    <col min="12801" max="12801" width="17" style="66" customWidth="1"/>
    <col min="12802" max="12802" width="9.33203125" style="66" customWidth="1"/>
    <col min="12803" max="12803" width="1.77734375" style="66" customWidth="1"/>
    <col min="12804" max="12805" width="9.33203125" style="66" customWidth="1"/>
    <col min="12806" max="12806" width="1.109375" style="66" customWidth="1"/>
    <col min="12807" max="12808" width="8.77734375" style="66" customWidth="1"/>
    <col min="12809" max="12809" width="2.109375" style="66" customWidth="1"/>
    <col min="12810" max="12811" width="9.33203125" style="66" customWidth="1"/>
    <col min="12812" max="12812" width="1.109375" style="66" customWidth="1"/>
    <col min="12813" max="12814" width="8.77734375" style="66" customWidth="1"/>
    <col min="12815" max="12825" width="9.6640625" style="66" customWidth="1"/>
    <col min="12826" max="12826" width="12.6640625" style="66" customWidth="1"/>
    <col min="12827" max="13056" width="8.6640625" style="66"/>
    <col min="13057" max="13057" width="17" style="66" customWidth="1"/>
    <col min="13058" max="13058" width="9.33203125" style="66" customWidth="1"/>
    <col min="13059" max="13059" width="1.77734375" style="66" customWidth="1"/>
    <col min="13060" max="13061" width="9.33203125" style="66" customWidth="1"/>
    <col min="13062" max="13062" width="1.109375" style="66" customWidth="1"/>
    <col min="13063" max="13064" width="8.77734375" style="66" customWidth="1"/>
    <col min="13065" max="13065" width="2.109375" style="66" customWidth="1"/>
    <col min="13066" max="13067" width="9.33203125" style="66" customWidth="1"/>
    <col min="13068" max="13068" width="1.109375" style="66" customWidth="1"/>
    <col min="13069" max="13070" width="8.77734375" style="66" customWidth="1"/>
    <col min="13071" max="13081" width="9.6640625" style="66" customWidth="1"/>
    <col min="13082" max="13082" width="12.6640625" style="66" customWidth="1"/>
    <col min="13083" max="13312" width="8.6640625" style="66"/>
    <col min="13313" max="13313" width="17" style="66" customWidth="1"/>
    <col min="13314" max="13314" width="9.33203125" style="66" customWidth="1"/>
    <col min="13315" max="13315" width="1.77734375" style="66" customWidth="1"/>
    <col min="13316" max="13317" width="9.33203125" style="66" customWidth="1"/>
    <col min="13318" max="13318" width="1.109375" style="66" customWidth="1"/>
    <col min="13319" max="13320" width="8.77734375" style="66" customWidth="1"/>
    <col min="13321" max="13321" width="2.109375" style="66" customWidth="1"/>
    <col min="13322" max="13323" width="9.33203125" style="66" customWidth="1"/>
    <col min="13324" max="13324" width="1.109375" style="66" customWidth="1"/>
    <col min="13325" max="13326" width="8.77734375" style="66" customWidth="1"/>
    <col min="13327" max="13337" width="9.6640625" style="66" customWidth="1"/>
    <col min="13338" max="13338" width="12.6640625" style="66" customWidth="1"/>
    <col min="13339" max="13568" width="8.6640625" style="66"/>
    <col min="13569" max="13569" width="17" style="66" customWidth="1"/>
    <col min="13570" max="13570" width="9.33203125" style="66" customWidth="1"/>
    <col min="13571" max="13571" width="1.77734375" style="66" customWidth="1"/>
    <col min="13572" max="13573" width="9.33203125" style="66" customWidth="1"/>
    <col min="13574" max="13574" width="1.109375" style="66" customWidth="1"/>
    <col min="13575" max="13576" width="8.77734375" style="66" customWidth="1"/>
    <col min="13577" max="13577" width="2.109375" style="66" customWidth="1"/>
    <col min="13578" max="13579" width="9.33203125" style="66" customWidth="1"/>
    <col min="13580" max="13580" width="1.109375" style="66" customWidth="1"/>
    <col min="13581" max="13582" width="8.77734375" style="66" customWidth="1"/>
    <col min="13583" max="13593" width="9.6640625" style="66" customWidth="1"/>
    <col min="13594" max="13594" width="12.6640625" style="66" customWidth="1"/>
    <col min="13595" max="13824" width="8.6640625" style="66"/>
    <col min="13825" max="13825" width="17" style="66" customWidth="1"/>
    <col min="13826" max="13826" width="9.33203125" style="66" customWidth="1"/>
    <col min="13827" max="13827" width="1.77734375" style="66" customWidth="1"/>
    <col min="13828" max="13829" width="9.33203125" style="66" customWidth="1"/>
    <col min="13830" max="13830" width="1.109375" style="66" customWidth="1"/>
    <col min="13831" max="13832" width="8.77734375" style="66" customWidth="1"/>
    <col min="13833" max="13833" width="2.109375" style="66" customWidth="1"/>
    <col min="13834" max="13835" width="9.33203125" style="66" customWidth="1"/>
    <col min="13836" max="13836" width="1.109375" style="66" customWidth="1"/>
    <col min="13837" max="13838" width="8.77734375" style="66" customWidth="1"/>
    <col min="13839" max="13849" width="9.6640625" style="66" customWidth="1"/>
    <col min="13850" max="13850" width="12.6640625" style="66" customWidth="1"/>
    <col min="13851" max="14080" width="8.6640625" style="66"/>
    <col min="14081" max="14081" width="17" style="66" customWidth="1"/>
    <col min="14082" max="14082" width="9.33203125" style="66" customWidth="1"/>
    <col min="14083" max="14083" width="1.77734375" style="66" customWidth="1"/>
    <col min="14084" max="14085" width="9.33203125" style="66" customWidth="1"/>
    <col min="14086" max="14086" width="1.109375" style="66" customWidth="1"/>
    <col min="14087" max="14088" width="8.77734375" style="66" customWidth="1"/>
    <col min="14089" max="14089" width="2.109375" style="66" customWidth="1"/>
    <col min="14090" max="14091" width="9.33203125" style="66" customWidth="1"/>
    <col min="14092" max="14092" width="1.109375" style="66" customWidth="1"/>
    <col min="14093" max="14094" width="8.77734375" style="66" customWidth="1"/>
    <col min="14095" max="14105" width="9.6640625" style="66" customWidth="1"/>
    <col min="14106" max="14106" width="12.6640625" style="66" customWidth="1"/>
    <col min="14107" max="14336" width="8.6640625" style="66"/>
    <col min="14337" max="14337" width="17" style="66" customWidth="1"/>
    <col min="14338" max="14338" width="9.33203125" style="66" customWidth="1"/>
    <col min="14339" max="14339" width="1.77734375" style="66" customWidth="1"/>
    <col min="14340" max="14341" width="9.33203125" style="66" customWidth="1"/>
    <col min="14342" max="14342" width="1.109375" style="66" customWidth="1"/>
    <col min="14343" max="14344" width="8.77734375" style="66" customWidth="1"/>
    <col min="14345" max="14345" width="2.109375" style="66" customWidth="1"/>
    <col min="14346" max="14347" width="9.33203125" style="66" customWidth="1"/>
    <col min="14348" max="14348" width="1.109375" style="66" customWidth="1"/>
    <col min="14349" max="14350" width="8.77734375" style="66" customWidth="1"/>
    <col min="14351" max="14361" width="9.6640625" style="66" customWidth="1"/>
    <col min="14362" max="14362" width="12.6640625" style="66" customWidth="1"/>
    <col min="14363" max="14592" width="8.6640625" style="66"/>
    <col min="14593" max="14593" width="17" style="66" customWidth="1"/>
    <col min="14594" max="14594" width="9.33203125" style="66" customWidth="1"/>
    <col min="14595" max="14595" width="1.77734375" style="66" customWidth="1"/>
    <col min="14596" max="14597" width="9.33203125" style="66" customWidth="1"/>
    <col min="14598" max="14598" width="1.109375" style="66" customWidth="1"/>
    <col min="14599" max="14600" width="8.77734375" style="66" customWidth="1"/>
    <col min="14601" max="14601" width="2.109375" style="66" customWidth="1"/>
    <col min="14602" max="14603" width="9.33203125" style="66" customWidth="1"/>
    <col min="14604" max="14604" width="1.109375" style="66" customWidth="1"/>
    <col min="14605" max="14606" width="8.77734375" style="66" customWidth="1"/>
    <col min="14607" max="14617" width="9.6640625" style="66" customWidth="1"/>
    <col min="14618" max="14618" width="12.6640625" style="66" customWidth="1"/>
    <col min="14619" max="14848" width="8.6640625" style="66"/>
    <col min="14849" max="14849" width="17" style="66" customWidth="1"/>
    <col min="14850" max="14850" width="9.33203125" style="66" customWidth="1"/>
    <col min="14851" max="14851" width="1.77734375" style="66" customWidth="1"/>
    <col min="14852" max="14853" width="9.33203125" style="66" customWidth="1"/>
    <col min="14854" max="14854" width="1.109375" style="66" customWidth="1"/>
    <col min="14855" max="14856" width="8.77734375" style="66" customWidth="1"/>
    <col min="14857" max="14857" width="2.109375" style="66" customWidth="1"/>
    <col min="14858" max="14859" width="9.33203125" style="66" customWidth="1"/>
    <col min="14860" max="14860" width="1.109375" style="66" customWidth="1"/>
    <col min="14861" max="14862" width="8.77734375" style="66" customWidth="1"/>
    <col min="14863" max="14873" width="9.6640625" style="66" customWidth="1"/>
    <col min="14874" max="14874" width="12.6640625" style="66" customWidth="1"/>
    <col min="14875" max="15104" width="8.6640625" style="66"/>
    <col min="15105" max="15105" width="17" style="66" customWidth="1"/>
    <col min="15106" max="15106" width="9.33203125" style="66" customWidth="1"/>
    <col min="15107" max="15107" width="1.77734375" style="66" customWidth="1"/>
    <col min="15108" max="15109" width="9.33203125" style="66" customWidth="1"/>
    <col min="15110" max="15110" width="1.109375" style="66" customWidth="1"/>
    <col min="15111" max="15112" width="8.77734375" style="66" customWidth="1"/>
    <col min="15113" max="15113" width="2.109375" style="66" customWidth="1"/>
    <col min="15114" max="15115" width="9.33203125" style="66" customWidth="1"/>
    <col min="15116" max="15116" width="1.109375" style="66" customWidth="1"/>
    <col min="15117" max="15118" width="8.77734375" style="66" customWidth="1"/>
    <col min="15119" max="15129" width="9.6640625" style="66" customWidth="1"/>
    <col min="15130" max="15130" width="12.6640625" style="66" customWidth="1"/>
    <col min="15131" max="15360" width="8.6640625" style="66"/>
    <col min="15361" max="15361" width="17" style="66" customWidth="1"/>
    <col min="15362" max="15362" width="9.33203125" style="66" customWidth="1"/>
    <col min="15363" max="15363" width="1.77734375" style="66" customWidth="1"/>
    <col min="15364" max="15365" width="9.33203125" style="66" customWidth="1"/>
    <col min="15366" max="15366" width="1.109375" style="66" customWidth="1"/>
    <col min="15367" max="15368" width="8.77734375" style="66" customWidth="1"/>
    <col min="15369" max="15369" width="2.109375" style="66" customWidth="1"/>
    <col min="15370" max="15371" width="9.33203125" style="66" customWidth="1"/>
    <col min="15372" max="15372" width="1.109375" style="66" customWidth="1"/>
    <col min="15373" max="15374" width="8.77734375" style="66" customWidth="1"/>
    <col min="15375" max="15385" width="9.6640625" style="66" customWidth="1"/>
    <col min="15386" max="15386" width="12.6640625" style="66" customWidth="1"/>
    <col min="15387" max="15616" width="8.6640625" style="66"/>
    <col min="15617" max="15617" width="17" style="66" customWidth="1"/>
    <col min="15618" max="15618" width="9.33203125" style="66" customWidth="1"/>
    <col min="15619" max="15619" width="1.77734375" style="66" customWidth="1"/>
    <col min="15620" max="15621" width="9.33203125" style="66" customWidth="1"/>
    <col min="15622" max="15622" width="1.109375" style="66" customWidth="1"/>
    <col min="15623" max="15624" width="8.77734375" style="66" customWidth="1"/>
    <col min="15625" max="15625" width="2.109375" style="66" customWidth="1"/>
    <col min="15626" max="15627" width="9.33203125" style="66" customWidth="1"/>
    <col min="15628" max="15628" width="1.109375" style="66" customWidth="1"/>
    <col min="15629" max="15630" width="8.77734375" style="66" customWidth="1"/>
    <col min="15631" max="15641" width="9.6640625" style="66" customWidth="1"/>
    <col min="15642" max="15642" width="12.6640625" style="66" customWidth="1"/>
    <col min="15643" max="15872" width="8.6640625" style="66"/>
    <col min="15873" max="15873" width="17" style="66" customWidth="1"/>
    <col min="15874" max="15874" width="9.33203125" style="66" customWidth="1"/>
    <col min="15875" max="15875" width="1.77734375" style="66" customWidth="1"/>
    <col min="15876" max="15877" width="9.33203125" style="66" customWidth="1"/>
    <col min="15878" max="15878" width="1.109375" style="66" customWidth="1"/>
    <col min="15879" max="15880" width="8.77734375" style="66" customWidth="1"/>
    <col min="15881" max="15881" width="2.109375" style="66" customWidth="1"/>
    <col min="15882" max="15883" width="9.33203125" style="66" customWidth="1"/>
    <col min="15884" max="15884" width="1.109375" style="66" customWidth="1"/>
    <col min="15885" max="15886" width="8.77734375" style="66" customWidth="1"/>
    <col min="15887" max="15897" width="9.6640625" style="66" customWidth="1"/>
    <col min="15898" max="15898" width="12.6640625" style="66" customWidth="1"/>
    <col min="15899" max="16128" width="8.6640625" style="66"/>
    <col min="16129" max="16129" width="17" style="66" customWidth="1"/>
    <col min="16130" max="16130" width="9.33203125" style="66" customWidth="1"/>
    <col min="16131" max="16131" width="1.77734375" style="66" customWidth="1"/>
    <col min="16132" max="16133" width="9.33203125" style="66" customWidth="1"/>
    <col min="16134" max="16134" width="1.109375" style="66" customWidth="1"/>
    <col min="16135" max="16136" width="8.77734375" style="66" customWidth="1"/>
    <col min="16137" max="16137" width="2.109375" style="66" customWidth="1"/>
    <col min="16138" max="16139" width="9.33203125" style="66" customWidth="1"/>
    <col min="16140" max="16140" width="1.109375" style="66" customWidth="1"/>
    <col min="16141" max="16142" width="8.77734375" style="66" customWidth="1"/>
    <col min="16143" max="16153" width="9.6640625" style="66" customWidth="1"/>
    <col min="16154" max="16154" width="12.6640625" style="66" customWidth="1"/>
    <col min="16155" max="16384" width="8.6640625" style="66"/>
  </cols>
  <sheetData>
    <row r="1" spans="1:25" x14ac:dyDescent="0.2">
      <c r="A1" s="206" t="s">
        <v>333</v>
      </c>
      <c r="B1" s="525"/>
      <c r="C1" s="562"/>
      <c r="D1" s="538"/>
      <c r="E1" s="538"/>
      <c r="F1" s="538"/>
      <c r="G1" s="525"/>
      <c r="H1" s="538"/>
      <c r="I1" s="538"/>
      <c r="J1" s="525"/>
      <c r="K1" s="525"/>
      <c r="L1" s="538"/>
      <c r="M1" s="525"/>
      <c r="N1" s="539"/>
      <c r="Y1" s="67"/>
    </row>
    <row r="2" spans="1:25" x14ac:dyDescent="0.2">
      <c r="A2" s="210"/>
      <c r="B2" s="563"/>
      <c r="C2" s="564"/>
      <c r="D2" s="565"/>
      <c r="E2" s="565"/>
      <c r="F2" s="542" t="s">
        <v>424</v>
      </c>
      <c r="G2" s="526"/>
      <c r="H2" s="543"/>
      <c r="I2" s="566"/>
      <c r="J2" s="567"/>
      <c r="K2" s="567"/>
      <c r="L2" s="542" t="s">
        <v>476</v>
      </c>
      <c r="M2" s="526"/>
      <c r="N2" s="544"/>
      <c r="Y2" s="69"/>
    </row>
    <row r="3" spans="1:25" x14ac:dyDescent="0.2">
      <c r="A3" s="210"/>
      <c r="B3" s="527"/>
      <c r="C3" s="546"/>
      <c r="D3" s="730" t="s">
        <v>489</v>
      </c>
      <c r="E3" s="179" t="s">
        <v>495</v>
      </c>
      <c r="F3" s="568"/>
      <c r="G3" s="527" t="s">
        <v>165</v>
      </c>
      <c r="H3" s="546" t="s">
        <v>166</v>
      </c>
      <c r="I3" s="546"/>
      <c r="J3" s="730" t="s">
        <v>489</v>
      </c>
      <c r="K3" s="179" t="s">
        <v>495</v>
      </c>
      <c r="L3" s="568"/>
      <c r="M3" s="527" t="s">
        <v>165</v>
      </c>
      <c r="N3" s="547" t="s">
        <v>166</v>
      </c>
      <c r="Y3" s="69"/>
    </row>
    <row r="4" spans="1:25" x14ac:dyDescent="0.2">
      <c r="A4" s="214" t="s">
        <v>429</v>
      </c>
      <c r="B4" s="542" t="s">
        <v>436</v>
      </c>
      <c r="C4" s="569"/>
      <c r="D4" s="178">
        <v>2025</v>
      </c>
      <c r="E4" s="178">
        <v>2025</v>
      </c>
      <c r="F4" s="528"/>
      <c r="G4" s="528" t="s">
        <v>167</v>
      </c>
      <c r="H4" s="569" t="s">
        <v>168</v>
      </c>
      <c r="I4" s="569"/>
      <c r="J4" s="178">
        <v>2025</v>
      </c>
      <c r="K4" s="178">
        <v>2025</v>
      </c>
      <c r="L4" s="528"/>
      <c r="M4" s="528" t="s">
        <v>167</v>
      </c>
      <c r="N4" s="570" t="s">
        <v>168</v>
      </c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ht="14.25" customHeight="1" x14ac:dyDescent="0.2">
      <c r="A5" s="216"/>
      <c r="F5" s="571"/>
      <c r="G5" s="529" t="s">
        <v>361</v>
      </c>
      <c r="L5" s="571"/>
      <c r="M5" s="529"/>
      <c r="N5" s="219"/>
      <c r="Y5" s="67"/>
    </row>
    <row r="6" spans="1:25" ht="10.95" customHeight="1" x14ac:dyDescent="0.2">
      <c r="A6" s="218"/>
      <c r="N6" s="219"/>
      <c r="Y6" s="67"/>
    </row>
    <row r="7" spans="1:25" ht="12.75" customHeight="1" x14ac:dyDescent="0.2">
      <c r="A7" s="218" t="s">
        <v>169</v>
      </c>
      <c r="B7" s="96">
        <v>270</v>
      </c>
      <c r="D7" s="532">
        <v>270</v>
      </c>
      <c r="E7" s="532">
        <v>270</v>
      </c>
      <c r="G7" s="531">
        <f>E7-D7</f>
        <v>0</v>
      </c>
      <c r="H7" s="95">
        <f>E7-B7</f>
        <v>0</v>
      </c>
      <c r="J7" s="532">
        <v>270</v>
      </c>
      <c r="K7" s="532">
        <v>270</v>
      </c>
      <c r="M7" s="531">
        <f>K7-J7</f>
        <v>0</v>
      </c>
      <c r="N7" s="219">
        <f t="shared" ref="N7:N44" si="0">K7-E7</f>
        <v>0</v>
      </c>
      <c r="O7" s="154"/>
      <c r="Y7" s="67"/>
    </row>
    <row r="8" spans="1:25" x14ac:dyDescent="0.2">
      <c r="A8" s="218" t="s">
        <v>170</v>
      </c>
      <c r="B8" s="96">
        <v>822</v>
      </c>
      <c r="D8" s="532">
        <v>1000</v>
      </c>
      <c r="E8" s="532">
        <v>1000</v>
      </c>
      <c r="G8" s="531">
        <f t="shared" ref="G8:G74" si="1">E8-D8</f>
        <v>0</v>
      </c>
      <c r="H8" s="95">
        <f t="shared" ref="H8:H73" si="2">E8-B8</f>
        <v>178</v>
      </c>
      <c r="J8" s="532">
        <v>910</v>
      </c>
      <c r="K8" s="532">
        <v>910</v>
      </c>
      <c r="M8" s="531">
        <f t="shared" ref="M8:M74" si="3">K8-J8</f>
        <v>0</v>
      </c>
      <c r="N8" s="219">
        <f t="shared" si="0"/>
        <v>-90</v>
      </c>
      <c r="O8" s="154"/>
      <c r="Y8" s="67"/>
    </row>
    <row r="9" spans="1:25" x14ac:dyDescent="0.2">
      <c r="A9" s="218" t="s">
        <v>171</v>
      </c>
      <c r="B9" s="96">
        <v>447</v>
      </c>
      <c r="D9" s="532">
        <v>344</v>
      </c>
      <c r="E9" s="532">
        <v>344</v>
      </c>
      <c r="G9" s="531">
        <f t="shared" si="1"/>
        <v>0</v>
      </c>
      <c r="H9" s="95">
        <f t="shared" si="2"/>
        <v>-103</v>
      </c>
      <c r="J9" s="532">
        <v>346</v>
      </c>
      <c r="K9" s="532">
        <v>346</v>
      </c>
      <c r="M9" s="531">
        <f t="shared" si="3"/>
        <v>0</v>
      </c>
      <c r="N9" s="219">
        <f t="shared" si="0"/>
        <v>2</v>
      </c>
      <c r="O9" s="154"/>
      <c r="Y9" s="67"/>
    </row>
    <row r="10" spans="1:25" x14ac:dyDescent="0.2">
      <c r="A10" s="218" t="s">
        <v>172</v>
      </c>
      <c r="B10" s="96">
        <v>37000</v>
      </c>
      <c r="D10" s="532">
        <v>36600</v>
      </c>
      <c r="E10" s="532">
        <v>36600</v>
      </c>
      <c r="G10" s="531">
        <f t="shared" si="1"/>
        <v>0</v>
      </c>
      <c r="H10" s="95">
        <f t="shared" si="2"/>
        <v>-400</v>
      </c>
      <c r="J10" s="532">
        <v>37500</v>
      </c>
      <c r="K10" s="532">
        <v>37500</v>
      </c>
      <c r="M10" s="531">
        <f t="shared" si="3"/>
        <v>0</v>
      </c>
      <c r="N10" s="219">
        <f t="shared" si="0"/>
        <v>900</v>
      </c>
      <c r="O10" s="154"/>
      <c r="Y10" s="67"/>
    </row>
    <row r="11" spans="1:25" x14ac:dyDescent="0.2">
      <c r="A11" s="218" t="s">
        <v>259</v>
      </c>
      <c r="B11" s="96">
        <v>316</v>
      </c>
      <c r="D11" s="532">
        <v>320</v>
      </c>
      <c r="E11" s="532">
        <v>320</v>
      </c>
      <c r="G11" s="531">
        <f t="shared" si="1"/>
        <v>0</v>
      </c>
      <c r="H11" s="95">
        <f t="shared" si="2"/>
        <v>4</v>
      </c>
      <c r="J11" s="532">
        <v>355</v>
      </c>
      <c r="K11" s="532">
        <v>355</v>
      </c>
      <c r="M11" s="531">
        <f t="shared" si="3"/>
        <v>0</v>
      </c>
      <c r="N11" s="219">
        <f t="shared" si="0"/>
        <v>35</v>
      </c>
      <c r="O11" s="154"/>
      <c r="Y11" s="67"/>
    </row>
    <row r="12" spans="1:25" x14ac:dyDescent="0.2">
      <c r="A12" s="218" t="s">
        <v>258</v>
      </c>
      <c r="B12" s="96">
        <v>410</v>
      </c>
      <c r="D12" s="532">
        <v>405</v>
      </c>
      <c r="E12" s="532">
        <v>405</v>
      </c>
      <c r="G12" s="531">
        <f t="shared" si="1"/>
        <v>0</v>
      </c>
      <c r="H12" s="95">
        <f t="shared" si="2"/>
        <v>-5</v>
      </c>
      <c r="J12" s="532">
        <v>420</v>
      </c>
      <c r="K12" s="532">
        <v>420</v>
      </c>
      <c r="M12" s="531">
        <f t="shared" si="3"/>
        <v>0</v>
      </c>
      <c r="N12" s="219">
        <f t="shared" si="0"/>
        <v>15</v>
      </c>
      <c r="O12" s="154"/>
      <c r="Y12" s="67"/>
    </row>
    <row r="13" spans="1:25" x14ac:dyDescent="0.2">
      <c r="A13" s="218" t="s">
        <v>173</v>
      </c>
      <c r="B13" s="96">
        <v>7199</v>
      </c>
      <c r="D13" s="532">
        <v>8200</v>
      </c>
      <c r="E13" s="532">
        <v>8200</v>
      </c>
      <c r="G13" s="531">
        <f t="shared" si="1"/>
        <v>0</v>
      </c>
      <c r="H13" s="95">
        <f t="shared" si="2"/>
        <v>1001</v>
      </c>
      <c r="J13" s="532">
        <v>7600</v>
      </c>
      <c r="K13" s="532">
        <v>7600</v>
      </c>
      <c r="M13" s="531">
        <f t="shared" si="3"/>
        <v>0</v>
      </c>
      <c r="N13" s="219">
        <f t="shared" si="0"/>
        <v>-600</v>
      </c>
      <c r="O13" s="154"/>
      <c r="Y13" s="67"/>
    </row>
    <row r="14" spans="1:25" x14ac:dyDescent="0.2">
      <c r="A14" s="218" t="s">
        <v>174</v>
      </c>
      <c r="B14" s="96">
        <v>12300</v>
      </c>
      <c r="D14" s="532">
        <v>11900</v>
      </c>
      <c r="E14" s="532">
        <v>11900</v>
      </c>
      <c r="G14" s="531">
        <f t="shared" si="1"/>
        <v>0</v>
      </c>
      <c r="H14" s="95">
        <f t="shared" si="2"/>
        <v>-400</v>
      </c>
      <c r="J14" s="532">
        <v>12000</v>
      </c>
      <c r="K14" s="532">
        <v>12000</v>
      </c>
      <c r="M14" s="531">
        <f t="shared" si="3"/>
        <v>0</v>
      </c>
      <c r="N14" s="219">
        <f t="shared" si="0"/>
        <v>100</v>
      </c>
      <c r="O14" s="154"/>
      <c r="Y14" s="67"/>
    </row>
    <row r="15" spans="1:25" x14ac:dyDescent="0.2">
      <c r="A15" s="218" t="s">
        <v>175</v>
      </c>
      <c r="B15" s="96">
        <v>7400</v>
      </c>
      <c r="D15" s="532">
        <v>8470</v>
      </c>
      <c r="E15" s="532">
        <v>8470</v>
      </c>
      <c r="G15" s="531">
        <f t="shared" si="1"/>
        <v>0</v>
      </c>
      <c r="H15" s="95">
        <f t="shared" si="2"/>
        <v>1070</v>
      </c>
      <c r="J15" s="532">
        <v>8100</v>
      </c>
      <c r="K15" s="532">
        <v>8100</v>
      </c>
      <c r="M15" s="531">
        <f t="shared" si="3"/>
        <v>0</v>
      </c>
      <c r="N15" s="219">
        <f t="shared" si="0"/>
        <v>-370</v>
      </c>
      <c r="O15" s="154"/>
      <c r="Y15" s="67"/>
    </row>
    <row r="16" spans="1:25" x14ac:dyDescent="0.2">
      <c r="A16" s="218" t="s">
        <v>253</v>
      </c>
      <c r="B16" s="96">
        <v>227</v>
      </c>
      <c r="D16" s="532">
        <v>252</v>
      </c>
      <c r="E16" s="532">
        <v>252</v>
      </c>
      <c r="G16" s="531">
        <f t="shared" si="1"/>
        <v>0</v>
      </c>
      <c r="H16" s="95">
        <f t="shared" si="2"/>
        <v>25</v>
      </c>
      <c r="J16" s="532">
        <v>221</v>
      </c>
      <c r="K16" s="532">
        <v>221</v>
      </c>
      <c r="M16" s="531">
        <f t="shared" si="3"/>
        <v>0</v>
      </c>
      <c r="N16" s="219">
        <f t="shared" si="0"/>
        <v>-31</v>
      </c>
      <c r="O16" s="154"/>
      <c r="Y16" s="67"/>
    </row>
    <row r="17" spans="1:25" x14ac:dyDescent="0.2">
      <c r="A17" s="218" t="s">
        <v>399</v>
      </c>
      <c r="B17" s="96">
        <v>76</v>
      </c>
      <c r="D17" s="532">
        <v>100</v>
      </c>
      <c r="E17" s="532">
        <v>100</v>
      </c>
      <c r="G17" s="531">
        <f t="shared" si="1"/>
        <v>0</v>
      </c>
      <c r="H17" s="95">
        <f t="shared" si="2"/>
        <v>24</v>
      </c>
      <c r="J17" s="532">
        <v>80</v>
      </c>
      <c r="K17" s="532">
        <v>80</v>
      </c>
      <c r="M17" s="531">
        <f t="shared" si="3"/>
        <v>0</v>
      </c>
      <c r="N17" s="219">
        <f t="shared" si="0"/>
        <v>-20</v>
      </c>
      <c r="O17" s="154"/>
      <c r="Y17" s="67"/>
    </row>
    <row r="18" spans="1:25" x14ac:dyDescent="0.2">
      <c r="A18" s="218" t="s">
        <v>176</v>
      </c>
      <c r="B18" s="96">
        <v>144620</v>
      </c>
      <c r="D18" s="532">
        <v>145275</v>
      </c>
      <c r="E18" s="532">
        <v>145275</v>
      </c>
      <c r="G18" s="531">
        <f t="shared" si="1"/>
        <v>0</v>
      </c>
      <c r="H18" s="95">
        <f t="shared" si="2"/>
        <v>655</v>
      </c>
      <c r="J18" s="532">
        <v>146000</v>
      </c>
      <c r="K18" s="532">
        <v>146000</v>
      </c>
      <c r="M18" s="531">
        <f t="shared" si="3"/>
        <v>0</v>
      </c>
      <c r="N18" s="219">
        <f t="shared" si="0"/>
        <v>725</v>
      </c>
      <c r="O18" s="154"/>
      <c r="Y18" s="67"/>
    </row>
    <row r="19" spans="1:25" x14ac:dyDescent="0.2">
      <c r="A19" s="218" t="s">
        <v>177</v>
      </c>
      <c r="B19" s="96">
        <v>1865</v>
      </c>
      <c r="D19" s="532">
        <v>1930</v>
      </c>
      <c r="E19" s="532">
        <v>1930</v>
      </c>
      <c r="G19" s="531">
        <f t="shared" si="1"/>
        <v>0</v>
      </c>
      <c r="H19" s="95">
        <f t="shared" si="2"/>
        <v>65</v>
      </c>
      <c r="J19" s="532">
        <v>1940</v>
      </c>
      <c r="K19" s="532">
        <v>1940</v>
      </c>
      <c r="M19" s="531">
        <f t="shared" si="3"/>
        <v>0</v>
      </c>
      <c r="N19" s="219">
        <f t="shared" si="0"/>
        <v>10</v>
      </c>
      <c r="O19" s="154"/>
      <c r="Y19" s="67"/>
    </row>
    <row r="20" spans="1:25" x14ac:dyDescent="0.2">
      <c r="A20" s="218" t="s">
        <v>310</v>
      </c>
      <c r="B20" s="96">
        <v>1142</v>
      </c>
      <c r="D20" s="532">
        <v>1071</v>
      </c>
      <c r="E20" s="532">
        <v>1071</v>
      </c>
      <c r="G20" s="530">
        <f t="shared" si="1"/>
        <v>0</v>
      </c>
      <c r="H20" s="95">
        <f t="shared" si="2"/>
        <v>-71</v>
      </c>
      <c r="J20" s="532">
        <v>1071</v>
      </c>
      <c r="K20" s="532">
        <v>1071</v>
      </c>
      <c r="M20" s="530">
        <f t="shared" si="3"/>
        <v>0</v>
      </c>
      <c r="N20" s="219">
        <f t="shared" si="0"/>
        <v>0</v>
      </c>
      <c r="O20" s="154"/>
      <c r="Y20" s="67"/>
    </row>
    <row r="21" spans="1:25" x14ac:dyDescent="0.2">
      <c r="A21" s="218" t="s">
        <v>266</v>
      </c>
      <c r="B21" s="96">
        <v>42</v>
      </c>
      <c r="D21" s="532">
        <v>33</v>
      </c>
      <c r="E21" s="532">
        <v>33</v>
      </c>
      <c r="G21" s="531">
        <f t="shared" si="1"/>
        <v>0</v>
      </c>
      <c r="H21" s="95">
        <f t="shared" si="2"/>
        <v>-9</v>
      </c>
      <c r="J21" s="532">
        <v>30</v>
      </c>
      <c r="K21" s="532">
        <v>30</v>
      </c>
      <c r="M21" s="531">
        <f t="shared" si="3"/>
        <v>0</v>
      </c>
      <c r="N21" s="219">
        <f t="shared" si="0"/>
        <v>-3</v>
      </c>
      <c r="O21" s="154"/>
      <c r="Y21" s="67"/>
    </row>
    <row r="22" spans="1:25" x14ac:dyDescent="0.2">
      <c r="A22" s="218" t="s">
        <v>178</v>
      </c>
      <c r="B22" s="96">
        <v>1308</v>
      </c>
      <c r="D22" s="532">
        <v>1547</v>
      </c>
      <c r="E22" s="532">
        <v>1500</v>
      </c>
      <c r="G22" s="531">
        <f t="shared" si="1"/>
        <v>-47</v>
      </c>
      <c r="H22" s="95">
        <f t="shared" si="2"/>
        <v>192</v>
      </c>
      <c r="J22" s="532">
        <v>1560</v>
      </c>
      <c r="K22" s="532">
        <v>1430</v>
      </c>
      <c r="M22" s="531">
        <f t="shared" si="3"/>
        <v>-130</v>
      </c>
      <c r="N22" s="219">
        <f t="shared" si="0"/>
        <v>-70</v>
      </c>
      <c r="O22" s="154"/>
      <c r="Y22" s="67"/>
    </row>
    <row r="23" spans="1:25" x14ac:dyDescent="0.2">
      <c r="A23" s="218" t="s">
        <v>179</v>
      </c>
      <c r="B23" s="96">
        <v>130</v>
      </c>
      <c r="D23" s="532">
        <v>153</v>
      </c>
      <c r="E23" s="532">
        <v>153</v>
      </c>
      <c r="G23" s="531">
        <f t="shared" si="1"/>
        <v>0</v>
      </c>
      <c r="H23" s="95">
        <f t="shared" si="2"/>
        <v>23</v>
      </c>
      <c r="J23" s="532">
        <v>140</v>
      </c>
      <c r="K23" s="532">
        <v>140</v>
      </c>
      <c r="M23" s="531">
        <f t="shared" si="3"/>
        <v>0</v>
      </c>
      <c r="N23" s="219">
        <f t="shared" si="0"/>
        <v>-13</v>
      </c>
      <c r="O23" s="154"/>
      <c r="Y23" s="67"/>
    </row>
    <row r="24" spans="1:25" x14ac:dyDescent="0.2">
      <c r="A24" s="218" t="s">
        <v>180</v>
      </c>
      <c r="B24" s="96">
        <v>577</v>
      </c>
      <c r="D24" s="532">
        <v>680</v>
      </c>
      <c r="E24" s="532">
        <v>680</v>
      </c>
      <c r="G24" s="531">
        <f t="shared" si="1"/>
        <v>0</v>
      </c>
      <c r="H24" s="95">
        <f t="shared" si="2"/>
        <v>103</v>
      </c>
      <c r="J24" s="532">
        <v>687</v>
      </c>
      <c r="K24" s="532">
        <v>687</v>
      </c>
      <c r="M24" s="531">
        <f t="shared" si="3"/>
        <v>0</v>
      </c>
      <c r="N24" s="219">
        <f t="shared" si="0"/>
        <v>7</v>
      </c>
      <c r="O24" s="154"/>
      <c r="Y24" s="67"/>
    </row>
    <row r="25" spans="1:25" x14ac:dyDescent="0.2">
      <c r="A25" s="218" t="s">
        <v>270</v>
      </c>
      <c r="B25" s="96">
        <v>1030</v>
      </c>
      <c r="D25" s="532">
        <v>900</v>
      </c>
      <c r="E25" s="532">
        <v>900</v>
      </c>
      <c r="G25" s="531">
        <f t="shared" si="1"/>
        <v>0</v>
      </c>
      <c r="H25" s="95">
        <f t="shared" si="2"/>
        <v>-130</v>
      </c>
      <c r="J25" s="532">
        <v>940</v>
      </c>
      <c r="K25" s="532">
        <v>940</v>
      </c>
      <c r="M25" s="531">
        <f t="shared" si="3"/>
        <v>0</v>
      </c>
      <c r="N25" s="219">
        <f t="shared" si="0"/>
        <v>40</v>
      </c>
      <c r="O25" s="154"/>
      <c r="Y25" s="67"/>
    </row>
    <row r="26" spans="1:25" x14ac:dyDescent="0.2">
      <c r="A26" s="218" t="s">
        <v>181</v>
      </c>
      <c r="B26" s="96">
        <v>3780</v>
      </c>
      <c r="D26" s="532">
        <v>3900</v>
      </c>
      <c r="E26" s="532">
        <v>3900</v>
      </c>
      <c r="G26" s="531">
        <f t="shared" si="1"/>
        <v>0</v>
      </c>
      <c r="H26" s="95">
        <f t="shared" si="2"/>
        <v>120</v>
      </c>
      <c r="J26" s="532">
        <v>3900</v>
      </c>
      <c r="K26" s="532">
        <v>3900</v>
      </c>
      <c r="M26" s="531">
        <f t="shared" si="3"/>
        <v>0</v>
      </c>
      <c r="N26" s="219">
        <f t="shared" si="0"/>
        <v>0</v>
      </c>
      <c r="O26" s="154"/>
      <c r="Y26" s="67"/>
    </row>
    <row r="27" spans="1:25" x14ac:dyDescent="0.2">
      <c r="A27" s="218" t="s">
        <v>364</v>
      </c>
      <c r="B27" s="96">
        <v>10</v>
      </c>
      <c r="D27" s="532">
        <v>10</v>
      </c>
      <c r="E27" s="532">
        <v>10</v>
      </c>
      <c r="G27" s="531">
        <f t="shared" si="1"/>
        <v>0</v>
      </c>
      <c r="H27" s="95">
        <f t="shared" si="2"/>
        <v>0</v>
      </c>
      <c r="J27" s="532">
        <v>10</v>
      </c>
      <c r="K27" s="532">
        <v>10</v>
      </c>
      <c r="M27" s="531">
        <f t="shared" si="3"/>
        <v>0</v>
      </c>
      <c r="N27" s="219">
        <f t="shared" si="0"/>
        <v>0</v>
      </c>
      <c r="O27" s="154"/>
      <c r="Y27" s="67"/>
    </row>
    <row r="28" spans="1:25" x14ac:dyDescent="0.2">
      <c r="A28" s="218" t="s">
        <v>250</v>
      </c>
      <c r="B28" s="96">
        <v>189</v>
      </c>
      <c r="D28" s="532">
        <v>140</v>
      </c>
      <c r="E28" s="532">
        <v>140</v>
      </c>
      <c r="G28" s="531">
        <f t="shared" si="1"/>
        <v>0</v>
      </c>
      <c r="H28" s="95">
        <f t="shared" si="2"/>
        <v>-49</v>
      </c>
      <c r="J28" s="532">
        <v>195</v>
      </c>
      <c r="K28" s="532">
        <v>195</v>
      </c>
      <c r="M28" s="531">
        <f t="shared" si="3"/>
        <v>0</v>
      </c>
      <c r="N28" s="219">
        <f t="shared" si="0"/>
        <v>55</v>
      </c>
      <c r="O28" s="154"/>
      <c r="Y28" s="67"/>
    </row>
    <row r="29" spans="1:25" x14ac:dyDescent="0.2">
      <c r="A29" s="218" t="s">
        <v>182</v>
      </c>
      <c r="B29" s="96">
        <v>1371</v>
      </c>
      <c r="D29" s="532">
        <v>1595</v>
      </c>
      <c r="E29" s="532">
        <v>1595</v>
      </c>
      <c r="G29" s="531">
        <f t="shared" si="1"/>
        <v>0</v>
      </c>
      <c r="H29" s="95">
        <f t="shared" si="2"/>
        <v>224</v>
      </c>
      <c r="J29" s="532">
        <v>1770</v>
      </c>
      <c r="K29" s="532">
        <v>1770</v>
      </c>
      <c r="M29" s="531">
        <f t="shared" si="3"/>
        <v>0</v>
      </c>
      <c r="N29" s="219">
        <f t="shared" si="0"/>
        <v>175</v>
      </c>
      <c r="O29" s="154"/>
      <c r="Y29" s="67"/>
    </row>
    <row r="30" spans="1:25" x14ac:dyDescent="0.2">
      <c r="A30" s="218" t="s">
        <v>183</v>
      </c>
      <c r="B30" s="96">
        <v>1009</v>
      </c>
      <c r="D30" s="532">
        <v>759</v>
      </c>
      <c r="E30" s="532">
        <v>759</v>
      </c>
      <c r="G30" s="531">
        <f t="shared" si="1"/>
        <v>0</v>
      </c>
      <c r="H30" s="95">
        <f t="shared" si="2"/>
        <v>-250</v>
      </c>
      <c r="J30" s="532">
        <v>900</v>
      </c>
      <c r="K30" s="532">
        <v>900</v>
      </c>
      <c r="M30" s="531">
        <f t="shared" si="3"/>
        <v>0</v>
      </c>
      <c r="N30" s="219">
        <f t="shared" si="0"/>
        <v>141</v>
      </c>
      <c r="O30" s="154"/>
      <c r="Y30" s="67"/>
    </row>
    <row r="31" spans="1:25" x14ac:dyDescent="0.2">
      <c r="A31" s="218" t="s">
        <v>184</v>
      </c>
      <c r="B31" s="96">
        <v>2333</v>
      </c>
      <c r="D31" s="532">
        <v>2442</v>
      </c>
      <c r="E31" s="532">
        <v>2442</v>
      </c>
      <c r="G31" s="531">
        <f t="shared" si="1"/>
        <v>0</v>
      </c>
      <c r="H31" s="95">
        <f t="shared" si="2"/>
        <v>109</v>
      </c>
      <c r="J31" s="532">
        <v>2310</v>
      </c>
      <c r="K31" s="532">
        <v>2310</v>
      </c>
      <c r="M31" s="531">
        <f t="shared" si="3"/>
        <v>0</v>
      </c>
      <c r="N31" s="219">
        <f t="shared" si="0"/>
        <v>-132</v>
      </c>
      <c r="O31" s="154"/>
      <c r="Y31" s="67"/>
    </row>
    <row r="32" spans="1:25" x14ac:dyDescent="0.2">
      <c r="A32" s="218" t="s">
        <v>185</v>
      </c>
      <c r="B32" s="96">
        <v>654</v>
      </c>
      <c r="D32" s="532">
        <v>720</v>
      </c>
      <c r="E32" s="532">
        <v>720</v>
      </c>
      <c r="G32" s="531">
        <f t="shared" si="1"/>
        <v>0</v>
      </c>
      <c r="H32" s="95">
        <f t="shared" si="2"/>
        <v>66</v>
      </c>
      <c r="J32" s="532">
        <v>670</v>
      </c>
      <c r="K32" s="532">
        <v>670</v>
      </c>
      <c r="M32" s="531">
        <f t="shared" si="3"/>
        <v>0</v>
      </c>
      <c r="N32" s="219">
        <f t="shared" si="0"/>
        <v>-50</v>
      </c>
      <c r="O32" s="154"/>
      <c r="Y32" s="67"/>
    </row>
    <row r="33" spans="1:25" x14ac:dyDescent="0.2">
      <c r="A33" s="218" t="s">
        <v>236</v>
      </c>
      <c r="B33" s="96">
        <v>55</v>
      </c>
      <c r="D33" s="532">
        <v>50</v>
      </c>
      <c r="E33" s="532">
        <v>50</v>
      </c>
      <c r="G33" s="531">
        <f t="shared" ref="G33" si="4">E33-D33</f>
        <v>0</v>
      </c>
      <c r="H33" s="95">
        <f t="shared" ref="H33" si="5">E33-B33</f>
        <v>-5</v>
      </c>
      <c r="J33" s="532">
        <v>57</v>
      </c>
      <c r="K33" s="532">
        <v>57</v>
      </c>
      <c r="M33" s="531">
        <f t="shared" si="3"/>
        <v>0</v>
      </c>
      <c r="N33" s="219">
        <f t="shared" ref="N33" si="6">K33-E33</f>
        <v>7</v>
      </c>
      <c r="O33" s="154"/>
      <c r="Y33" s="67"/>
    </row>
    <row r="34" spans="1:25" x14ac:dyDescent="0.2">
      <c r="A34" s="218" t="s">
        <v>186</v>
      </c>
      <c r="B34" s="96">
        <v>137825</v>
      </c>
      <c r="D34" s="532">
        <v>150000</v>
      </c>
      <c r="E34" s="532">
        <v>150000</v>
      </c>
      <c r="G34" s="531">
        <f t="shared" si="1"/>
        <v>0</v>
      </c>
      <c r="H34" s="95">
        <f t="shared" si="2"/>
        <v>12175</v>
      </c>
      <c r="J34" s="532">
        <v>151000</v>
      </c>
      <c r="K34" s="532">
        <v>151000</v>
      </c>
      <c r="M34" s="531">
        <f t="shared" si="3"/>
        <v>0</v>
      </c>
      <c r="N34" s="219">
        <f t="shared" si="0"/>
        <v>1000</v>
      </c>
      <c r="O34" s="154"/>
      <c r="Y34" s="67"/>
    </row>
    <row r="35" spans="1:25" x14ac:dyDescent="0.2">
      <c r="A35" s="218" t="s">
        <v>187</v>
      </c>
      <c r="B35" s="96">
        <v>33020</v>
      </c>
      <c r="D35" s="532">
        <v>34600</v>
      </c>
      <c r="E35" s="532">
        <v>34100</v>
      </c>
      <c r="G35" s="530">
        <f t="shared" si="1"/>
        <v>-500</v>
      </c>
      <c r="H35" s="95">
        <f t="shared" si="2"/>
        <v>1080</v>
      </c>
      <c r="J35" s="532">
        <v>33600</v>
      </c>
      <c r="K35" s="532">
        <v>33600</v>
      </c>
      <c r="M35" s="530">
        <f t="shared" si="3"/>
        <v>0</v>
      </c>
      <c r="N35" s="219">
        <f t="shared" si="0"/>
        <v>-500</v>
      </c>
      <c r="O35" s="154"/>
      <c r="Y35" s="67"/>
    </row>
    <row r="36" spans="1:25" x14ac:dyDescent="0.2">
      <c r="A36" s="218" t="s">
        <v>188</v>
      </c>
      <c r="B36" s="96">
        <v>1995</v>
      </c>
      <c r="D36" s="532">
        <v>2000</v>
      </c>
      <c r="E36" s="532">
        <v>2000</v>
      </c>
      <c r="G36" s="531">
        <f t="shared" si="1"/>
        <v>0</v>
      </c>
      <c r="H36" s="95">
        <f t="shared" si="2"/>
        <v>5</v>
      </c>
      <c r="J36" s="532">
        <v>2000</v>
      </c>
      <c r="K36" s="532">
        <v>2000</v>
      </c>
      <c r="M36" s="531">
        <f t="shared" si="3"/>
        <v>0</v>
      </c>
      <c r="N36" s="219">
        <f t="shared" si="0"/>
        <v>0</v>
      </c>
      <c r="O36" s="154"/>
      <c r="Y36" s="67"/>
    </row>
    <row r="37" spans="1:25" x14ac:dyDescent="0.2">
      <c r="A37" s="218" t="s">
        <v>189</v>
      </c>
      <c r="B37" s="96">
        <v>20</v>
      </c>
      <c r="D37" s="532">
        <v>277</v>
      </c>
      <c r="E37" s="532">
        <v>277</v>
      </c>
      <c r="G37" s="531">
        <f t="shared" si="1"/>
        <v>0</v>
      </c>
      <c r="H37" s="95">
        <f t="shared" si="2"/>
        <v>257</v>
      </c>
      <c r="J37" s="532">
        <v>225</v>
      </c>
      <c r="K37" s="532">
        <v>225</v>
      </c>
      <c r="M37" s="531">
        <f t="shared" si="3"/>
        <v>0</v>
      </c>
      <c r="N37" s="219">
        <f t="shared" si="0"/>
        <v>-52</v>
      </c>
      <c r="O37" s="154"/>
      <c r="Y37" s="67"/>
    </row>
    <row r="38" spans="1:25" x14ac:dyDescent="0.2">
      <c r="A38" s="218" t="s">
        <v>190</v>
      </c>
      <c r="B38" s="96">
        <v>7297</v>
      </c>
      <c r="D38" s="532">
        <v>7294</v>
      </c>
      <c r="E38" s="532">
        <v>7294</v>
      </c>
      <c r="G38" s="531">
        <f t="shared" si="1"/>
        <v>0</v>
      </c>
      <c r="H38" s="95">
        <f t="shared" si="2"/>
        <v>-3</v>
      </c>
      <c r="J38" s="532">
        <v>7280</v>
      </c>
      <c r="K38" s="532">
        <v>7280</v>
      </c>
      <c r="M38" s="531">
        <f t="shared" si="3"/>
        <v>0</v>
      </c>
      <c r="N38" s="219">
        <f t="shared" si="0"/>
        <v>-14</v>
      </c>
      <c r="O38" s="154"/>
      <c r="Y38" s="67"/>
    </row>
    <row r="39" spans="1:25" x14ac:dyDescent="0.2">
      <c r="A39" s="218" t="s">
        <v>224</v>
      </c>
      <c r="B39" s="96">
        <v>315</v>
      </c>
      <c r="D39" s="532">
        <v>335</v>
      </c>
      <c r="E39" s="532">
        <v>335</v>
      </c>
      <c r="G39" s="531">
        <f t="shared" si="1"/>
        <v>0</v>
      </c>
      <c r="H39" s="95">
        <f t="shared" si="2"/>
        <v>20</v>
      </c>
      <c r="J39" s="532">
        <v>300</v>
      </c>
      <c r="K39" s="532">
        <v>300</v>
      </c>
      <c r="M39" s="531">
        <f t="shared" si="3"/>
        <v>0</v>
      </c>
      <c r="N39" s="219">
        <f t="shared" si="0"/>
        <v>-35</v>
      </c>
      <c r="O39" s="154"/>
      <c r="Y39" s="67"/>
    </row>
    <row r="40" spans="1:25" x14ac:dyDescent="0.2">
      <c r="A40" s="218" t="s">
        <v>191</v>
      </c>
      <c r="B40" s="96">
        <v>1451</v>
      </c>
      <c r="D40" s="532">
        <v>1478</v>
      </c>
      <c r="E40" s="532">
        <v>1478</v>
      </c>
      <c r="G40" s="531">
        <f t="shared" si="1"/>
        <v>0</v>
      </c>
      <c r="H40" s="95">
        <f t="shared" si="2"/>
        <v>27</v>
      </c>
      <c r="J40" s="532">
        <v>1478</v>
      </c>
      <c r="K40" s="532">
        <v>1478</v>
      </c>
      <c r="M40" s="531">
        <f t="shared" si="3"/>
        <v>0</v>
      </c>
      <c r="N40" s="219">
        <f t="shared" si="0"/>
        <v>0</v>
      </c>
      <c r="O40" s="154"/>
      <c r="Y40" s="67"/>
    </row>
    <row r="41" spans="1:25" x14ac:dyDescent="0.2">
      <c r="A41" s="218" t="s">
        <v>192</v>
      </c>
      <c r="B41" s="96">
        <v>3702</v>
      </c>
      <c r="D41" s="532">
        <v>3585</v>
      </c>
      <c r="E41" s="532">
        <v>3585</v>
      </c>
      <c r="G41" s="531">
        <f t="shared" si="1"/>
        <v>0</v>
      </c>
      <c r="H41" s="95">
        <f t="shared" si="2"/>
        <v>-117</v>
      </c>
      <c r="J41" s="532">
        <v>3540</v>
      </c>
      <c r="K41" s="532">
        <v>3440</v>
      </c>
      <c r="M41" s="531">
        <f t="shared" si="3"/>
        <v>-100</v>
      </c>
      <c r="N41" s="219">
        <f t="shared" si="0"/>
        <v>-145</v>
      </c>
      <c r="O41" s="154"/>
      <c r="Y41" s="67"/>
    </row>
    <row r="42" spans="1:25" x14ac:dyDescent="0.2">
      <c r="A42" s="218" t="s">
        <v>193</v>
      </c>
      <c r="B42" s="96">
        <v>2010</v>
      </c>
      <c r="D42" s="532">
        <v>1900</v>
      </c>
      <c r="E42" s="532">
        <v>1900</v>
      </c>
      <c r="G42" s="531">
        <f t="shared" si="1"/>
        <v>0</v>
      </c>
      <c r="H42" s="95">
        <f t="shared" si="2"/>
        <v>-110</v>
      </c>
      <c r="J42" s="532">
        <v>1950</v>
      </c>
      <c r="K42" s="532">
        <v>1950</v>
      </c>
      <c r="M42" s="531">
        <f t="shared" si="3"/>
        <v>0</v>
      </c>
      <c r="N42" s="219">
        <f t="shared" si="0"/>
        <v>50</v>
      </c>
      <c r="O42" s="154"/>
      <c r="Y42" s="67"/>
    </row>
    <row r="43" spans="1:25" x14ac:dyDescent="0.2">
      <c r="A43" s="218" t="s">
        <v>195</v>
      </c>
      <c r="B43" s="96">
        <v>3275</v>
      </c>
      <c r="D43" s="532">
        <v>3328</v>
      </c>
      <c r="E43" s="532">
        <v>3328</v>
      </c>
      <c r="G43" s="531">
        <f t="shared" si="1"/>
        <v>0</v>
      </c>
      <c r="H43" s="95">
        <f t="shared" si="2"/>
        <v>53</v>
      </c>
      <c r="J43" s="532">
        <v>3648</v>
      </c>
      <c r="K43" s="532">
        <v>3648</v>
      </c>
      <c r="M43" s="531">
        <f t="shared" si="3"/>
        <v>0</v>
      </c>
      <c r="N43" s="219">
        <f t="shared" si="0"/>
        <v>320</v>
      </c>
      <c r="O43" s="154"/>
      <c r="Y43" s="67"/>
    </row>
    <row r="44" spans="1:25" x14ac:dyDescent="0.2">
      <c r="A44" s="218" t="s">
        <v>196</v>
      </c>
      <c r="B44" s="96">
        <v>1500</v>
      </c>
      <c r="D44" s="532">
        <v>1575</v>
      </c>
      <c r="E44" s="532">
        <v>1575</v>
      </c>
      <c r="G44" s="531">
        <f t="shared" si="1"/>
        <v>0</v>
      </c>
      <c r="H44" s="95">
        <f t="shared" si="2"/>
        <v>75</v>
      </c>
      <c r="J44" s="532">
        <v>1615</v>
      </c>
      <c r="K44" s="532">
        <v>1615</v>
      </c>
      <c r="M44" s="531">
        <f t="shared" si="3"/>
        <v>0</v>
      </c>
      <c r="N44" s="219">
        <f t="shared" si="0"/>
        <v>40</v>
      </c>
      <c r="O44" s="154"/>
      <c r="Y44" s="67"/>
    </row>
    <row r="45" spans="1:25" x14ac:dyDescent="0.2">
      <c r="A45" s="218" t="s">
        <v>197</v>
      </c>
      <c r="B45" s="96">
        <v>1966</v>
      </c>
      <c r="D45" s="532">
        <v>1791</v>
      </c>
      <c r="E45" s="532">
        <v>1791</v>
      </c>
      <c r="G45" s="531">
        <f t="shared" si="1"/>
        <v>0</v>
      </c>
      <c r="H45" s="95">
        <f t="shared" si="2"/>
        <v>-175</v>
      </c>
      <c r="J45" s="532">
        <v>2020</v>
      </c>
      <c r="K45" s="532">
        <v>2020</v>
      </c>
      <c r="M45" s="531">
        <f t="shared" si="3"/>
        <v>0</v>
      </c>
      <c r="N45" s="219">
        <f t="shared" ref="N45:N74" si="7">K45-E45</f>
        <v>229</v>
      </c>
      <c r="O45" s="154"/>
      <c r="Y45" s="67"/>
    </row>
    <row r="46" spans="1:25" x14ac:dyDescent="0.2">
      <c r="A46" s="218" t="s">
        <v>421</v>
      </c>
      <c r="B46" s="96">
        <v>283</v>
      </c>
      <c r="D46" s="532">
        <v>259</v>
      </c>
      <c r="E46" s="532">
        <v>259</v>
      </c>
      <c r="G46" s="531">
        <f t="shared" si="1"/>
        <v>0</v>
      </c>
      <c r="H46" s="95">
        <f t="shared" si="2"/>
        <v>-24</v>
      </c>
      <c r="J46" s="532">
        <v>276</v>
      </c>
      <c r="K46" s="532">
        <v>276</v>
      </c>
      <c r="M46" s="531">
        <f t="shared" si="3"/>
        <v>0</v>
      </c>
      <c r="N46" s="219">
        <f t="shared" si="7"/>
        <v>17</v>
      </c>
      <c r="O46" s="154"/>
      <c r="Y46" s="67"/>
    </row>
    <row r="47" spans="1:25" x14ac:dyDescent="0.2">
      <c r="A47" s="218" t="s">
        <v>198</v>
      </c>
      <c r="B47" s="96">
        <v>153</v>
      </c>
      <c r="D47" s="532">
        <v>170</v>
      </c>
      <c r="E47" s="532">
        <v>170</v>
      </c>
      <c r="G47" s="531">
        <f t="shared" si="1"/>
        <v>0</v>
      </c>
      <c r="H47" s="95">
        <f t="shared" si="2"/>
        <v>17</v>
      </c>
      <c r="J47" s="532">
        <v>177</v>
      </c>
      <c r="K47" s="532">
        <v>177</v>
      </c>
      <c r="M47" s="531">
        <f t="shared" si="3"/>
        <v>0</v>
      </c>
      <c r="N47" s="219">
        <f t="shared" si="7"/>
        <v>7</v>
      </c>
      <c r="O47" s="154"/>
      <c r="Y47" s="67"/>
    </row>
    <row r="48" spans="1:25" x14ac:dyDescent="0.2">
      <c r="A48" s="218" t="s">
        <v>472</v>
      </c>
      <c r="B48" s="96">
        <v>45</v>
      </c>
      <c r="D48" s="532">
        <v>36</v>
      </c>
      <c r="E48" s="532">
        <v>36</v>
      </c>
      <c r="G48" s="531">
        <f t="shared" si="1"/>
        <v>0</v>
      </c>
      <c r="H48" s="95">
        <f t="shared" si="2"/>
        <v>-9</v>
      </c>
      <c r="J48" s="532">
        <v>48</v>
      </c>
      <c r="K48" s="532">
        <v>48</v>
      </c>
      <c r="M48" s="531">
        <f t="shared" si="3"/>
        <v>0</v>
      </c>
      <c r="N48" s="219">
        <f t="shared" si="7"/>
        <v>12</v>
      </c>
      <c r="O48" s="154"/>
      <c r="Y48" s="67"/>
    </row>
    <row r="49" spans="1:25" x14ac:dyDescent="0.2">
      <c r="A49" s="218" t="s">
        <v>199</v>
      </c>
      <c r="B49" s="96">
        <v>124</v>
      </c>
      <c r="D49" s="532">
        <v>124</v>
      </c>
      <c r="E49" s="532">
        <v>124</v>
      </c>
      <c r="G49" s="531">
        <f t="shared" si="1"/>
        <v>0</v>
      </c>
      <c r="H49" s="95">
        <f t="shared" si="2"/>
        <v>0</v>
      </c>
      <c r="J49" s="532">
        <v>124</v>
      </c>
      <c r="K49" s="532">
        <v>124</v>
      </c>
      <c r="M49" s="531">
        <f t="shared" si="3"/>
        <v>0</v>
      </c>
      <c r="N49" s="219">
        <f t="shared" si="7"/>
        <v>0</v>
      </c>
      <c r="O49" s="154"/>
      <c r="Y49" s="67"/>
    </row>
    <row r="50" spans="1:25" x14ac:dyDescent="0.2">
      <c r="A50" s="218" t="s">
        <v>200</v>
      </c>
      <c r="B50" s="96">
        <v>3812</v>
      </c>
      <c r="D50" s="532">
        <v>3666</v>
      </c>
      <c r="E50" s="532">
        <v>3666</v>
      </c>
      <c r="G50" s="531">
        <f t="shared" si="1"/>
        <v>0</v>
      </c>
      <c r="H50" s="95">
        <f t="shared" si="2"/>
        <v>-146</v>
      </c>
      <c r="J50" s="532">
        <v>3800</v>
      </c>
      <c r="K50" s="532">
        <v>3800</v>
      </c>
      <c r="M50" s="531">
        <f t="shared" si="3"/>
        <v>0</v>
      </c>
      <c r="N50" s="219">
        <f t="shared" si="7"/>
        <v>134</v>
      </c>
      <c r="O50" s="154"/>
      <c r="Y50" s="67"/>
    </row>
    <row r="51" spans="1:25" x14ac:dyDescent="0.2">
      <c r="A51" s="218" t="s">
        <v>254</v>
      </c>
      <c r="B51" s="96">
        <v>277</v>
      </c>
      <c r="D51" s="532">
        <v>286</v>
      </c>
      <c r="E51" s="532">
        <v>286</v>
      </c>
      <c r="G51" s="531">
        <f t="shared" si="1"/>
        <v>0</v>
      </c>
      <c r="H51" s="95">
        <f t="shared" si="2"/>
        <v>9</v>
      </c>
      <c r="J51" s="532">
        <v>289</v>
      </c>
      <c r="K51" s="532">
        <v>289</v>
      </c>
      <c r="M51" s="531">
        <f t="shared" si="3"/>
        <v>0</v>
      </c>
      <c r="N51" s="219">
        <f t="shared" si="7"/>
        <v>3</v>
      </c>
      <c r="O51" s="154"/>
      <c r="Y51" s="67"/>
    </row>
    <row r="52" spans="1:25" x14ac:dyDescent="0.2">
      <c r="A52" s="218" t="s">
        <v>201</v>
      </c>
      <c r="B52" s="96">
        <v>5607</v>
      </c>
      <c r="D52" s="532">
        <v>5765</v>
      </c>
      <c r="E52" s="532">
        <v>5765</v>
      </c>
      <c r="G52" s="531">
        <f t="shared" si="1"/>
        <v>0</v>
      </c>
      <c r="H52" s="95">
        <f t="shared" si="2"/>
        <v>158</v>
      </c>
      <c r="J52" s="532">
        <v>5229</v>
      </c>
      <c r="K52" s="532">
        <v>5544</v>
      </c>
      <c r="M52" s="531">
        <f t="shared" si="3"/>
        <v>315</v>
      </c>
      <c r="N52" s="219">
        <f t="shared" si="7"/>
        <v>-221</v>
      </c>
      <c r="O52" s="154"/>
      <c r="Y52" s="67"/>
    </row>
    <row r="53" spans="1:25" x14ac:dyDescent="0.2">
      <c r="A53" s="218" t="s">
        <v>202</v>
      </c>
      <c r="B53" s="96">
        <v>9869</v>
      </c>
      <c r="D53" s="532">
        <v>9750</v>
      </c>
      <c r="E53" s="532">
        <v>9720</v>
      </c>
      <c r="G53" s="531">
        <f t="shared" si="1"/>
        <v>-30</v>
      </c>
      <c r="H53" s="95">
        <f t="shared" si="2"/>
        <v>-149</v>
      </c>
      <c r="J53" s="532">
        <v>9800</v>
      </c>
      <c r="K53" s="532">
        <v>9800</v>
      </c>
      <c r="M53" s="531">
        <f t="shared" si="3"/>
        <v>0</v>
      </c>
      <c r="N53" s="219">
        <f t="shared" si="7"/>
        <v>80</v>
      </c>
      <c r="O53" s="154"/>
      <c r="Y53" s="67"/>
    </row>
    <row r="54" spans="1:25" x14ac:dyDescent="0.2">
      <c r="A54" s="218" t="s">
        <v>255</v>
      </c>
      <c r="B54" s="96">
        <v>241</v>
      </c>
      <c r="D54" s="532">
        <v>230</v>
      </c>
      <c r="E54" s="532">
        <v>230</v>
      </c>
      <c r="G54" s="531">
        <f t="shared" si="1"/>
        <v>0</v>
      </c>
      <c r="H54" s="95">
        <f t="shared" si="2"/>
        <v>-11</v>
      </c>
      <c r="J54" s="532">
        <v>230</v>
      </c>
      <c r="K54" s="532">
        <v>230</v>
      </c>
      <c r="M54" s="531">
        <f t="shared" si="3"/>
        <v>0</v>
      </c>
      <c r="N54" s="219">
        <f t="shared" si="7"/>
        <v>0</v>
      </c>
      <c r="O54" s="154"/>
      <c r="Y54" s="67"/>
    </row>
    <row r="55" spans="1:25" x14ac:dyDescent="0.2">
      <c r="A55" s="218" t="s">
        <v>203</v>
      </c>
      <c r="B55" s="96">
        <v>860</v>
      </c>
      <c r="D55" s="532">
        <v>975</v>
      </c>
      <c r="E55" s="532">
        <v>975</v>
      </c>
      <c r="G55" s="531">
        <f t="shared" si="1"/>
        <v>0</v>
      </c>
      <c r="H55" s="95">
        <f t="shared" si="2"/>
        <v>115</v>
      </c>
      <c r="J55" s="532">
        <v>950</v>
      </c>
      <c r="K55" s="532">
        <v>950</v>
      </c>
      <c r="M55" s="531">
        <f t="shared" si="3"/>
        <v>0</v>
      </c>
      <c r="N55" s="219">
        <f t="shared" si="7"/>
        <v>-25</v>
      </c>
      <c r="O55" s="154"/>
      <c r="Y55" s="67"/>
    </row>
    <row r="56" spans="1:25" x14ac:dyDescent="0.2">
      <c r="A56" s="218" t="s">
        <v>204</v>
      </c>
      <c r="B56" s="96">
        <v>2325</v>
      </c>
      <c r="D56" s="532">
        <v>2550</v>
      </c>
      <c r="E56" s="532">
        <v>2457</v>
      </c>
      <c r="G56" s="531">
        <f t="shared" si="1"/>
        <v>-93</v>
      </c>
      <c r="H56" s="95">
        <f t="shared" si="2"/>
        <v>132</v>
      </c>
      <c r="J56" s="532">
        <v>2600</v>
      </c>
      <c r="K56" s="532">
        <v>2600</v>
      </c>
      <c r="M56" s="531">
        <f t="shared" si="3"/>
        <v>0</v>
      </c>
      <c r="N56" s="219">
        <f t="shared" si="7"/>
        <v>143</v>
      </c>
      <c r="O56" s="154"/>
      <c r="Y56" s="67"/>
    </row>
    <row r="57" spans="1:25" x14ac:dyDescent="0.2">
      <c r="A57" s="218" t="s">
        <v>205</v>
      </c>
      <c r="B57" s="96">
        <v>12325</v>
      </c>
      <c r="D57" s="532">
        <v>12350</v>
      </c>
      <c r="E57" s="532">
        <v>12370</v>
      </c>
      <c r="G57" s="531">
        <f t="shared" si="1"/>
        <v>20</v>
      </c>
      <c r="H57" s="95">
        <f t="shared" si="2"/>
        <v>45</v>
      </c>
      <c r="J57" s="532">
        <v>12300</v>
      </c>
      <c r="K57" s="532">
        <v>12300</v>
      </c>
      <c r="M57" s="531">
        <f t="shared" si="3"/>
        <v>0</v>
      </c>
      <c r="N57" s="219">
        <f t="shared" si="7"/>
        <v>-70</v>
      </c>
      <c r="O57" s="154"/>
      <c r="Y57" s="67"/>
    </row>
    <row r="58" spans="1:25" x14ac:dyDescent="0.2">
      <c r="A58" s="218" t="s">
        <v>206</v>
      </c>
      <c r="B58" s="96">
        <v>690</v>
      </c>
      <c r="D58" s="532">
        <v>800</v>
      </c>
      <c r="E58" s="532">
        <v>800</v>
      </c>
      <c r="G58" s="531">
        <f t="shared" si="1"/>
        <v>0</v>
      </c>
      <c r="H58" s="95">
        <f t="shared" si="2"/>
        <v>110</v>
      </c>
      <c r="J58" s="532">
        <v>800</v>
      </c>
      <c r="K58" s="532">
        <v>800</v>
      </c>
      <c r="M58" s="531">
        <f t="shared" si="3"/>
        <v>0</v>
      </c>
      <c r="N58" s="219">
        <f t="shared" si="7"/>
        <v>0</v>
      </c>
      <c r="O58" s="154"/>
      <c r="Y58" s="67"/>
    </row>
    <row r="59" spans="1:25" x14ac:dyDescent="0.2">
      <c r="A59" s="218" t="s">
        <v>223</v>
      </c>
      <c r="B59" s="96">
        <v>1034</v>
      </c>
      <c r="D59" s="532">
        <v>1020</v>
      </c>
      <c r="E59" s="532">
        <v>1020</v>
      </c>
      <c r="G59" s="531">
        <f t="shared" si="1"/>
        <v>0</v>
      </c>
      <c r="H59" s="95">
        <f t="shared" si="2"/>
        <v>-14</v>
      </c>
      <c r="J59" s="532">
        <v>1020</v>
      </c>
      <c r="K59" s="532">
        <v>1020</v>
      </c>
      <c r="M59" s="531">
        <f t="shared" si="3"/>
        <v>0</v>
      </c>
      <c r="N59" s="219">
        <f t="shared" si="7"/>
        <v>0</v>
      </c>
      <c r="O59" s="154"/>
      <c r="Y59" s="67"/>
    </row>
    <row r="60" spans="1:25" x14ac:dyDescent="0.2">
      <c r="A60" s="218" t="s">
        <v>207</v>
      </c>
      <c r="B60" s="96">
        <v>881</v>
      </c>
      <c r="D60" s="532">
        <v>876</v>
      </c>
      <c r="E60" s="532">
        <v>876</v>
      </c>
      <c r="G60" s="531">
        <f t="shared" si="1"/>
        <v>0</v>
      </c>
      <c r="H60" s="95">
        <f t="shared" si="2"/>
        <v>-5</v>
      </c>
      <c r="J60" s="532">
        <v>882</v>
      </c>
      <c r="K60" s="532">
        <v>882</v>
      </c>
      <c r="M60" s="531">
        <f t="shared" si="3"/>
        <v>0</v>
      </c>
      <c r="N60" s="219">
        <f t="shared" si="7"/>
        <v>6</v>
      </c>
      <c r="O60" s="154"/>
      <c r="Y60" s="67"/>
    </row>
    <row r="61" spans="1:25" x14ac:dyDescent="0.2">
      <c r="A61" s="218" t="s">
        <v>208</v>
      </c>
      <c r="B61" s="96">
        <v>3086</v>
      </c>
      <c r="D61" s="532">
        <v>3150</v>
      </c>
      <c r="E61" s="532">
        <v>3125</v>
      </c>
      <c r="G61" s="531">
        <f t="shared" si="1"/>
        <v>-25</v>
      </c>
      <c r="H61" s="95">
        <f t="shared" si="2"/>
        <v>39</v>
      </c>
      <c r="J61" s="532">
        <v>3300</v>
      </c>
      <c r="K61" s="532">
        <v>3300</v>
      </c>
      <c r="M61" s="531">
        <f t="shared" si="3"/>
        <v>0</v>
      </c>
      <c r="N61" s="219">
        <f t="shared" si="7"/>
        <v>175</v>
      </c>
      <c r="O61" s="154"/>
      <c r="Y61" s="67"/>
    </row>
    <row r="62" spans="1:25" x14ac:dyDescent="0.2">
      <c r="A62" s="218" t="s">
        <v>267</v>
      </c>
      <c r="B62" s="96">
        <v>128</v>
      </c>
      <c r="D62" s="532">
        <v>170</v>
      </c>
      <c r="E62" s="532">
        <v>170</v>
      </c>
      <c r="G62" s="531">
        <f t="shared" si="1"/>
        <v>0</v>
      </c>
      <c r="H62" s="95">
        <f t="shared" si="2"/>
        <v>42</v>
      </c>
      <c r="J62" s="532">
        <v>155</v>
      </c>
      <c r="K62" s="532">
        <v>155</v>
      </c>
      <c r="M62" s="531">
        <f t="shared" si="3"/>
        <v>0</v>
      </c>
      <c r="N62" s="219">
        <f t="shared" si="7"/>
        <v>-15</v>
      </c>
      <c r="O62" s="154"/>
      <c r="Y62" s="67"/>
    </row>
    <row r="63" spans="1:25" x14ac:dyDescent="0.2">
      <c r="A63" s="218" t="s">
        <v>209</v>
      </c>
      <c r="B63" s="96">
        <v>1023</v>
      </c>
      <c r="D63" s="532">
        <v>1150</v>
      </c>
      <c r="E63" s="532">
        <v>1150</v>
      </c>
      <c r="G63" s="531">
        <f t="shared" si="1"/>
        <v>0</v>
      </c>
      <c r="H63" s="95">
        <f t="shared" si="2"/>
        <v>127</v>
      </c>
      <c r="J63" s="532">
        <v>1150</v>
      </c>
      <c r="K63" s="532">
        <v>1150</v>
      </c>
      <c r="M63" s="531">
        <f t="shared" si="3"/>
        <v>0</v>
      </c>
      <c r="N63" s="219">
        <f t="shared" si="7"/>
        <v>0</v>
      </c>
      <c r="O63" s="154"/>
      <c r="Y63" s="67"/>
    </row>
    <row r="64" spans="1:25" x14ac:dyDescent="0.2">
      <c r="A64" s="218" t="s">
        <v>210</v>
      </c>
      <c r="B64" s="96">
        <v>2450</v>
      </c>
      <c r="D64" s="532">
        <v>2515</v>
      </c>
      <c r="E64" s="532">
        <v>2515</v>
      </c>
      <c r="G64" s="531">
        <f t="shared" si="1"/>
        <v>0</v>
      </c>
      <c r="H64" s="95">
        <f t="shared" si="2"/>
        <v>65</v>
      </c>
      <c r="J64" s="532">
        <v>2510</v>
      </c>
      <c r="K64" s="532">
        <v>2510</v>
      </c>
      <c r="M64" s="531">
        <f t="shared" si="3"/>
        <v>0</v>
      </c>
      <c r="N64" s="219">
        <f t="shared" si="7"/>
        <v>-5</v>
      </c>
      <c r="O64" s="154"/>
      <c r="Y64" s="67"/>
    </row>
    <row r="65" spans="1:25" x14ac:dyDescent="0.2">
      <c r="A65" s="218" t="s">
        <v>211</v>
      </c>
      <c r="B65" s="96">
        <v>20000</v>
      </c>
      <c r="D65" s="532">
        <v>20545</v>
      </c>
      <c r="E65" s="532">
        <v>20545</v>
      </c>
      <c r="G65" s="531">
        <f t="shared" si="1"/>
        <v>0</v>
      </c>
      <c r="H65" s="95">
        <f t="shared" si="2"/>
        <v>545</v>
      </c>
      <c r="J65" s="532">
        <v>20400</v>
      </c>
      <c r="K65" s="532">
        <v>20400</v>
      </c>
      <c r="M65" s="531">
        <f t="shared" si="3"/>
        <v>0</v>
      </c>
      <c r="N65" s="219">
        <f t="shared" si="7"/>
        <v>-145</v>
      </c>
      <c r="O65" s="154"/>
      <c r="Y65" s="67"/>
    </row>
    <row r="66" spans="1:25" x14ac:dyDescent="0.2">
      <c r="A66" s="218" t="s">
        <v>212</v>
      </c>
      <c r="B66" s="96">
        <v>545</v>
      </c>
      <c r="D66" s="532">
        <v>580</v>
      </c>
      <c r="E66" s="532">
        <v>580</v>
      </c>
      <c r="G66" s="531">
        <f t="shared" si="1"/>
        <v>0</v>
      </c>
      <c r="H66" s="95">
        <f t="shared" si="2"/>
        <v>35</v>
      </c>
      <c r="J66" s="532">
        <v>545</v>
      </c>
      <c r="K66" s="532">
        <v>545</v>
      </c>
      <c r="M66" s="531">
        <f t="shared" si="3"/>
        <v>0</v>
      </c>
      <c r="N66" s="219">
        <f t="shared" si="7"/>
        <v>-35</v>
      </c>
      <c r="O66" s="154"/>
      <c r="Y66" s="67"/>
    </row>
    <row r="67" spans="1:25" x14ac:dyDescent="0.2">
      <c r="A67" s="218" t="s">
        <v>213</v>
      </c>
      <c r="B67" s="96">
        <v>237</v>
      </c>
      <c r="D67" s="532">
        <v>237</v>
      </c>
      <c r="E67" s="532">
        <v>237</v>
      </c>
      <c r="G67" s="531">
        <f t="shared" si="1"/>
        <v>0</v>
      </c>
      <c r="H67" s="95">
        <f t="shared" si="2"/>
        <v>0</v>
      </c>
      <c r="J67" s="532">
        <v>237</v>
      </c>
      <c r="K67" s="532">
        <v>237</v>
      </c>
      <c r="M67" s="531">
        <f t="shared" si="3"/>
        <v>0</v>
      </c>
      <c r="N67" s="219">
        <f t="shared" si="7"/>
        <v>0</v>
      </c>
      <c r="O67" s="154"/>
      <c r="Y67" s="67"/>
    </row>
    <row r="68" spans="1:25" x14ac:dyDescent="0.2">
      <c r="A68" s="218" t="s">
        <v>214</v>
      </c>
      <c r="B68" s="139">
        <v>6922</v>
      </c>
      <c r="D68" s="572">
        <v>7053</v>
      </c>
      <c r="E68" s="572">
        <v>7053</v>
      </c>
      <c r="G68" s="533">
        <f t="shared" si="1"/>
        <v>0</v>
      </c>
      <c r="H68" s="95">
        <f t="shared" si="2"/>
        <v>131</v>
      </c>
      <c r="J68" s="572">
        <v>6509</v>
      </c>
      <c r="K68" s="572">
        <v>6619</v>
      </c>
      <c r="M68" s="533">
        <f t="shared" si="3"/>
        <v>110</v>
      </c>
      <c r="N68" s="219">
        <f t="shared" si="7"/>
        <v>-434</v>
      </c>
      <c r="O68" s="154"/>
      <c r="Y68" s="67"/>
    </row>
    <row r="69" spans="1:25" x14ac:dyDescent="0.2">
      <c r="A69" s="218" t="s">
        <v>215</v>
      </c>
      <c r="B69" s="532">
        <v>900</v>
      </c>
      <c r="D69" s="572">
        <v>1078</v>
      </c>
      <c r="E69" s="572">
        <v>1078</v>
      </c>
      <c r="G69" s="531">
        <f t="shared" si="1"/>
        <v>0</v>
      </c>
      <c r="H69" s="95">
        <f t="shared" si="2"/>
        <v>178</v>
      </c>
      <c r="J69" s="572">
        <v>1040</v>
      </c>
      <c r="K69" s="572">
        <v>1040</v>
      </c>
      <c r="M69" s="531">
        <f t="shared" si="3"/>
        <v>0</v>
      </c>
      <c r="N69" s="219">
        <f t="shared" si="7"/>
        <v>-38</v>
      </c>
      <c r="O69" s="154"/>
      <c r="Y69" s="67"/>
    </row>
    <row r="70" spans="1:25" x14ac:dyDescent="0.2">
      <c r="A70" s="218" t="s">
        <v>268</v>
      </c>
      <c r="B70" s="96">
        <v>230</v>
      </c>
      <c r="D70" s="532">
        <v>230</v>
      </c>
      <c r="E70" s="532">
        <v>230</v>
      </c>
      <c r="G70" s="531">
        <f t="shared" si="1"/>
        <v>0</v>
      </c>
      <c r="H70" s="95">
        <f t="shared" si="2"/>
        <v>0</v>
      </c>
      <c r="J70" s="532">
        <v>210</v>
      </c>
      <c r="K70" s="532">
        <v>200</v>
      </c>
      <c r="M70" s="531">
        <f t="shared" si="3"/>
        <v>-10</v>
      </c>
      <c r="N70" s="219">
        <f t="shared" si="7"/>
        <v>-30</v>
      </c>
      <c r="O70" s="154"/>
      <c r="Y70" s="67"/>
    </row>
    <row r="71" spans="1:25" x14ac:dyDescent="0.2">
      <c r="A71" s="218" t="s">
        <v>216</v>
      </c>
      <c r="B71" s="96">
        <v>309</v>
      </c>
      <c r="D71" s="532">
        <v>350</v>
      </c>
      <c r="E71" s="532">
        <v>350</v>
      </c>
      <c r="G71" s="531">
        <f t="shared" si="1"/>
        <v>0</v>
      </c>
      <c r="H71" s="95">
        <f t="shared" si="2"/>
        <v>41</v>
      </c>
      <c r="J71" s="532">
        <v>350</v>
      </c>
      <c r="K71" s="532">
        <v>350</v>
      </c>
      <c r="M71" s="531">
        <f t="shared" si="3"/>
        <v>0</v>
      </c>
      <c r="N71" s="219">
        <f t="shared" si="7"/>
        <v>0</v>
      </c>
      <c r="O71" s="154"/>
      <c r="Y71" s="67"/>
    </row>
    <row r="72" spans="1:25" x14ac:dyDescent="0.2">
      <c r="A72" s="218" t="s">
        <v>217</v>
      </c>
      <c r="B72" s="96">
        <v>27200</v>
      </c>
      <c r="D72" s="532">
        <v>26950</v>
      </c>
      <c r="E72" s="532">
        <v>26950</v>
      </c>
      <c r="G72" s="531">
        <f t="shared" si="1"/>
        <v>0</v>
      </c>
      <c r="H72" s="95">
        <f t="shared" si="2"/>
        <v>-250</v>
      </c>
      <c r="J72" s="532">
        <v>26300</v>
      </c>
      <c r="K72" s="532">
        <v>26300</v>
      </c>
      <c r="M72" s="531">
        <f t="shared" si="3"/>
        <v>0</v>
      </c>
      <c r="N72" s="219">
        <f t="shared" si="7"/>
        <v>-650</v>
      </c>
      <c r="O72" s="154"/>
      <c r="Y72" s="67"/>
    </row>
    <row r="73" spans="1:25" x14ac:dyDescent="0.2">
      <c r="A73" s="218" t="s">
        <v>218</v>
      </c>
      <c r="B73" s="132">
        <f>SUM(B7:B72)</f>
        <v>522514</v>
      </c>
      <c r="C73" s="132"/>
      <c r="D73" s="573">
        <f>SUM(D7:D72)</f>
        <v>540094</v>
      </c>
      <c r="E73" s="573">
        <f>SUM(E7:E72)</f>
        <v>539419</v>
      </c>
      <c r="G73" s="531">
        <f t="shared" si="1"/>
        <v>-675</v>
      </c>
      <c r="H73" s="95">
        <f t="shared" si="2"/>
        <v>16905</v>
      </c>
      <c r="J73" s="573">
        <f>SUM(J7:J72)</f>
        <v>539869</v>
      </c>
      <c r="K73" s="573">
        <f>SUM(K7:K72)</f>
        <v>540054</v>
      </c>
      <c r="M73" s="531">
        <f t="shared" si="3"/>
        <v>185</v>
      </c>
      <c r="N73" s="219">
        <f t="shared" si="7"/>
        <v>635</v>
      </c>
      <c r="O73" s="154"/>
      <c r="Y73" s="67"/>
    </row>
    <row r="74" spans="1:25" x14ac:dyDescent="0.2">
      <c r="A74" s="218" t="s">
        <v>219</v>
      </c>
      <c r="B74" s="136">
        <f>B76-B73</f>
        <v>1326</v>
      </c>
      <c r="C74" s="136"/>
      <c r="D74" s="574">
        <f>D76-D73</f>
        <v>1414</v>
      </c>
      <c r="E74" s="574">
        <f>E76-E73</f>
        <v>1414</v>
      </c>
      <c r="F74" s="220"/>
      <c r="G74" s="531">
        <f t="shared" si="1"/>
        <v>0</v>
      </c>
      <c r="H74" s="95">
        <f>E74-B74</f>
        <v>88</v>
      </c>
      <c r="I74" s="220"/>
      <c r="J74" s="574">
        <f>J76-J73</f>
        <v>1404</v>
      </c>
      <c r="K74" s="574">
        <f>K76-K73</f>
        <v>1404</v>
      </c>
      <c r="L74" s="220"/>
      <c r="M74" s="531">
        <f t="shared" si="3"/>
        <v>0</v>
      </c>
      <c r="N74" s="221">
        <f t="shared" si="7"/>
        <v>-10</v>
      </c>
      <c r="Y74" s="67"/>
    </row>
    <row r="75" spans="1:25" ht="12" customHeight="1" x14ac:dyDescent="0.2">
      <c r="A75" s="218"/>
      <c r="B75" s="95"/>
      <c r="D75" s="530"/>
      <c r="E75" s="530"/>
      <c r="G75" s="531"/>
      <c r="M75" s="531"/>
      <c r="N75" s="219"/>
      <c r="Y75" s="67"/>
    </row>
    <row r="76" spans="1:25" x14ac:dyDescent="0.2">
      <c r="A76" s="218" t="s">
        <v>220</v>
      </c>
      <c r="B76" s="99">
        <v>523840</v>
      </c>
      <c r="D76" s="534">
        <v>541508</v>
      </c>
      <c r="E76" s="534">
        <v>540833</v>
      </c>
      <c r="G76" s="533">
        <f>E76-D76</f>
        <v>-675</v>
      </c>
      <c r="H76" s="95">
        <f>E76-B76</f>
        <v>16993</v>
      </c>
      <c r="J76" s="534">
        <v>541273</v>
      </c>
      <c r="K76" s="534">
        <v>541458</v>
      </c>
      <c r="M76" s="533">
        <f>K76-J76</f>
        <v>185</v>
      </c>
      <c r="N76" s="219">
        <f>K76-E76</f>
        <v>625</v>
      </c>
      <c r="O76" s="98"/>
      <c r="Y76" s="67"/>
    </row>
    <row r="77" spans="1:25" ht="12" thickBot="1" x14ac:dyDescent="0.25">
      <c r="A77" s="222"/>
      <c r="B77" s="223"/>
      <c r="C77" s="223"/>
      <c r="D77" s="536"/>
      <c r="E77" s="536"/>
      <c r="F77" s="223"/>
      <c r="G77" s="536"/>
      <c r="H77" s="223"/>
      <c r="I77" s="223"/>
      <c r="J77" s="536"/>
      <c r="K77" s="536"/>
      <c r="L77" s="223"/>
      <c r="M77" s="536"/>
      <c r="N77" s="224"/>
      <c r="Y77" s="67"/>
    </row>
    <row r="78" spans="1:25" x14ac:dyDescent="0.2">
      <c r="A78" s="114" t="s">
        <v>483</v>
      </c>
      <c r="Y78" s="67"/>
    </row>
    <row r="79" spans="1:25" x14ac:dyDescent="0.2">
      <c r="A79" s="114" t="s">
        <v>313</v>
      </c>
      <c r="Y79" s="67"/>
    </row>
    <row r="80" spans="1:25" x14ac:dyDescent="0.2">
      <c r="A80" s="6" t="s">
        <v>493</v>
      </c>
      <c r="Y80" s="67"/>
    </row>
    <row r="81" spans="16:31" x14ac:dyDescent="0.2">
      <c r="Y81" s="67"/>
    </row>
    <row r="82" spans="16:31" x14ac:dyDescent="0.2">
      <c r="Y82" s="67"/>
    </row>
    <row r="83" spans="16:31" x14ac:dyDescent="0.2">
      <c r="Y83" s="67"/>
    </row>
    <row r="84" spans="16:31" x14ac:dyDescent="0.2">
      <c r="Y84" s="67"/>
    </row>
    <row r="85" spans="16:31" x14ac:dyDescent="0.2">
      <c r="Y85" s="67"/>
    </row>
    <row r="86" spans="16:31" x14ac:dyDescent="0.2">
      <c r="Y86" s="67"/>
    </row>
    <row r="87" spans="16:31" x14ac:dyDescent="0.2">
      <c r="Y87" s="67"/>
    </row>
    <row r="88" spans="16:31" x14ac:dyDescent="0.2">
      <c r="Y88" s="67"/>
    </row>
    <row r="90" spans="16:31" x14ac:dyDescent="0.2">
      <c r="Y90" s="67"/>
    </row>
    <row r="91" spans="16:31" x14ac:dyDescent="0.2">
      <c r="Y91" s="74"/>
      <c r="AA91" s="74"/>
      <c r="AB91" s="74"/>
    </row>
    <row r="92" spans="16:31" ht="11.1" customHeight="1" x14ac:dyDescent="0.2">
      <c r="Y92" s="74"/>
      <c r="AA92" s="74"/>
      <c r="AB92" s="74"/>
      <c r="AC92" s="74"/>
      <c r="AD92" s="74"/>
      <c r="AE92" s="74"/>
    </row>
    <row r="93" spans="16:31" ht="11.1" customHeight="1" x14ac:dyDescent="0.2">
      <c r="Y93" s="67"/>
    </row>
    <row r="94" spans="16:31" ht="11.1" customHeight="1" x14ac:dyDescent="0.2"/>
    <row r="95" spans="16:31" ht="11.1" customHeight="1" x14ac:dyDescent="0.2">
      <c r="Y95" s="67"/>
    </row>
    <row r="96" spans="16:31" x14ac:dyDescent="0.2">
      <c r="P96" s="81"/>
      <c r="Y96" s="67"/>
    </row>
    <row r="97" spans="15:25" x14ac:dyDescent="0.2">
      <c r="Y97" s="67"/>
    </row>
    <row r="98" spans="15:25" x14ac:dyDescent="0.2">
      <c r="Y98" s="67"/>
    </row>
    <row r="100" spans="15:25" x14ac:dyDescent="0.2">
      <c r="Y100" s="67"/>
    </row>
    <row r="110" spans="15:25" x14ac:dyDescent="0.2">
      <c r="O110" s="81"/>
      <c r="P110" s="81"/>
      <c r="Q110" s="81"/>
      <c r="R110" s="81"/>
      <c r="S110" s="81"/>
      <c r="T110" s="81"/>
      <c r="U110" s="81"/>
      <c r="V110" s="81"/>
      <c r="W110" s="81"/>
      <c r="X110" s="81"/>
    </row>
    <row r="111" spans="15:25" x14ac:dyDescent="0.2">
      <c r="O111" s="81"/>
      <c r="P111" s="81"/>
      <c r="Q111" s="81"/>
      <c r="R111" s="81"/>
      <c r="S111" s="81"/>
      <c r="T111" s="81"/>
      <c r="U111" s="81"/>
      <c r="V111" s="81"/>
      <c r="W111" s="81"/>
      <c r="X111" s="81"/>
    </row>
    <row r="160" spans="16:16" x14ac:dyDescent="0.2">
      <c r="P160" s="81"/>
    </row>
    <row r="166" spans="15:24" x14ac:dyDescent="0.2">
      <c r="O166" s="81"/>
      <c r="P166" s="81"/>
      <c r="Q166" s="81"/>
      <c r="R166" s="81"/>
      <c r="S166" s="81"/>
      <c r="T166" s="81"/>
      <c r="U166" s="81"/>
      <c r="V166" s="81"/>
      <c r="W166" s="81"/>
      <c r="X166" s="81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zoomScale="13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1" sqref="B51"/>
    </sheetView>
  </sheetViews>
  <sheetFormatPr defaultColWidth="8.88671875" defaultRowHeight="12" x14ac:dyDescent="0.2"/>
  <cols>
    <col min="1" max="1" width="19.33203125" style="103" customWidth="1"/>
    <col min="2" max="2" width="9.33203125" style="105" customWidth="1"/>
    <col min="3" max="3" width="1.21875" style="107" customWidth="1"/>
    <col min="4" max="5" width="9.33203125" style="105" customWidth="1"/>
    <col min="6" max="6" width="1.77734375" style="104" customWidth="1"/>
    <col min="7" max="7" width="8.6640625" style="537" customWidth="1"/>
    <col min="8" max="8" width="8.109375" style="103" customWidth="1"/>
    <col min="9" max="9" width="2" style="106" customWidth="1"/>
    <col min="10" max="11" width="9.33203125" style="105" customWidth="1"/>
    <col min="12" max="12" width="1.77734375" style="104" customWidth="1"/>
    <col min="13" max="13" width="8.6640625" style="537" customWidth="1"/>
    <col min="14" max="14" width="8.109375" style="103" customWidth="1"/>
    <col min="15" max="15" width="8.6640625" style="102" customWidth="1"/>
    <col min="16" max="16384" width="8.88671875" style="101"/>
  </cols>
  <sheetData>
    <row r="1" spans="1:15" ht="12.75" customHeight="1" x14ac:dyDescent="0.2">
      <c r="A1" s="206" t="s">
        <v>334</v>
      </c>
      <c r="B1" s="225"/>
      <c r="C1" s="226"/>
      <c r="D1" s="225"/>
      <c r="E1" s="225"/>
      <c r="F1" s="225"/>
      <c r="G1" s="525"/>
      <c r="H1" s="207"/>
      <c r="I1" s="207"/>
      <c r="J1" s="225"/>
      <c r="K1" s="225"/>
      <c r="L1" s="225"/>
      <c r="M1" s="525"/>
      <c r="N1" s="209"/>
    </row>
    <row r="2" spans="1:15" ht="12.75" customHeight="1" x14ac:dyDescent="0.2">
      <c r="A2" s="210"/>
      <c r="B2" s="182"/>
      <c r="C2" s="120"/>
      <c r="D2" s="121"/>
      <c r="E2" s="121"/>
      <c r="F2" s="91" t="s">
        <v>423</v>
      </c>
      <c r="G2" s="526"/>
      <c r="H2" s="92"/>
      <c r="I2" s="119"/>
      <c r="J2" s="121"/>
      <c r="K2" s="121"/>
      <c r="L2" s="91" t="s">
        <v>477</v>
      </c>
      <c r="M2" s="526"/>
      <c r="N2" s="211"/>
    </row>
    <row r="3" spans="1:15" ht="12.75" customHeight="1" x14ac:dyDescent="0.2">
      <c r="A3" s="210"/>
      <c r="B3" s="179"/>
      <c r="C3" s="118"/>
      <c r="D3" s="651" t="s">
        <v>488</v>
      </c>
      <c r="E3" s="179" t="s">
        <v>495</v>
      </c>
      <c r="F3" s="179"/>
      <c r="G3" s="527" t="s">
        <v>165</v>
      </c>
      <c r="H3" s="212" t="s">
        <v>166</v>
      </c>
      <c r="I3" s="118"/>
      <c r="J3" s="651" t="s">
        <v>488</v>
      </c>
      <c r="K3" s="179" t="s">
        <v>495</v>
      </c>
      <c r="L3" s="179"/>
      <c r="M3" s="527" t="s">
        <v>165</v>
      </c>
      <c r="N3" s="213" t="s">
        <v>166</v>
      </c>
    </row>
    <row r="4" spans="1:15" ht="12.75" customHeight="1" x14ac:dyDescent="0.2">
      <c r="A4" s="214" t="s">
        <v>429</v>
      </c>
      <c r="B4" s="178">
        <v>2024</v>
      </c>
      <c r="C4" s="180"/>
      <c r="D4" s="178">
        <v>2025</v>
      </c>
      <c r="E4" s="178">
        <v>2025</v>
      </c>
      <c r="F4" s="178"/>
      <c r="G4" s="528" t="s">
        <v>167</v>
      </c>
      <c r="H4" s="93" t="s">
        <v>168</v>
      </c>
      <c r="I4" s="93"/>
      <c r="J4" s="178">
        <v>2025</v>
      </c>
      <c r="K4" s="178">
        <v>2025</v>
      </c>
      <c r="L4" s="178"/>
      <c r="M4" s="528" t="s">
        <v>167</v>
      </c>
      <c r="N4" s="215" t="s">
        <v>168</v>
      </c>
    </row>
    <row r="5" spans="1:15" ht="12.75" customHeight="1" x14ac:dyDescent="0.2">
      <c r="A5" s="216"/>
      <c r="F5" s="117"/>
      <c r="G5" s="529" t="s">
        <v>361</v>
      </c>
      <c r="H5" s="66"/>
      <c r="I5" s="116"/>
      <c r="L5" s="117"/>
      <c r="M5" s="529"/>
      <c r="N5" s="217"/>
    </row>
    <row r="6" spans="1:15" ht="12.75" customHeight="1" x14ac:dyDescent="0.2">
      <c r="A6" s="227"/>
      <c r="G6" s="530"/>
      <c r="H6" s="66"/>
      <c r="I6" s="116"/>
      <c r="M6" s="530"/>
      <c r="N6" s="217"/>
    </row>
    <row r="7" spans="1:15" ht="12.75" customHeight="1" x14ac:dyDescent="0.2">
      <c r="A7" s="218" t="s">
        <v>170</v>
      </c>
      <c r="B7" s="141">
        <v>264</v>
      </c>
      <c r="D7" s="141">
        <v>460</v>
      </c>
      <c r="E7" s="141">
        <v>460</v>
      </c>
      <c r="F7" s="94"/>
      <c r="G7" s="531">
        <f>E7-D7</f>
        <v>0</v>
      </c>
      <c r="H7" s="95">
        <f>E7-B7</f>
        <v>196</v>
      </c>
      <c r="I7" s="99"/>
      <c r="J7" s="141">
        <v>400</v>
      </c>
      <c r="K7" s="141">
        <v>400</v>
      </c>
      <c r="L7" s="94"/>
      <c r="M7" s="531">
        <f>K7-J7</f>
        <v>0</v>
      </c>
      <c r="N7" s="219">
        <f t="shared" ref="N7:N48" si="0">K7-E7</f>
        <v>-60</v>
      </c>
    </row>
    <row r="8" spans="1:15" s="115" customFormat="1" ht="12.75" customHeight="1" x14ac:dyDescent="0.2">
      <c r="A8" s="228" t="s">
        <v>171</v>
      </c>
      <c r="B8" s="141">
        <v>239</v>
      </c>
      <c r="C8" s="106"/>
      <c r="D8" s="141">
        <v>250</v>
      </c>
      <c r="E8" s="141">
        <v>250</v>
      </c>
      <c r="F8" s="94"/>
      <c r="G8" s="531">
        <f t="shared" ref="G8:G50" si="1">E8-D8</f>
        <v>0</v>
      </c>
      <c r="H8" s="95">
        <f t="shared" ref="H8:H50" si="2">E8-B8</f>
        <v>11</v>
      </c>
      <c r="I8" s="99"/>
      <c r="J8" s="141">
        <v>225</v>
      </c>
      <c r="K8" s="141">
        <v>225</v>
      </c>
      <c r="L8" s="94"/>
      <c r="M8" s="531">
        <f t="shared" ref="M8:M48" si="3">K8-J8</f>
        <v>0</v>
      </c>
      <c r="N8" s="219">
        <f t="shared" si="0"/>
        <v>-25</v>
      </c>
      <c r="O8" s="103"/>
    </row>
    <row r="9" spans="1:15" ht="12.75" customHeight="1" x14ac:dyDescent="0.2">
      <c r="A9" s="229" t="s">
        <v>173</v>
      </c>
      <c r="B9" s="175">
        <v>958</v>
      </c>
      <c r="D9" s="175">
        <v>1000</v>
      </c>
      <c r="E9" s="175">
        <v>1000</v>
      </c>
      <c r="F9" s="94"/>
      <c r="G9" s="531">
        <f t="shared" si="1"/>
        <v>0</v>
      </c>
      <c r="H9" s="95">
        <f t="shared" si="2"/>
        <v>42</v>
      </c>
      <c r="I9" s="99"/>
      <c r="J9" s="175">
        <v>1275</v>
      </c>
      <c r="K9" s="175">
        <v>1275</v>
      </c>
      <c r="L9" s="94"/>
      <c r="M9" s="531">
        <f t="shared" si="3"/>
        <v>0</v>
      </c>
      <c r="N9" s="219">
        <f t="shared" si="0"/>
        <v>275</v>
      </c>
    </row>
    <row r="10" spans="1:15" ht="12.75" customHeight="1" x14ac:dyDescent="0.2">
      <c r="A10" s="229" t="s">
        <v>174</v>
      </c>
      <c r="B10" s="139">
        <v>2797</v>
      </c>
      <c r="D10" s="139">
        <v>1600</v>
      </c>
      <c r="E10" s="139">
        <v>1900</v>
      </c>
      <c r="F10" s="94"/>
      <c r="G10" s="531">
        <f t="shared" si="1"/>
        <v>300</v>
      </c>
      <c r="H10" s="95">
        <f t="shared" si="2"/>
        <v>-897</v>
      </c>
      <c r="I10" s="99"/>
      <c r="J10" s="139">
        <v>1600</v>
      </c>
      <c r="K10" s="139">
        <v>1800</v>
      </c>
      <c r="L10" s="94"/>
      <c r="M10" s="531">
        <f t="shared" si="3"/>
        <v>200</v>
      </c>
      <c r="N10" s="219">
        <f t="shared" si="0"/>
        <v>-100</v>
      </c>
    </row>
    <row r="11" spans="1:15" ht="12.75" customHeight="1" x14ac:dyDescent="0.2">
      <c r="A11" s="229" t="s">
        <v>175</v>
      </c>
      <c r="B11" s="96">
        <v>3700</v>
      </c>
      <c r="D11" s="96">
        <v>4000</v>
      </c>
      <c r="E11" s="96">
        <v>4000</v>
      </c>
      <c r="F11" s="94"/>
      <c r="G11" s="531">
        <f t="shared" si="1"/>
        <v>0</v>
      </c>
      <c r="H11" s="95">
        <f t="shared" si="2"/>
        <v>300</v>
      </c>
      <c r="I11" s="99"/>
      <c r="J11" s="96">
        <v>4100</v>
      </c>
      <c r="K11" s="96">
        <v>4100</v>
      </c>
      <c r="L11" s="94"/>
      <c r="M11" s="531">
        <f t="shared" si="3"/>
        <v>0</v>
      </c>
      <c r="N11" s="219">
        <f t="shared" si="0"/>
        <v>100</v>
      </c>
    </row>
    <row r="12" spans="1:15" ht="12.75" customHeight="1" x14ac:dyDescent="0.2">
      <c r="A12" s="229" t="s">
        <v>238</v>
      </c>
      <c r="B12" s="96">
        <v>30</v>
      </c>
      <c r="D12" s="96">
        <v>25</v>
      </c>
      <c r="E12" s="96">
        <v>25</v>
      </c>
      <c r="F12" s="94"/>
      <c r="G12" s="531">
        <f t="shared" ref="G12" si="4">E12-D12</f>
        <v>0</v>
      </c>
      <c r="H12" s="95">
        <f t="shared" ref="H12" si="5">E12-B12</f>
        <v>-5</v>
      </c>
      <c r="I12" s="99"/>
      <c r="J12" s="96">
        <v>25</v>
      </c>
      <c r="K12" s="96">
        <v>25</v>
      </c>
      <c r="L12" s="94"/>
      <c r="M12" s="531">
        <f t="shared" si="3"/>
        <v>0</v>
      </c>
      <c r="N12" s="219">
        <f t="shared" ref="N12" si="6">K12-E12</f>
        <v>0</v>
      </c>
    </row>
    <row r="13" spans="1:15" ht="12.75" customHeight="1" x14ac:dyDescent="0.2">
      <c r="A13" s="218" t="s">
        <v>176</v>
      </c>
      <c r="B13" s="96">
        <v>1115</v>
      </c>
      <c r="D13" s="96">
        <v>1050</v>
      </c>
      <c r="E13" s="96">
        <v>1050</v>
      </c>
      <c r="F13" s="94"/>
      <c r="G13" s="531">
        <f t="shared" si="1"/>
        <v>0</v>
      </c>
      <c r="H13" s="95">
        <f t="shared" si="2"/>
        <v>-65</v>
      </c>
      <c r="I13" s="99"/>
      <c r="J13" s="96">
        <v>900</v>
      </c>
      <c r="K13" s="96">
        <v>900</v>
      </c>
      <c r="L13" s="94"/>
      <c r="M13" s="531">
        <f t="shared" si="3"/>
        <v>0</v>
      </c>
      <c r="N13" s="219">
        <f t="shared" si="0"/>
        <v>-150</v>
      </c>
    </row>
    <row r="14" spans="1:15" ht="12.75" customHeight="1" x14ac:dyDescent="0.2">
      <c r="A14" s="218" t="s">
        <v>177</v>
      </c>
      <c r="B14" s="141">
        <v>50</v>
      </c>
      <c r="D14" s="141">
        <v>55</v>
      </c>
      <c r="E14" s="141">
        <v>50</v>
      </c>
      <c r="F14" s="94"/>
      <c r="G14" s="531">
        <f t="shared" si="1"/>
        <v>-5</v>
      </c>
      <c r="H14" s="95">
        <f t="shared" si="2"/>
        <v>0</v>
      </c>
      <c r="I14" s="99"/>
      <c r="J14" s="141">
        <v>55</v>
      </c>
      <c r="K14" s="141">
        <v>55</v>
      </c>
      <c r="L14" s="94"/>
      <c r="M14" s="531">
        <f t="shared" si="3"/>
        <v>0</v>
      </c>
      <c r="N14" s="219">
        <f>K14-E14</f>
        <v>5</v>
      </c>
    </row>
    <row r="15" spans="1:15" ht="12.75" customHeight="1" x14ac:dyDescent="0.2">
      <c r="A15" s="218" t="s">
        <v>266</v>
      </c>
      <c r="B15" s="141">
        <v>25</v>
      </c>
      <c r="D15" s="141">
        <v>25</v>
      </c>
      <c r="E15" s="141">
        <v>25</v>
      </c>
      <c r="F15" s="94"/>
      <c r="G15" s="531">
        <f t="shared" si="1"/>
        <v>0</v>
      </c>
      <c r="H15" s="95">
        <f t="shared" si="2"/>
        <v>0</v>
      </c>
      <c r="I15" s="99"/>
      <c r="J15" s="141">
        <v>25</v>
      </c>
      <c r="K15" s="141">
        <v>25</v>
      </c>
      <c r="L15" s="94"/>
      <c r="M15" s="531">
        <f t="shared" si="3"/>
        <v>0</v>
      </c>
      <c r="N15" s="219">
        <f>K15-E15</f>
        <v>0</v>
      </c>
    </row>
    <row r="16" spans="1:15" ht="12.75" customHeight="1" x14ac:dyDescent="0.2">
      <c r="A16" s="218" t="s">
        <v>178</v>
      </c>
      <c r="B16" s="141">
        <v>25</v>
      </c>
      <c r="D16" s="141">
        <v>35</v>
      </c>
      <c r="E16" s="141">
        <v>35</v>
      </c>
      <c r="F16" s="94"/>
      <c r="G16" s="531">
        <f t="shared" si="1"/>
        <v>0</v>
      </c>
      <c r="H16" s="95">
        <f t="shared" si="2"/>
        <v>10</v>
      </c>
      <c r="I16" s="99"/>
      <c r="J16" s="141">
        <v>35</v>
      </c>
      <c r="K16" s="141">
        <v>35</v>
      </c>
      <c r="L16" s="94"/>
      <c r="M16" s="531">
        <f t="shared" si="3"/>
        <v>0</v>
      </c>
      <c r="N16" s="219">
        <f t="shared" si="0"/>
        <v>0</v>
      </c>
    </row>
    <row r="17" spans="1:14" ht="12.75" customHeight="1" x14ac:dyDescent="0.2">
      <c r="A17" s="218" t="s">
        <v>180</v>
      </c>
      <c r="B17" s="141">
        <v>10</v>
      </c>
      <c r="D17" s="141">
        <v>10</v>
      </c>
      <c r="E17" s="141">
        <v>10</v>
      </c>
      <c r="F17" s="94"/>
      <c r="G17" s="531">
        <f t="shared" si="1"/>
        <v>0</v>
      </c>
      <c r="H17" s="95">
        <f t="shared" si="2"/>
        <v>0</v>
      </c>
      <c r="I17" s="99"/>
      <c r="J17" s="141">
        <v>10</v>
      </c>
      <c r="K17" s="141">
        <v>10</v>
      </c>
      <c r="L17" s="94"/>
      <c r="M17" s="531">
        <f t="shared" si="3"/>
        <v>0</v>
      </c>
      <c r="N17" s="219">
        <f>K17-E17</f>
        <v>0</v>
      </c>
    </row>
    <row r="18" spans="1:14" ht="12.75" customHeight="1" x14ac:dyDescent="0.2">
      <c r="A18" s="218" t="s">
        <v>270</v>
      </c>
      <c r="B18" s="141">
        <v>64</v>
      </c>
      <c r="D18" s="141">
        <v>70</v>
      </c>
      <c r="E18" s="141">
        <v>70</v>
      </c>
      <c r="F18" s="94"/>
      <c r="G18" s="531">
        <f t="shared" si="1"/>
        <v>0</v>
      </c>
      <c r="H18" s="95">
        <f t="shared" si="2"/>
        <v>6</v>
      </c>
      <c r="I18" s="99"/>
      <c r="J18" s="141">
        <v>70</v>
      </c>
      <c r="K18" s="141">
        <v>70</v>
      </c>
      <c r="L18" s="94"/>
      <c r="M18" s="531">
        <f t="shared" si="3"/>
        <v>0</v>
      </c>
      <c r="N18" s="219">
        <f>K18-E18</f>
        <v>0</v>
      </c>
    </row>
    <row r="19" spans="1:14" ht="12.75" customHeight="1" x14ac:dyDescent="0.2">
      <c r="A19" s="218" t="s">
        <v>181</v>
      </c>
      <c r="B19" s="141">
        <v>88</v>
      </c>
      <c r="D19" s="141">
        <v>50</v>
      </c>
      <c r="E19" s="141">
        <v>100</v>
      </c>
      <c r="F19" s="94"/>
      <c r="G19" s="531">
        <f t="shared" si="1"/>
        <v>50</v>
      </c>
      <c r="H19" s="95">
        <f t="shared" si="2"/>
        <v>12</v>
      </c>
      <c r="I19" s="99"/>
      <c r="J19" s="141">
        <v>50</v>
      </c>
      <c r="K19" s="141">
        <v>75</v>
      </c>
      <c r="L19" s="94"/>
      <c r="M19" s="531">
        <f t="shared" si="3"/>
        <v>25</v>
      </c>
      <c r="N19" s="219">
        <f t="shared" si="0"/>
        <v>-25</v>
      </c>
    </row>
    <row r="20" spans="1:14" ht="12.75" customHeight="1" x14ac:dyDescent="0.2">
      <c r="A20" s="218" t="s">
        <v>364</v>
      </c>
      <c r="B20" s="141">
        <v>18</v>
      </c>
      <c r="D20" s="141">
        <v>10</v>
      </c>
      <c r="E20" s="141">
        <v>10</v>
      </c>
      <c r="F20" s="94"/>
      <c r="G20" s="531">
        <f t="shared" si="1"/>
        <v>0</v>
      </c>
      <c r="H20" s="95">
        <f t="shared" si="2"/>
        <v>-8</v>
      </c>
      <c r="I20" s="99"/>
      <c r="J20" s="141">
        <v>10</v>
      </c>
      <c r="K20" s="141">
        <v>10</v>
      </c>
      <c r="L20" s="94"/>
      <c r="M20" s="531">
        <f t="shared" si="3"/>
        <v>0</v>
      </c>
      <c r="N20" s="219">
        <f t="shared" si="0"/>
        <v>0</v>
      </c>
    </row>
    <row r="21" spans="1:14" ht="12.75" customHeight="1" x14ac:dyDescent="0.2">
      <c r="A21" s="218" t="s">
        <v>182</v>
      </c>
      <c r="B21" s="141">
        <v>362</v>
      </c>
      <c r="D21" s="141">
        <v>400</v>
      </c>
      <c r="E21" s="141">
        <v>400</v>
      </c>
      <c r="F21" s="94"/>
      <c r="G21" s="531">
        <f t="shared" si="1"/>
        <v>0</v>
      </c>
      <c r="H21" s="95">
        <f t="shared" si="2"/>
        <v>38</v>
      </c>
      <c r="I21" s="99"/>
      <c r="J21" s="141">
        <v>425</v>
      </c>
      <c r="K21" s="141">
        <v>400</v>
      </c>
      <c r="L21" s="94"/>
      <c r="M21" s="531">
        <f t="shared" si="3"/>
        <v>-25</v>
      </c>
      <c r="N21" s="219">
        <f t="shared" si="0"/>
        <v>0</v>
      </c>
    </row>
    <row r="22" spans="1:14" ht="12.75" customHeight="1" x14ac:dyDescent="0.2">
      <c r="A22" s="218" t="s">
        <v>184</v>
      </c>
      <c r="B22" s="141">
        <v>100</v>
      </c>
      <c r="D22" s="141">
        <v>100</v>
      </c>
      <c r="E22" s="141">
        <v>100</v>
      </c>
      <c r="F22" s="94"/>
      <c r="G22" s="531">
        <f t="shared" si="1"/>
        <v>0</v>
      </c>
      <c r="H22" s="95">
        <f t="shared" si="2"/>
        <v>0</v>
      </c>
      <c r="I22" s="99"/>
      <c r="J22" s="141">
        <v>100</v>
      </c>
      <c r="K22" s="141">
        <v>100</v>
      </c>
      <c r="L22" s="94"/>
      <c r="M22" s="531">
        <f t="shared" si="3"/>
        <v>0</v>
      </c>
      <c r="N22" s="219">
        <f t="shared" si="0"/>
        <v>0</v>
      </c>
    </row>
    <row r="23" spans="1:14" ht="12.75" customHeight="1" x14ac:dyDescent="0.2">
      <c r="A23" s="218" t="s">
        <v>185</v>
      </c>
      <c r="B23" s="141">
        <v>467</v>
      </c>
      <c r="D23" s="141">
        <v>525</v>
      </c>
      <c r="E23" s="141">
        <v>525</v>
      </c>
      <c r="F23" s="94"/>
      <c r="G23" s="531">
        <f t="shared" si="1"/>
        <v>0</v>
      </c>
      <c r="H23" s="95">
        <f t="shared" si="2"/>
        <v>58</v>
      </c>
      <c r="I23" s="99"/>
      <c r="J23" s="141">
        <v>500</v>
      </c>
      <c r="K23" s="141">
        <v>500</v>
      </c>
      <c r="L23" s="94"/>
      <c r="M23" s="531">
        <f t="shared" si="3"/>
        <v>0</v>
      </c>
      <c r="N23" s="219">
        <f t="shared" si="0"/>
        <v>-25</v>
      </c>
    </row>
    <row r="24" spans="1:14" ht="12.75" customHeight="1" x14ac:dyDescent="0.2">
      <c r="A24" s="218" t="s">
        <v>236</v>
      </c>
      <c r="B24" s="141">
        <v>19</v>
      </c>
      <c r="D24" s="141">
        <v>20</v>
      </c>
      <c r="E24" s="141">
        <v>20</v>
      </c>
      <c r="F24" s="94"/>
      <c r="G24" s="531">
        <f t="shared" si="1"/>
        <v>0</v>
      </c>
      <c r="H24" s="95">
        <f t="shared" si="2"/>
        <v>1</v>
      </c>
      <c r="I24" s="99"/>
      <c r="J24" s="141">
        <v>20</v>
      </c>
      <c r="K24" s="141">
        <v>20</v>
      </c>
      <c r="L24" s="94"/>
      <c r="M24" s="531">
        <f t="shared" si="3"/>
        <v>0</v>
      </c>
      <c r="N24" s="219">
        <f t="shared" si="0"/>
        <v>0</v>
      </c>
    </row>
    <row r="25" spans="1:14" ht="12.75" customHeight="1" x14ac:dyDescent="0.2">
      <c r="A25" s="218" t="s">
        <v>186</v>
      </c>
      <c r="B25" s="96">
        <v>17919</v>
      </c>
      <c r="D25" s="96">
        <v>25000</v>
      </c>
      <c r="E25" s="96">
        <v>25000</v>
      </c>
      <c r="F25" s="94"/>
      <c r="G25" s="532">
        <f>E25-D25</f>
        <v>0</v>
      </c>
      <c r="H25" s="95">
        <f t="shared" si="2"/>
        <v>7081</v>
      </c>
      <c r="I25" s="99"/>
      <c r="J25" s="96">
        <v>25000</v>
      </c>
      <c r="K25" s="96">
        <v>25000</v>
      </c>
      <c r="L25" s="94"/>
      <c r="M25" s="532">
        <f>K25-J25</f>
        <v>0</v>
      </c>
      <c r="N25" s="219">
        <f t="shared" si="0"/>
        <v>0</v>
      </c>
    </row>
    <row r="26" spans="1:14" ht="12.75" customHeight="1" x14ac:dyDescent="0.2">
      <c r="A26" s="218" t="s">
        <v>190</v>
      </c>
      <c r="B26" s="141">
        <v>85</v>
      </c>
      <c r="D26" s="141">
        <v>90</v>
      </c>
      <c r="E26" s="141">
        <v>90</v>
      </c>
      <c r="F26" s="94"/>
      <c r="G26" s="531">
        <f t="shared" si="1"/>
        <v>0</v>
      </c>
      <c r="H26" s="95">
        <f t="shared" si="2"/>
        <v>5</v>
      </c>
      <c r="I26" s="99"/>
      <c r="J26" s="141">
        <v>100</v>
      </c>
      <c r="K26" s="141">
        <v>100</v>
      </c>
      <c r="L26" s="94"/>
      <c r="M26" s="531">
        <f t="shared" si="3"/>
        <v>0</v>
      </c>
      <c r="N26" s="219">
        <f t="shared" si="0"/>
        <v>10</v>
      </c>
    </row>
    <row r="27" spans="1:14" ht="12.75" customHeight="1" x14ac:dyDescent="0.2">
      <c r="A27" s="218" t="s">
        <v>224</v>
      </c>
      <c r="B27" s="141">
        <v>100</v>
      </c>
      <c r="D27" s="141">
        <v>100</v>
      </c>
      <c r="E27" s="141">
        <v>100</v>
      </c>
      <c r="F27" s="94"/>
      <c r="G27" s="531">
        <f t="shared" si="1"/>
        <v>0</v>
      </c>
      <c r="H27" s="95">
        <f t="shared" si="2"/>
        <v>0</v>
      </c>
      <c r="I27" s="99"/>
      <c r="J27" s="141">
        <v>100</v>
      </c>
      <c r="K27" s="141">
        <v>100</v>
      </c>
      <c r="L27" s="94"/>
      <c r="M27" s="531">
        <f t="shared" si="3"/>
        <v>0</v>
      </c>
      <c r="N27" s="219">
        <f>K27-E27</f>
        <v>0</v>
      </c>
    </row>
    <row r="28" spans="1:14" ht="12.75" customHeight="1" x14ac:dyDescent="0.2">
      <c r="A28" s="218" t="s">
        <v>257</v>
      </c>
      <c r="B28" s="141">
        <v>138</v>
      </c>
      <c r="D28" s="141">
        <v>170</v>
      </c>
      <c r="E28" s="141">
        <v>180</v>
      </c>
      <c r="F28" s="94"/>
      <c r="G28" s="531">
        <f t="shared" si="1"/>
        <v>10</v>
      </c>
      <c r="H28" s="95">
        <f t="shared" si="2"/>
        <v>42</v>
      </c>
      <c r="I28" s="99"/>
      <c r="J28" s="141">
        <v>200</v>
      </c>
      <c r="K28" s="141">
        <v>200</v>
      </c>
      <c r="L28" s="94"/>
      <c r="M28" s="531">
        <f t="shared" si="3"/>
        <v>0</v>
      </c>
      <c r="N28" s="219">
        <f t="shared" si="0"/>
        <v>20</v>
      </c>
    </row>
    <row r="29" spans="1:14" ht="12.75" customHeight="1" x14ac:dyDescent="0.2">
      <c r="A29" s="218" t="s">
        <v>193</v>
      </c>
      <c r="B29" s="141">
        <v>95</v>
      </c>
      <c r="D29" s="141">
        <v>50</v>
      </c>
      <c r="E29" s="141">
        <v>75</v>
      </c>
      <c r="F29" s="94"/>
      <c r="G29" s="531">
        <f t="shared" si="1"/>
        <v>25</v>
      </c>
      <c r="H29" s="95">
        <f t="shared" si="2"/>
        <v>-20</v>
      </c>
      <c r="I29" s="99"/>
      <c r="J29" s="141">
        <v>50</v>
      </c>
      <c r="K29" s="141">
        <v>75</v>
      </c>
      <c r="L29" s="94"/>
      <c r="M29" s="531">
        <f t="shared" si="3"/>
        <v>25</v>
      </c>
      <c r="N29" s="219">
        <f t="shared" si="0"/>
        <v>0</v>
      </c>
    </row>
    <row r="30" spans="1:14" ht="12.75" customHeight="1" x14ac:dyDescent="0.2">
      <c r="A30" s="218" t="s">
        <v>196</v>
      </c>
      <c r="B30" s="141">
        <v>104</v>
      </c>
      <c r="D30" s="141">
        <v>100</v>
      </c>
      <c r="E30" s="141">
        <v>100</v>
      </c>
      <c r="F30" s="94"/>
      <c r="G30" s="531">
        <f t="shared" si="1"/>
        <v>0</v>
      </c>
      <c r="H30" s="95">
        <f t="shared" si="2"/>
        <v>-4</v>
      </c>
      <c r="I30" s="99"/>
      <c r="J30" s="141">
        <v>100</v>
      </c>
      <c r="K30" s="141">
        <v>100</v>
      </c>
      <c r="L30" s="94"/>
      <c r="M30" s="531">
        <f t="shared" si="3"/>
        <v>0</v>
      </c>
      <c r="N30" s="219">
        <f>K30-E30</f>
        <v>0</v>
      </c>
    </row>
    <row r="31" spans="1:14" ht="12.75" customHeight="1" x14ac:dyDescent="0.2">
      <c r="A31" s="218" t="s">
        <v>198</v>
      </c>
      <c r="B31" s="141">
        <v>25</v>
      </c>
      <c r="D31" s="141">
        <v>20</v>
      </c>
      <c r="E31" s="141">
        <v>20</v>
      </c>
      <c r="F31" s="94"/>
      <c r="G31" s="531">
        <f t="shared" si="1"/>
        <v>0</v>
      </c>
      <c r="H31" s="95">
        <f t="shared" si="2"/>
        <v>-5</v>
      </c>
      <c r="I31" s="99"/>
      <c r="J31" s="141">
        <v>5</v>
      </c>
      <c r="K31" s="141">
        <v>5</v>
      </c>
      <c r="L31" s="94"/>
      <c r="M31" s="531">
        <f t="shared" si="3"/>
        <v>0</v>
      </c>
      <c r="N31" s="219">
        <f>K31-E31</f>
        <v>-15</v>
      </c>
    </row>
    <row r="32" spans="1:14" ht="12.75" customHeight="1" x14ac:dyDescent="0.2">
      <c r="A32" s="218" t="s">
        <v>202</v>
      </c>
      <c r="B32" s="96">
        <v>6492</v>
      </c>
      <c r="D32" s="96">
        <v>5200</v>
      </c>
      <c r="E32" s="96">
        <v>5200</v>
      </c>
      <c r="F32" s="94"/>
      <c r="G32" s="531">
        <f t="shared" si="1"/>
        <v>0</v>
      </c>
      <c r="H32" s="95">
        <f t="shared" si="2"/>
        <v>-1292</v>
      </c>
      <c r="I32" s="99"/>
      <c r="J32" s="96">
        <v>5300</v>
      </c>
      <c r="K32" s="96">
        <v>5300</v>
      </c>
      <c r="L32" s="94"/>
      <c r="M32" s="531">
        <f t="shared" si="3"/>
        <v>0</v>
      </c>
      <c r="N32" s="219">
        <f t="shared" si="0"/>
        <v>100</v>
      </c>
    </row>
    <row r="33" spans="1:15" ht="12.75" customHeight="1" x14ac:dyDescent="0.2">
      <c r="A33" s="218" t="s">
        <v>203</v>
      </c>
      <c r="B33" s="141">
        <v>723</v>
      </c>
      <c r="D33" s="141">
        <v>925</v>
      </c>
      <c r="E33" s="141">
        <v>925</v>
      </c>
      <c r="F33" s="94"/>
      <c r="G33" s="531">
        <f t="shared" si="1"/>
        <v>0</v>
      </c>
      <c r="H33" s="95">
        <f t="shared" si="2"/>
        <v>202</v>
      </c>
      <c r="I33" s="99"/>
      <c r="J33" s="141">
        <v>900</v>
      </c>
      <c r="K33" s="141">
        <v>900</v>
      </c>
      <c r="L33" s="94"/>
      <c r="M33" s="531">
        <f t="shared" si="3"/>
        <v>0</v>
      </c>
      <c r="N33" s="219">
        <f t="shared" si="0"/>
        <v>-25</v>
      </c>
    </row>
    <row r="34" spans="1:15" ht="12.75" customHeight="1" x14ac:dyDescent="0.2">
      <c r="A34" s="218" t="s">
        <v>204</v>
      </c>
      <c r="B34" s="141">
        <v>14</v>
      </c>
      <c r="D34" s="141">
        <v>20</v>
      </c>
      <c r="E34" s="141">
        <v>20</v>
      </c>
      <c r="F34" s="94"/>
      <c r="G34" s="531">
        <f t="shared" si="1"/>
        <v>0</v>
      </c>
      <c r="H34" s="95">
        <f t="shared" si="2"/>
        <v>6</v>
      </c>
      <c r="I34" s="99"/>
      <c r="J34" s="141">
        <v>20</v>
      </c>
      <c r="K34" s="141">
        <v>20</v>
      </c>
      <c r="L34" s="94"/>
      <c r="M34" s="531">
        <f t="shared" si="3"/>
        <v>0</v>
      </c>
      <c r="N34" s="219">
        <f t="shared" si="0"/>
        <v>0</v>
      </c>
    </row>
    <row r="35" spans="1:15" ht="12.75" customHeight="1" x14ac:dyDescent="0.2">
      <c r="A35" s="218" t="s">
        <v>206</v>
      </c>
      <c r="B35" s="141">
        <v>50</v>
      </c>
      <c r="D35" s="141">
        <v>100</v>
      </c>
      <c r="E35" s="141">
        <v>100</v>
      </c>
      <c r="F35" s="94"/>
      <c r="G35" s="531">
        <f t="shared" si="1"/>
        <v>0</v>
      </c>
      <c r="H35" s="95">
        <f t="shared" si="2"/>
        <v>50</v>
      </c>
      <c r="I35" s="99"/>
      <c r="J35" s="141">
        <v>100</v>
      </c>
      <c r="K35" s="141">
        <v>100</v>
      </c>
      <c r="L35" s="94"/>
      <c r="M35" s="531">
        <f t="shared" si="3"/>
        <v>0</v>
      </c>
      <c r="N35" s="219">
        <f t="shared" si="0"/>
        <v>0</v>
      </c>
    </row>
    <row r="36" spans="1:15" ht="12.75" customHeight="1" x14ac:dyDescent="0.2">
      <c r="A36" s="218" t="s">
        <v>223</v>
      </c>
      <c r="B36" s="141">
        <v>85</v>
      </c>
      <c r="D36" s="141">
        <v>90</v>
      </c>
      <c r="E36" s="141">
        <v>90</v>
      </c>
      <c r="F36" s="94"/>
      <c r="G36" s="531">
        <f t="shared" si="1"/>
        <v>0</v>
      </c>
      <c r="H36" s="95">
        <f t="shared" si="2"/>
        <v>5</v>
      </c>
      <c r="I36" s="99"/>
      <c r="J36" s="141">
        <v>90</v>
      </c>
      <c r="K36" s="141">
        <v>90</v>
      </c>
      <c r="L36" s="94"/>
      <c r="M36" s="531">
        <f t="shared" si="3"/>
        <v>0</v>
      </c>
      <c r="N36" s="219">
        <f t="shared" si="0"/>
        <v>0</v>
      </c>
    </row>
    <row r="37" spans="1:15" ht="12.75" customHeight="1" x14ac:dyDescent="0.2">
      <c r="A37" s="218" t="s">
        <v>222</v>
      </c>
      <c r="B37" s="141">
        <v>149</v>
      </c>
      <c r="D37" s="141">
        <v>175</v>
      </c>
      <c r="E37" s="141">
        <v>175</v>
      </c>
      <c r="F37" s="94"/>
      <c r="G37" s="531">
        <f t="shared" si="1"/>
        <v>0</v>
      </c>
      <c r="H37" s="95">
        <f t="shared" si="2"/>
        <v>26</v>
      </c>
      <c r="I37" s="99"/>
      <c r="J37" s="141">
        <v>175</v>
      </c>
      <c r="K37" s="141">
        <v>175</v>
      </c>
      <c r="L37" s="94"/>
      <c r="M37" s="531">
        <f t="shared" si="3"/>
        <v>0</v>
      </c>
      <c r="N37" s="219">
        <f t="shared" si="0"/>
        <v>0</v>
      </c>
    </row>
    <row r="38" spans="1:15" ht="12.75" customHeight="1" x14ac:dyDescent="0.2">
      <c r="A38" s="218" t="s">
        <v>267</v>
      </c>
      <c r="B38" s="141">
        <v>100</v>
      </c>
      <c r="D38" s="141">
        <v>85</v>
      </c>
      <c r="E38" s="141">
        <v>85</v>
      </c>
      <c r="F38" s="94"/>
      <c r="G38" s="531">
        <f t="shared" si="1"/>
        <v>0</v>
      </c>
      <c r="H38" s="95">
        <f t="shared" si="2"/>
        <v>-15</v>
      </c>
      <c r="I38" s="99"/>
      <c r="J38" s="141">
        <v>85</v>
      </c>
      <c r="K38" s="141">
        <v>85</v>
      </c>
      <c r="L38" s="94"/>
      <c r="M38" s="531">
        <f t="shared" si="3"/>
        <v>0</v>
      </c>
      <c r="N38" s="219">
        <f t="shared" si="0"/>
        <v>0</v>
      </c>
    </row>
    <row r="39" spans="1:15" ht="12.75" customHeight="1" x14ac:dyDescent="0.2">
      <c r="A39" s="218" t="s">
        <v>209</v>
      </c>
      <c r="B39" s="141">
        <v>140</v>
      </c>
      <c r="D39" s="141">
        <v>130</v>
      </c>
      <c r="E39" s="141">
        <v>130</v>
      </c>
      <c r="F39" s="94"/>
      <c r="G39" s="531">
        <f t="shared" si="1"/>
        <v>0</v>
      </c>
      <c r="H39" s="95">
        <f t="shared" si="2"/>
        <v>-10</v>
      </c>
      <c r="I39" s="99"/>
      <c r="J39" s="141">
        <v>140</v>
      </c>
      <c r="K39" s="141">
        <v>140</v>
      </c>
      <c r="L39" s="94"/>
      <c r="M39" s="531">
        <f t="shared" si="3"/>
        <v>0</v>
      </c>
      <c r="N39" s="219">
        <f>K39-E39</f>
        <v>10</v>
      </c>
    </row>
    <row r="40" spans="1:15" ht="12.75" customHeight="1" x14ac:dyDescent="0.2">
      <c r="A40" s="218" t="s">
        <v>210</v>
      </c>
      <c r="B40" s="141">
        <v>125</v>
      </c>
      <c r="D40" s="141">
        <v>125</v>
      </c>
      <c r="E40" s="141">
        <v>125</v>
      </c>
      <c r="F40" s="94"/>
      <c r="G40" s="531">
        <f t="shared" si="1"/>
        <v>0</v>
      </c>
      <c r="H40" s="95">
        <f t="shared" si="2"/>
        <v>0</v>
      </c>
      <c r="I40" s="99"/>
      <c r="J40" s="141">
        <v>125</v>
      </c>
      <c r="K40" s="141">
        <v>125</v>
      </c>
      <c r="L40" s="94"/>
      <c r="M40" s="531">
        <f t="shared" si="3"/>
        <v>0</v>
      </c>
      <c r="N40" s="219">
        <f>K40-E40</f>
        <v>0</v>
      </c>
    </row>
    <row r="41" spans="1:15" ht="12.75" customHeight="1" x14ac:dyDescent="0.2">
      <c r="A41" s="218" t="s">
        <v>211</v>
      </c>
      <c r="B41" s="139">
        <v>9886</v>
      </c>
      <c r="D41" s="139">
        <v>7000</v>
      </c>
      <c r="E41" s="139">
        <v>7200</v>
      </c>
      <c r="F41" s="94"/>
      <c r="G41" s="531">
        <f t="shared" si="1"/>
        <v>200</v>
      </c>
      <c r="H41" s="95">
        <f t="shared" si="2"/>
        <v>-2686</v>
      </c>
      <c r="I41" s="99"/>
      <c r="J41" s="139">
        <v>7200</v>
      </c>
      <c r="K41" s="139">
        <v>7200</v>
      </c>
      <c r="L41" s="94"/>
      <c r="M41" s="531">
        <f t="shared" si="3"/>
        <v>0</v>
      </c>
      <c r="N41" s="219">
        <f t="shared" si="0"/>
        <v>0</v>
      </c>
    </row>
    <row r="42" spans="1:15" ht="12.75" customHeight="1" x14ac:dyDescent="0.2">
      <c r="A42" s="218" t="s">
        <v>212</v>
      </c>
      <c r="B42" s="141">
        <v>293</v>
      </c>
      <c r="D42" s="141">
        <v>250</v>
      </c>
      <c r="E42" s="141">
        <v>250</v>
      </c>
      <c r="F42" s="94"/>
      <c r="G42" s="531">
        <f t="shared" si="1"/>
        <v>0</v>
      </c>
      <c r="H42" s="95">
        <f t="shared" si="2"/>
        <v>-43</v>
      </c>
      <c r="I42" s="99"/>
      <c r="J42" s="141">
        <v>225</v>
      </c>
      <c r="K42" s="141">
        <v>225</v>
      </c>
      <c r="L42" s="94"/>
      <c r="M42" s="531">
        <f t="shared" si="3"/>
        <v>0</v>
      </c>
      <c r="N42" s="219">
        <f t="shared" si="0"/>
        <v>-25</v>
      </c>
    </row>
    <row r="43" spans="1:15" ht="12.75" customHeight="1" x14ac:dyDescent="0.2">
      <c r="A43" s="218" t="s">
        <v>283</v>
      </c>
      <c r="B43" s="141">
        <v>31</v>
      </c>
      <c r="D43" s="141">
        <v>35</v>
      </c>
      <c r="E43" s="141">
        <v>35</v>
      </c>
      <c r="F43" s="94"/>
      <c r="G43" s="531">
        <f t="shared" si="1"/>
        <v>0</v>
      </c>
      <c r="H43" s="95">
        <f t="shared" si="2"/>
        <v>4</v>
      </c>
      <c r="I43" s="99"/>
      <c r="J43" s="141">
        <v>40</v>
      </c>
      <c r="K43" s="141">
        <v>40</v>
      </c>
      <c r="L43" s="94"/>
      <c r="M43" s="531">
        <f t="shared" si="3"/>
        <v>0</v>
      </c>
      <c r="N43" s="219">
        <f t="shared" si="0"/>
        <v>5</v>
      </c>
    </row>
    <row r="44" spans="1:15" ht="12.75" customHeight="1" x14ac:dyDescent="0.2">
      <c r="A44" s="218" t="s">
        <v>214</v>
      </c>
      <c r="B44" s="139">
        <v>3271</v>
      </c>
      <c r="D44" s="139">
        <v>2975</v>
      </c>
      <c r="E44" s="139">
        <v>2975</v>
      </c>
      <c r="F44" s="94"/>
      <c r="G44" s="533">
        <f t="shared" si="1"/>
        <v>0</v>
      </c>
      <c r="H44" s="95">
        <f t="shared" si="2"/>
        <v>-296</v>
      </c>
      <c r="I44" s="99"/>
      <c r="J44" s="139">
        <v>3000</v>
      </c>
      <c r="K44" s="139">
        <v>3100</v>
      </c>
      <c r="L44" s="94"/>
      <c r="M44" s="533">
        <f t="shared" si="3"/>
        <v>100</v>
      </c>
      <c r="N44" s="219">
        <f t="shared" si="0"/>
        <v>125</v>
      </c>
    </row>
    <row r="45" spans="1:15" ht="12.75" customHeight="1" x14ac:dyDescent="0.2">
      <c r="A45" s="218" t="s">
        <v>215</v>
      </c>
      <c r="B45" s="141">
        <v>745</v>
      </c>
      <c r="D45" s="139">
        <v>900</v>
      </c>
      <c r="E45" s="139">
        <v>900</v>
      </c>
      <c r="F45" s="94"/>
      <c r="G45" s="531">
        <f t="shared" si="1"/>
        <v>0</v>
      </c>
      <c r="H45" s="95">
        <f t="shared" si="2"/>
        <v>155</v>
      </c>
      <c r="I45" s="99"/>
      <c r="J45" s="139">
        <v>1000</v>
      </c>
      <c r="K45" s="139">
        <v>1000</v>
      </c>
      <c r="L45" s="94"/>
      <c r="M45" s="531">
        <f t="shared" si="3"/>
        <v>0</v>
      </c>
      <c r="N45" s="219">
        <f t="shared" si="0"/>
        <v>100</v>
      </c>
    </row>
    <row r="46" spans="1:15" s="134" customFormat="1" ht="12.75" customHeight="1" x14ac:dyDescent="0.2">
      <c r="A46" s="230" t="s">
        <v>217</v>
      </c>
      <c r="B46" s="96">
        <v>9035</v>
      </c>
      <c r="C46" s="130"/>
      <c r="D46" s="96">
        <v>7900</v>
      </c>
      <c r="E46" s="96">
        <v>8200</v>
      </c>
      <c r="F46" s="231"/>
      <c r="G46" s="531">
        <f t="shared" si="1"/>
        <v>300</v>
      </c>
      <c r="H46" s="95">
        <f t="shared" si="2"/>
        <v>-835</v>
      </c>
      <c r="I46" s="132"/>
      <c r="J46" s="96">
        <v>7900</v>
      </c>
      <c r="K46" s="96">
        <v>7900</v>
      </c>
      <c r="L46" s="231"/>
      <c r="M46" s="531">
        <f t="shared" si="3"/>
        <v>0</v>
      </c>
      <c r="N46" s="221">
        <f t="shared" si="0"/>
        <v>-300</v>
      </c>
      <c r="O46" s="133"/>
    </row>
    <row r="47" spans="1:15" s="134" customFormat="1" ht="12.75" customHeight="1" x14ac:dyDescent="0.2">
      <c r="A47" s="230" t="s">
        <v>218</v>
      </c>
      <c r="B47" s="131">
        <f>SUM(B7:B46)</f>
        <v>59936</v>
      </c>
      <c r="C47" s="130"/>
      <c r="D47" s="131">
        <f>SUM(D7:D46)</f>
        <v>61125</v>
      </c>
      <c r="E47" s="131">
        <f>SUM(E7:E46)</f>
        <v>62005</v>
      </c>
      <c r="F47" s="231"/>
      <c r="G47" s="531">
        <f t="shared" si="1"/>
        <v>880</v>
      </c>
      <c r="H47" s="95">
        <f t="shared" si="2"/>
        <v>2069</v>
      </c>
      <c r="I47" s="131"/>
      <c r="J47" s="131">
        <f>SUM(J7:J46)</f>
        <v>61680</v>
      </c>
      <c r="K47" s="131">
        <f>SUM(K7:K46)</f>
        <v>62005</v>
      </c>
      <c r="L47" s="231"/>
      <c r="M47" s="531">
        <f t="shared" si="3"/>
        <v>325</v>
      </c>
      <c r="N47" s="221">
        <f t="shared" si="0"/>
        <v>0</v>
      </c>
      <c r="O47" s="133"/>
    </row>
    <row r="48" spans="1:15" s="134" customFormat="1" ht="12.75" customHeight="1" x14ac:dyDescent="0.2">
      <c r="A48" s="230" t="s">
        <v>221</v>
      </c>
      <c r="B48" s="136">
        <f>B50-B47</f>
        <v>32</v>
      </c>
      <c r="C48" s="130"/>
      <c r="D48" s="136">
        <f>D50-D47</f>
        <v>29</v>
      </c>
      <c r="E48" s="136">
        <f>E50-E47</f>
        <v>34</v>
      </c>
      <c r="F48" s="232"/>
      <c r="G48" s="531">
        <f t="shared" si="1"/>
        <v>5</v>
      </c>
      <c r="H48" s="95">
        <f t="shared" si="2"/>
        <v>2</v>
      </c>
      <c r="I48" s="136"/>
      <c r="J48" s="136">
        <f>J50-J47</f>
        <v>30</v>
      </c>
      <c r="K48" s="136">
        <f>K50-K47</f>
        <v>35</v>
      </c>
      <c r="L48" s="232"/>
      <c r="M48" s="531">
        <f t="shared" si="3"/>
        <v>5</v>
      </c>
      <c r="N48" s="221">
        <f t="shared" si="0"/>
        <v>1</v>
      </c>
      <c r="O48" s="133"/>
    </row>
    <row r="49" spans="1:25" s="134" customFormat="1" ht="8.4" customHeight="1" x14ac:dyDescent="0.2">
      <c r="A49" s="230"/>
      <c r="B49" s="135"/>
      <c r="C49" s="130"/>
      <c r="D49" s="135"/>
      <c r="E49" s="135"/>
      <c r="F49" s="232"/>
      <c r="G49" s="534"/>
      <c r="H49" s="95"/>
      <c r="I49" s="135"/>
      <c r="J49" s="135"/>
      <c r="K49" s="135"/>
      <c r="L49" s="232"/>
      <c r="M49" s="534"/>
      <c r="N49" s="233"/>
      <c r="O49" s="133"/>
    </row>
    <row r="50" spans="1:25" s="134" customFormat="1" ht="12.75" customHeight="1" x14ac:dyDescent="0.2">
      <c r="A50" s="264" t="s">
        <v>220</v>
      </c>
      <c r="B50" s="131">
        <v>59968</v>
      </c>
      <c r="C50" s="130"/>
      <c r="D50" s="131">
        <v>61154</v>
      </c>
      <c r="E50" s="131">
        <v>62039</v>
      </c>
      <c r="F50" s="231"/>
      <c r="G50" s="531">
        <f t="shared" si="1"/>
        <v>885</v>
      </c>
      <c r="H50" s="95">
        <f t="shared" si="2"/>
        <v>2071</v>
      </c>
      <c r="I50" s="132"/>
      <c r="J50" s="131">
        <v>61710</v>
      </c>
      <c r="K50" s="131">
        <v>62040</v>
      </c>
      <c r="L50" s="231"/>
      <c r="M50" s="535">
        <f>K50-J50</f>
        <v>330</v>
      </c>
      <c r="N50" s="221">
        <f>K50-E50</f>
        <v>1</v>
      </c>
      <c r="O50" s="265"/>
    </row>
    <row r="51" spans="1:25" s="134" customFormat="1" ht="12.75" customHeight="1" x14ac:dyDescent="0.2">
      <c r="A51" s="230"/>
      <c r="B51" s="131"/>
      <c r="C51" s="130"/>
      <c r="D51" s="131"/>
      <c r="E51" s="131"/>
      <c r="F51" s="231"/>
      <c r="G51" s="531"/>
      <c r="H51" s="220"/>
      <c r="I51" s="132"/>
      <c r="J51" s="131"/>
      <c r="K51" s="131"/>
      <c r="L51" s="231"/>
      <c r="M51" s="531"/>
      <c r="N51" s="221"/>
      <c r="O51" s="133"/>
    </row>
    <row r="52" spans="1:25" s="134" customFormat="1" ht="12.75" customHeight="1" x14ac:dyDescent="0.2">
      <c r="A52" s="230" t="s">
        <v>435</v>
      </c>
      <c r="B52" s="137">
        <f>B44/B50</f>
        <v>5.4545757737459975E-2</v>
      </c>
      <c r="C52" s="130"/>
      <c r="D52" s="137">
        <f>D44/D50</f>
        <v>4.8647676358046898E-2</v>
      </c>
      <c r="E52" s="137">
        <f>E44/E50</f>
        <v>4.795370653943487E-2</v>
      </c>
      <c r="F52" s="234"/>
      <c r="G52" s="729"/>
      <c r="H52" s="477"/>
      <c r="I52" s="132"/>
      <c r="J52" s="137">
        <f>J44/J50</f>
        <v>4.8614487117160911E-2</v>
      </c>
      <c r="K52" s="137">
        <f>K44/K50</f>
        <v>4.9967762733720181E-2</v>
      </c>
      <c r="L52" s="234"/>
      <c r="M52" s="531"/>
      <c r="N52" s="478"/>
      <c r="O52" s="133"/>
    </row>
    <row r="53" spans="1:25" ht="12.75" customHeight="1" thickBot="1" x14ac:dyDescent="0.25">
      <c r="A53" s="222"/>
      <c r="B53" s="235"/>
      <c r="C53" s="236"/>
      <c r="D53" s="235"/>
      <c r="E53" s="235"/>
      <c r="F53" s="237"/>
      <c r="G53" s="536"/>
      <c r="H53" s="223"/>
      <c r="I53" s="238"/>
      <c r="J53" s="235"/>
      <c r="K53" s="235"/>
      <c r="L53" s="237"/>
      <c r="M53" s="536"/>
      <c r="N53" s="224"/>
    </row>
    <row r="54" spans="1:25" ht="14.25" customHeight="1" x14ac:dyDescent="0.2">
      <c r="A54" s="114" t="s">
        <v>484</v>
      </c>
      <c r="B54" s="111"/>
      <c r="D54" s="111"/>
      <c r="E54" s="111"/>
      <c r="F54" s="110"/>
      <c r="G54" s="530"/>
      <c r="H54" s="95"/>
      <c r="I54" s="99"/>
      <c r="J54" s="111"/>
      <c r="K54" s="111"/>
      <c r="L54" s="110"/>
      <c r="M54" s="530"/>
      <c r="N54" s="95"/>
    </row>
    <row r="55" spans="1:25" ht="12" customHeight="1" x14ac:dyDescent="0.2">
      <c r="A55" s="114" t="s">
        <v>430</v>
      </c>
      <c r="B55" s="113"/>
      <c r="D55" s="113"/>
      <c r="E55" s="113"/>
      <c r="F55" s="110"/>
      <c r="G55" s="530"/>
      <c r="H55" s="95"/>
      <c r="I55" s="99"/>
      <c r="J55" s="113"/>
      <c r="K55" s="113"/>
      <c r="L55" s="110"/>
      <c r="M55" s="530"/>
      <c r="N55" s="95"/>
    </row>
    <row r="56" spans="1:25" s="66" customFormat="1" ht="11.4" x14ac:dyDescent="0.2">
      <c r="A56" s="114" t="s">
        <v>313</v>
      </c>
      <c r="B56" s="95"/>
      <c r="C56" s="95"/>
      <c r="D56" s="95"/>
      <c r="E56" s="95"/>
      <c r="F56" s="95"/>
      <c r="G56" s="530"/>
      <c r="H56" s="100"/>
      <c r="I56" s="95"/>
      <c r="J56" s="95"/>
      <c r="K56" s="95"/>
      <c r="L56" s="95"/>
      <c r="M56" s="530"/>
      <c r="N56" s="100"/>
      <c r="Y56" s="67"/>
    </row>
    <row r="57" spans="1:25" ht="12" customHeight="1" x14ac:dyDescent="0.2">
      <c r="A57" s="6" t="s">
        <v>493</v>
      </c>
      <c r="B57" s="111"/>
      <c r="D57" s="111"/>
      <c r="E57" s="111"/>
      <c r="F57" s="110"/>
      <c r="G57" s="530"/>
      <c r="H57" s="95"/>
      <c r="I57" s="99"/>
      <c r="J57" s="111"/>
      <c r="K57" s="111"/>
      <c r="L57" s="110"/>
      <c r="M57" s="530"/>
      <c r="N57" s="95"/>
    </row>
    <row r="58" spans="1:25" x14ac:dyDescent="0.2">
      <c r="B58" s="109"/>
      <c r="D58" s="109"/>
      <c r="E58" s="109"/>
      <c r="F58" s="94"/>
      <c r="G58" s="530"/>
      <c r="H58" s="66"/>
      <c r="I58" s="97"/>
      <c r="J58" s="109"/>
      <c r="K58" s="109"/>
      <c r="L58" s="94"/>
      <c r="M58" s="530"/>
      <c r="N58" s="66"/>
    </row>
    <row r="59" spans="1:25" x14ac:dyDescent="0.2">
      <c r="B59" s="108"/>
      <c r="D59" s="108"/>
      <c r="E59" s="108"/>
      <c r="F59" s="94"/>
      <c r="G59" s="530"/>
      <c r="H59" s="66"/>
      <c r="I59" s="97"/>
      <c r="J59" s="108"/>
      <c r="K59" s="108"/>
      <c r="L59" s="94"/>
      <c r="M59" s="530"/>
      <c r="N59" s="66"/>
    </row>
    <row r="60" spans="1:25" x14ac:dyDescent="0.2">
      <c r="B60" s="108"/>
      <c r="D60" s="108"/>
      <c r="E60" s="108"/>
      <c r="F60" s="94"/>
      <c r="G60" s="530"/>
      <c r="H60" s="66"/>
      <c r="I60" s="97"/>
      <c r="J60" s="108"/>
      <c r="K60" s="108"/>
      <c r="L60" s="94"/>
      <c r="M60" s="530"/>
      <c r="N60" s="66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7" transitionEvaluation="1" transitionEntry="1" codeName="Sheet15"/>
  <dimension ref="A1:Z185"/>
  <sheetViews>
    <sheetView showGridLines="0" zoomScale="130" zoomScaleNormal="13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J81" sqref="J81"/>
    </sheetView>
  </sheetViews>
  <sheetFormatPr defaultColWidth="8.6640625" defaultRowHeight="11.4" x14ac:dyDescent="0.2"/>
  <cols>
    <col min="1" max="1" width="20.77734375" style="66" customWidth="1"/>
    <col min="2" max="2" width="9.88671875" style="110" customWidth="1"/>
    <col min="3" max="3" width="1.6640625" style="95" customWidth="1"/>
    <col min="4" max="5" width="10.44140625" style="550" customWidth="1"/>
    <col min="6" max="6" width="1.6640625" style="99" customWidth="1"/>
    <col min="7" max="7" width="10.21875" style="95" customWidth="1"/>
    <col min="8" max="8" width="10" style="95" customWidth="1"/>
    <col min="9" max="10" width="10.44140625" style="644" customWidth="1"/>
    <col min="11" max="11" width="1.6640625" style="99" customWidth="1"/>
    <col min="12" max="12" width="10.21875" style="95" customWidth="1"/>
    <col min="13" max="13" width="10.44140625" style="95" customWidth="1"/>
    <col min="14" max="20" width="9.6640625" style="66" customWidth="1"/>
    <col min="21" max="21" width="12.6640625" style="66" customWidth="1"/>
    <col min="22" max="16384" width="8.6640625" style="66"/>
  </cols>
  <sheetData>
    <row r="1" spans="1:21" ht="15.75" customHeight="1" x14ac:dyDescent="0.2">
      <c r="A1" s="206" t="s">
        <v>331</v>
      </c>
      <c r="B1" s="636"/>
      <c r="C1" s="538"/>
      <c r="D1" s="525"/>
      <c r="E1" s="525"/>
      <c r="F1" s="538"/>
      <c r="G1" s="538"/>
      <c r="H1" s="538"/>
      <c r="I1" s="641"/>
      <c r="J1" s="641"/>
      <c r="K1" s="538"/>
      <c r="L1" s="538"/>
      <c r="M1" s="539"/>
      <c r="U1" s="67"/>
    </row>
    <row r="2" spans="1:21" ht="15" customHeight="1" x14ac:dyDescent="0.2">
      <c r="A2" s="210"/>
      <c r="B2" s="546"/>
      <c r="C2" s="540"/>
      <c r="D2" s="541"/>
      <c r="E2" s="541"/>
      <c r="F2" s="542" t="s">
        <v>423</v>
      </c>
      <c r="G2" s="543"/>
      <c r="H2" s="543"/>
      <c r="I2" s="642"/>
      <c r="J2" s="642"/>
      <c r="K2" s="542" t="s">
        <v>477</v>
      </c>
      <c r="L2" s="543"/>
      <c r="M2" s="544"/>
      <c r="U2" s="69"/>
    </row>
    <row r="3" spans="1:21" ht="12.75" customHeight="1" x14ac:dyDescent="0.2">
      <c r="A3" s="210"/>
      <c r="B3" s="546"/>
      <c r="C3" s="545"/>
      <c r="D3" s="730" t="s">
        <v>488</v>
      </c>
      <c r="E3" s="179" t="str">
        <f>J3</f>
        <v>August</v>
      </c>
      <c r="F3" s="546"/>
      <c r="G3" s="546" t="s">
        <v>165</v>
      </c>
      <c r="H3" s="546" t="s">
        <v>166</v>
      </c>
      <c r="I3" s="730" t="s">
        <v>488</v>
      </c>
      <c r="J3" s="179" t="s">
        <v>495</v>
      </c>
      <c r="K3" s="546"/>
      <c r="L3" s="546" t="s">
        <v>165</v>
      </c>
      <c r="M3" s="547" t="s">
        <v>166</v>
      </c>
      <c r="U3" s="69"/>
    </row>
    <row r="4" spans="1:21" s="94" customFormat="1" ht="13.5" customHeight="1" thickBot="1" x14ac:dyDescent="0.25">
      <c r="A4" s="290" t="s">
        <v>429</v>
      </c>
      <c r="B4" s="289">
        <v>2024</v>
      </c>
      <c r="C4" s="545"/>
      <c r="D4" s="178">
        <v>2025</v>
      </c>
      <c r="E4" s="178">
        <v>2025</v>
      </c>
      <c r="F4" s="546"/>
      <c r="G4" s="546" t="s">
        <v>167</v>
      </c>
      <c r="H4" s="546" t="s">
        <v>168</v>
      </c>
      <c r="I4" s="178">
        <v>2025</v>
      </c>
      <c r="J4" s="178">
        <v>2025</v>
      </c>
      <c r="K4" s="546"/>
      <c r="L4" s="546" t="s">
        <v>167</v>
      </c>
      <c r="M4" s="547" t="s">
        <v>168</v>
      </c>
    </row>
    <row r="5" spans="1:21" ht="12.75" customHeight="1" x14ac:dyDescent="0.2">
      <c r="A5" s="291"/>
      <c r="B5" s="637"/>
      <c r="C5" s="292"/>
      <c r="D5" s="548"/>
      <c r="E5" s="548"/>
      <c r="F5" s="293"/>
      <c r="G5" s="549" t="s">
        <v>361</v>
      </c>
      <c r="H5" s="292"/>
      <c r="I5" s="643"/>
      <c r="J5" s="643"/>
      <c r="K5" s="293"/>
      <c r="L5" s="549"/>
      <c r="M5" s="294"/>
      <c r="T5" s="67"/>
    </row>
    <row r="6" spans="1:21" ht="11.4" customHeight="1" x14ac:dyDescent="0.2">
      <c r="A6" s="239"/>
      <c r="M6" s="219"/>
      <c r="T6" s="67"/>
    </row>
    <row r="7" spans="1:21" ht="14.25" customHeight="1" x14ac:dyDescent="0.2">
      <c r="A7" s="239" t="s">
        <v>169</v>
      </c>
      <c r="B7" s="551">
        <v>605</v>
      </c>
      <c r="D7" s="645">
        <v>550</v>
      </c>
      <c r="E7" s="645">
        <v>550</v>
      </c>
      <c r="F7" s="96"/>
      <c r="G7" s="552">
        <f t="shared" ref="G7:G38" si="0">E7-D7</f>
        <v>0</v>
      </c>
      <c r="H7" s="95">
        <f t="shared" ref="H7:H38" si="1">E7-B7</f>
        <v>-55</v>
      </c>
      <c r="I7" s="645">
        <v>600</v>
      </c>
      <c r="J7" s="645">
        <v>600</v>
      </c>
      <c r="K7" s="96"/>
      <c r="L7" s="552">
        <f t="shared" ref="L7:L71" si="2">J7-I7</f>
        <v>0</v>
      </c>
      <c r="M7" s="219">
        <f t="shared" ref="M7:M38" si="3">J7-E7</f>
        <v>50</v>
      </c>
      <c r="N7" s="154"/>
      <c r="T7" s="67"/>
    </row>
    <row r="8" spans="1:21" ht="14.25" customHeight="1" x14ac:dyDescent="0.2">
      <c r="A8" s="239" t="s">
        <v>385</v>
      </c>
      <c r="B8" s="551">
        <v>212</v>
      </c>
      <c r="D8" s="645">
        <v>250</v>
      </c>
      <c r="E8" s="645">
        <v>250</v>
      </c>
      <c r="F8" s="96"/>
      <c r="G8" s="552">
        <f t="shared" si="0"/>
        <v>0</v>
      </c>
      <c r="H8" s="110">
        <f t="shared" si="1"/>
        <v>38</v>
      </c>
      <c r="I8" s="645">
        <v>300</v>
      </c>
      <c r="J8" s="645">
        <v>300</v>
      </c>
      <c r="K8" s="96"/>
      <c r="L8" s="552">
        <f t="shared" si="2"/>
        <v>0</v>
      </c>
      <c r="M8" s="240">
        <f t="shared" si="3"/>
        <v>50</v>
      </c>
      <c r="N8" s="154"/>
      <c r="T8" s="67"/>
    </row>
    <row r="9" spans="1:21" ht="12" customHeight="1" x14ac:dyDescent="0.2">
      <c r="A9" s="239" t="s">
        <v>272</v>
      </c>
      <c r="B9" s="551">
        <v>450</v>
      </c>
      <c r="D9" s="645">
        <v>550</v>
      </c>
      <c r="E9" s="645">
        <v>500</v>
      </c>
      <c r="F9" s="96"/>
      <c r="G9" s="552">
        <f t="shared" si="0"/>
        <v>-50</v>
      </c>
      <c r="H9" s="110">
        <f t="shared" si="1"/>
        <v>50</v>
      </c>
      <c r="I9" s="645">
        <v>600</v>
      </c>
      <c r="J9" s="645">
        <v>550</v>
      </c>
      <c r="K9" s="96"/>
      <c r="L9" s="552">
        <f t="shared" si="2"/>
        <v>-50</v>
      </c>
      <c r="M9" s="240">
        <f t="shared" si="3"/>
        <v>50</v>
      </c>
      <c r="N9" s="154"/>
      <c r="T9" s="67"/>
    </row>
    <row r="10" spans="1:21" ht="12.9" customHeight="1" x14ac:dyDescent="0.2">
      <c r="A10" s="239" t="s">
        <v>171</v>
      </c>
      <c r="B10" s="551">
        <v>266</v>
      </c>
      <c r="C10" s="110"/>
      <c r="D10" s="645">
        <v>275</v>
      </c>
      <c r="E10" s="645">
        <v>275</v>
      </c>
      <c r="F10" s="96"/>
      <c r="G10" s="552">
        <f t="shared" si="0"/>
        <v>0</v>
      </c>
      <c r="H10" s="110">
        <f t="shared" si="1"/>
        <v>9</v>
      </c>
      <c r="I10" s="645">
        <v>270</v>
      </c>
      <c r="J10" s="645">
        <v>270</v>
      </c>
      <c r="K10" s="96"/>
      <c r="L10" s="552">
        <f t="shared" si="2"/>
        <v>0</v>
      </c>
      <c r="M10" s="240">
        <f t="shared" si="3"/>
        <v>-5</v>
      </c>
      <c r="N10" s="154"/>
      <c r="T10" s="67"/>
    </row>
    <row r="11" spans="1:21" ht="12.75" customHeight="1" x14ac:dyDescent="0.2">
      <c r="A11" s="241" t="s">
        <v>172</v>
      </c>
      <c r="B11" s="551">
        <v>200</v>
      </c>
      <c r="D11" s="645">
        <v>1500</v>
      </c>
      <c r="E11" s="645">
        <v>2000</v>
      </c>
      <c r="F11" s="96"/>
      <c r="G11" s="552">
        <f t="shared" si="0"/>
        <v>500</v>
      </c>
      <c r="H11" s="95">
        <f t="shared" si="1"/>
        <v>1800</v>
      </c>
      <c r="I11" s="645">
        <v>1000</v>
      </c>
      <c r="J11" s="645">
        <v>1000</v>
      </c>
      <c r="K11" s="96"/>
      <c r="L11" s="552">
        <f t="shared" si="2"/>
        <v>0</v>
      </c>
      <c r="M11" s="219">
        <f t="shared" si="3"/>
        <v>-1000</v>
      </c>
      <c r="N11" s="154"/>
      <c r="T11" s="67"/>
    </row>
    <row r="12" spans="1:21" ht="12.75" customHeight="1" x14ac:dyDescent="0.2">
      <c r="A12" s="241" t="s">
        <v>259</v>
      </c>
      <c r="B12" s="551">
        <v>520</v>
      </c>
      <c r="D12" s="645">
        <v>550</v>
      </c>
      <c r="E12" s="645">
        <v>450</v>
      </c>
      <c r="F12" s="96"/>
      <c r="G12" s="552">
        <f t="shared" si="0"/>
        <v>-100</v>
      </c>
      <c r="H12" s="95">
        <f t="shared" si="1"/>
        <v>-70</v>
      </c>
      <c r="I12" s="645">
        <v>600</v>
      </c>
      <c r="J12" s="645">
        <v>550</v>
      </c>
      <c r="K12" s="96"/>
      <c r="L12" s="552">
        <f t="shared" si="2"/>
        <v>-50</v>
      </c>
      <c r="M12" s="219">
        <f t="shared" si="3"/>
        <v>100</v>
      </c>
      <c r="N12" s="154"/>
      <c r="T12" s="67"/>
    </row>
    <row r="13" spans="1:21" ht="12.75" customHeight="1" x14ac:dyDescent="0.2">
      <c r="A13" s="241" t="s">
        <v>173</v>
      </c>
      <c r="B13" s="551">
        <v>1023</v>
      </c>
      <c r="D13" s="645">
        <v>950</v>
      </c>
      <c r="E13" s="645">
        <v>950</v>
      </c>
      <c r="F13" s="96"/>
      <c r="G13" s="552">
        <f t="shared" si="0"/>
        <v>0</v>
      </c>
      <c r="H13" s="95">
        <f t="shared" si="1"/>
        <v>-73</v>
      </c>
      <c r="I13" s="645">
        <v>900</v>
      </c>
      <c r="J13" s="645">
        <v>900</v>
      </c>
      <c r="K13" s="96"/>
      <c r="L13" s="552">
        <f t="shared" si="2"/>
        <v>0</v>
      </c>
      <c r="M13" s="219">
        <f t="shared" si="3"/>
        <v>-50</v>
      </c>
      <c r="N13" s="154"/>
      <c r="T13" s="67"/>
    </row>
    <row r="14" spans="1:21" ht="12.75" customHeight="1" x14ac:dyDescent="0.2">
      <c r="A14" s="241" t="s">
        <v>434</v>
      </c>
      <c r="B14" s="551">
        <v>854</v>
      </c>
      <c r="D14" s="645">
        <v>860</v>
      </c>
      <c r="E14" s="645">
        <v>860</v>
      </c>
      <c r="F14" s="96"/>
      <c r="G14" s="552">
        <f t="shared" si="0"/>
        <v>0</v>
      </c>
      <c r="H14" s="95">
        <f t="shared" si="1"/>
        <v>6</v>
      </c>
      <c r="I14" s="645">
        <v>900</v>
      </c>
      <c r="J14" s="645">
        <v>900</v>
      </c>
      <c r="K14" s="96"/>
      <c r="L14" s="552">
        <f t="shared" si="2"/>
        <v>0</v>
      </c>
      <c r="M14" s="219">
        <f t="shared" si="3"/>
        <v>40</v>
      </c>
      <c r="N14" s="154"/>
      <c r="T14" s="67"/>
    </row>
    <row r="15" spans="1:21" ht="12.75" customHeight="1" x14ac:dyDescent="0.2">
      <c r="A15" s="241" t="s">
        <v>253</v>
      </c>
      <c r="B15" s="551">
        <v>960</v>
      </c>
      <c r="D15" s="645">
        <v>800</v>
      </c>
      <c r="E15" s="645">
        <v>800</v>
      </c>
      <c r="F15" s="96"/>
      <c r="G15" s="552">
        <f t="shared" si="0"/>
        <v>0</v>
      </c>
      <c r="H15" s="95">
        <f t="shared" si="1"/>
        <v>-160</v>
      </c>
      <c r="I15" s="645">
        <v>900</v>
      </c>
      <c r="J15" s="645">
        <v>900</v>
      </c>
      <c r="K15" s="96"/>
      <c r="L15" s="552">
        <f t="shared" si="2"/>
        <v>0</v>
      </c>
      <c r="M15" s="219">
        <f t="shared" si="3"/>
        <v>100</v>
      </c>
      <c r="N15" s="154"/>
      <c r="T15" s="67"/>
    </row>
    <row r="16" spans="1:21" ht="12.75" customHeight="1" x14ac:dyDescent="0.2">
      <c r="A16" s="241" t="s">
        <v>238</v>
      </c>
      <c r="B16" s="551">
        <v>455</v>
      </c>
      <c r="D16" s="645">
        <v>475</v>
      </c>
      <c r="E16" s="645">
        <v>475</v>
      </c>
      <c r="F16" s="96"/>
      <c r="G16" s="552">
        <f t="shared" si="0"/>
        <v>0</v>
      </c>
      <c r="H16" s="95">
        <f t="shared" si="1"/>
        <v>20</v>
      </c>
      <c r="I16" s="645">
        <v>510</v>
      </c>
      <c r="J16" s="645">
        <v>510</v>
      </c>
      <c r="K16" s="96"/>
      <c r="L16" s="552">
        <f t="shared" si="2"/>
        <v>0</v>
      </c>
      <c r="M16" s="219">
        <f t="shared" si="3"/>
        <v>35</v>
      </c>
      <c r="N16" s="154"/>
      <c r="T16" s="67"/>
    </row>
    <row r="17" spans="1:20" ht="12.75" customHeight="1" x14ac:dyDescent="0.2">
      <c r="A17" s="241" t="s">
        <v>399</v>
      </c>
      <c r="B17" s="551">
        <v>195</v>
      </c>
      <c r="D17" s="645">
        <v>200</v>
      </c>
      <c r="E17" s="645">
        <v>200</v>
      </c>
      <c r="F17" s="96"/>
      <c r="G17" s="552">
        <f t="shared" si="0"/>
        <v>0</v>
      </c>
      <c r="H17" s="95">
        <f t="shared" si="1"/>
        <v>5</v>
      </c>
      <c r="I17" s="645">
        <v>200</v>
      </c>
      <c r="J17" s="645">
        <v>200</v>
      </c>
      <c r="K17" s="96"/>
      <c r="L17" s="552">
        <f t="shared" si="2"/>
        <v>0</v>
      </c>
      <c r="M17" s="219">
        <f t="shared" si="3"/>
        <v>0</v>
      </c>
      <c r="N17" s="154"/>
      <c r="T17" s="67"/>
    </row>
    <row r="18" spans="1:20" ht="12.75" customHeight="1" x14ac:dyDescent="0.2">
      <c r="A18" s="241" t="s">
        <v>176</v>
      </c>
      <c r="B18" s="551">
        <v>1625</v>
      </c>
      <c r="D18" s="645">
        <v>2600</v>
      </c>
      <c r="E18" s="645">
        <v>2600</v>
      </c>
      <c r="F18" s="96"/>
      <c r="G18" s="552">
        <f t="shared" si="0"/>
        <v>0</v>
      </c>
      <c r="H18" s="95">
        <f t="shared" si="1"/>
        <v>975</v>
      </c>
      <c r="I18" s="645">
        <v>2600</v>
      </c>
      <c r="J18" s="645">
        <v>2600</v>
      </c>
      <c r="K18" s="96"/>
      <c r="L18" s="552">
        <f t="shared" si="2"/>
        <v>0</v>
      </c>
      <c r="M18" s="219">
        <f t="shared" si="3"/>
        <v>0</v>
      </c>
      <c r="N18" s="154"/>
      <c r="T18" s="67"/>
    </row>
    <row r="19" spans="1:20" ht="12.75" customHeight="1" x14ac:dyDescent="0.2">
      <c r="A19" s="241" t="s">
        <v>177</v>
      </c>
      <c r="B19" s="551">
        <v>195</v>
      </c>
      <c r="D19" s="645">
        <v>100</v>
      </c>
      <c r="E19" s="645">
        <v>75</v>
      </c>
      <c r="F19" s="96"/>
      <c r="G19" s="552">
        <f t="shared" si="0"/>
        <v>-25</v>
      </c>
      <c r="H19" s="95">
        <f t="shared" si="1"/>
        <v>-120</v>
      </c>
      <c r="I19" s="645">
        <v>150</v>
      </c>
      <c r="J19" s="645">
        <v>150</v>
      </c>
      <c r="K19" s="96"/>
      <c r="L19" s="552">
        <f t="shared" si="2"/>
        <v>0</v>
      </c>
      <c r="M19" s="219">
        <f t="shared" si="3"/>
        <v>75</v>
      </c>
      <c r="N19" s="154"/>
      <c r="T19" s="67"/>
    </row>
    <row r="20" spans="1:20" ht="12.75" customHeight="1" x14ac:dyDescent="0.2">
      <c r="A20" s="241" t="s">
        <v>310</v>
      </c>
      <c r="B20" s="551">
        <v>199</v>
      </c>
      <c r="D20" s="645">
        <v>225</v>
      </c>
      <c r="E20" s="645">
        <v>175</v>
      </c>
      <c r="F20" s="96"/>
      <c r="G20" s="552">
        <f t="shared" si="0"/>
        <v>-50</v>
      </c>
      <c r="H20" s="95">
        <f t="shared" si="1"/>
        <v>-24</v>
      </c>
      <c r="I20" s="645">
        <v>250</v>
      </c>
      <c r="J20" s="645">
        <v>250</v>
      </c>
      <c r="K20" s="96"/>
      <c r="L20" s="552">
        <f t="shared" si="2"/>
        <v>0</v>
      </c>
      <c r="M20" s="219">
        <f t="shared" si="3"/>
        <v>75</v>
      </c>
      <c r="N20" s="154"/>
      <c r="T20" s="67"/>
    </row>
    <row r="21" spans="1:20" ht="12.75" customHeight="1" x14ac:dyDescent="0.2">
      <c r="A21" s="241" t="s">
        <v>266</v>
      </c>
      <c r="B21" s="551">
        <v>234</v>
      </c>
      <c r="D21" s="645">
        <v>225</v>
      </c>
      <c r="E21" s="645">
        <v>230</v>
      </c>
      <c r="F21" s="96"/>
      <c r="G21" s="552">
        <f t="shared" si="0"/>
        <v>5</v>
      </c>
      <c r="H21" s="95">
        <f t="shared" si="1"/>
        <v>-4</v>
      </c>
      <c r="I21" s="645">
        <v>250</v>
      </c>
      <c r="J21" s="645">
        <v>250</v>
      </c>
      <c r="K21" s="96"/>
      <c r="L21" s="552">
        <f t="shared" si="2"/>
        <v>0</v>
      </c>
      <c r="M21" s="219">
        <f t="shared" si="3"/>
        <v>20</v>
      </c>
      <c r="N21" s="154"/>
      <c r="T21" s="67"/>
    </row>
    <row r="22" spans="1:20" ht="12.75" customHeight="1" x14ac:dyDescent="0.2">
      <c r="A22" s="239" t="s">
        <v>178</v>
      </c>
      <c r="B22" s="551">
        <v>1616</v>
      </c>
      <c r="D22" s="645">
        <v>2000</v>
      </c>
      <c r="E22" s="645">
        <v>1850</v>
      </c>
      <c r="F22" s="96"/>
      <c r="G22" s="552">
        <f t="shared" si="0"/>
        <v>-150</v>
      </c>
      <c r="H22" s="95">
        <f t="shared" si="1"/>
        <v>234</v>
      </c>
      <c r="I22" s="645">
        <v>1600</v>
      </c>
      <c r="J22" s="645">
        <v>1600</v>
      </c>
      <c r="K22" s="96"/>
      <c r="L22" s="552">
        <f t="shared" si="2"/>
        <v>0</v>
      </c>
      <c r="M22" s="219">
        <f t="shared" si="3"/>
        <v>-250</v>
      </c>
      <c r="N22" s="154"/>
    </row>
    <row r="23" spans="1:20" ht="12.75" customHeight="1" x14ac:dyDescent="0.2">
      <c r="A23" s="239" t="s">
        <v>179</v>
      </c>
      <c r="B23" s="551">
        <v>450</v>
      </c>
      <c r="D23" s="645">
        <v>400</v>
      </c>
      <c r="E23" s="645">
        <v>400</v>
      </c>
      <c r="F23" s="96"/>
      <c r="G23" s="552">
        <f t="shared" si="0"/>
        <v>0</v>
      </c>
      <c r="H23" s="95">
        <f t="shared" si="1"/>
        <v>-50</v>
      </c>
      <c r="I23" s="645">
        <v>425</v>
      </c>
      <c r="J23" s="645">
        <v>425</v>
      </c>
      <c r="K23" s="96"/>
      <c r="L23" s="552">
        <f t="shared" si="2"/>
        <v>0</v>
      </c>
      <c r="M23" s="219">
        <f t="shared" si="3"/>
        <v>25</v>
      </c>
      <c r="N23" s="154"/>
    </row>
    <row r="24" spans="1:20" ht="12.75" customHeight="1" x14ac:dyDescent="0.2">
      <c r="A24" s="239" t="s">
        <v>180</v>
      </c>
      <c r="B24" s="551">
        <v>178</v>
      </c>
      <c r="D24" s="645">
        <v>75</v>
      </c>
      <c r="E24" s="645">
        <v>75</v>
      </c>
      <c r="F24" s="96"/>
      <c r="G24" s="552">
        <f t="shared" si="0"/>
        <v>0</v>
      </c>
      <c r="H24" s="95">
        <f t="shared" si="1"/>
        <v>-103</v>
      </c>
      <c r="I24" s="645">
        <v>50</v>
      </c>
      <c r="J24" s="645">
        <v>50</v>
      </c>
      <c r="K24" s="96"/>
      <c r="L24" s="552">
        <f t="shared" si="2"/>
        <v>0</v>
      </c>
      <c r="M24" s="219">
        <f t="shared" si="3"/>
        <v>-25</v>
      </c>
      <c r="N24" s="154"/>
    </row>
    <row r="25" spans="1:20" ht="12.75" customHeight="1" x14ac:dyDescent="0.2">
      <c r="A25" s="239" t="s">
        <v>270</v>
      </c>
      <c r="B25" s="551">
        <v>6</v>
      </c>
      <c r="D25" s="645">
        <v>30</v>
      </c>
      <c r="E25" s="645">
        <v>30</v>
      </c>
      <c r="F25" s="96"/>
      <c r="G25" s="552">
        <f t="shared" si="0"/>
        <v>0</v>
      </c>
      <c r="H25" s="95">
        <f t="shared" si="1"/>
        <v>24</v>
      </c>
      <c r="I25" s="645">
        <v>35</v>
      </c>
      <c r="J25" s="645">
        <v>35</v>
      </c>
      <c r="K25" s="96"/>
      <c r="L25" s="552">
        <f t="shared" si="2"/>
        <v>0</v>
      </c>
      <c r="M25" s="219">
        <f t="shared" si="3"/>
        <v>5</v>
      </c>
      <c r="N25" s="154"/>
    </row>
    <row r="26" spans="1:20" x14ac:dyDescent="0.2">
      <c r="A26" s="239" t="s">
        <v>181</v>
      </c>
      <c r="B26" s="551">
        <v>155</v>
      </c>
      <c r="D26" s="645">
        <v>175</v>
      </c>
      <c r="E26" s="645">
        <v>175</v>
      </c>
      <c r="F26" s="96"/>
      <c r="G26" s="552">
        <f t="shared" si="0"/>
        <v>0</v>
      </c>
      <c r="H26" s="95">
        <f t="shared" si="1"/>
        <v>20</v>
      </c>
      <c r="I26" s="645">
        <v>175</v>
      </c>
      <c r="J26" s="645">
        <v>175</v>
      </c>
      <c r="K26" s="96"/>
      <c r="L26" s="552">
        <f t="shared" si="2"/>
        <v>0</v>
      </c>
      <c r="M26" s="219">
        <f t="shared" si="3"/>
        <v>0</v>
      </c>
      <c r="N26" s="154"/>
    </row>
    <row r="27" spans="1:20" x14ac:dyDescent="0.2">
      <c r="A27" s="239" t="s">
        <v>364</v>
      </c>
      <c r="B27" s="551">
        <v>111</v>
      </c>
      <c r="D27" s="645">
        <v>100</v>
      </c>
      <c r="E27" s="645">
        <v>100</v>
      </c>
      <c r="F27" s="96"/>
      <c r="G27" s="552">
        <f t="shared" si="0"/>
        <v>0</v>
      </c>
      <c r="H27" s="95">
        <f t="shared" si="1"/>
        <v>-11</v>
      </c>
      <c r="I27" s="645">
        <v>100</v>
      </c>
      <c r="J27" s="645">
        <v>100</v>
      </c>
      <c r="K27" s="96"/>
      <c r="L27" s="552">
        <f t="shared" si="2"/>
        <v>0</v>
      </c>
      <c r="M27" s="219">
        <f t="shared" si="3"/>
        <v>0</v>
      </c>
      <c r="N27" s="154"/>
    </row>
    <row r="28" spans="1:20" ht="12.75" customHeight="1" x14ac:dyDescent="0.2">
      <c r="A28" s="239" t="s">
        <v>250</v>
      </c>
      <c r="B28" s="551">
        <v>490</v>
      </c>
      <c r="D28" s="645">
        <v>450</v>
      </c>
      <c r="E28" s="645">
        <v>450</v>
      </c>
      <c r="F28" s="96"/>
      <c r="G28" s="552">
        <f t="shared" si="0"/>
        <v>0</v>
      </c>
      <c r="H28" s="95">
        <f t="shared" si="1"/>
        <v>-40</v>
      </c>
      <c r="I28" s="645">
        <v>500</v>
      </c>
      <c r="J28" s="645">
        <v>500</v>
      </c>
      <c r="K28" s="96"/>
      <c r="L28" s="552">
        <f t="shared" si="2"/>
        <v>0</v>
      </c>
      <c r="M28" s="219">
        <f t="shared" si="3"/>
        <v>50</v>
      </c>
      <c r="N28" s="154"/>
    </row>
    <row r="29" spans="1:20" ht="12.75" customHeight="1" x14ac:dyDescent="0.2">
      <c r="A29" s="239" t="s">
        <v>182</v>
      </c>
      <c r="B29" s="551">
        <v>2411</v>
      </c>
      <c r="D29" s="645">
        <v>2300</v>
      </c>
      <c r="E29" s="645">
        <v>2400</v>
      </c>
      <c r="F29" s="96"/>
      <c r="G29" s="552">
        <f t="shared" si="0"/>
        <v>100</v>
      </c>
      <c r="H29" s="95">
        <f t="shared" si="1"/>
        <v>-11</v>
      </c>
      <c r="I29" s="645">
        <v>2200</v>
      </c>
      <c r="J29" s="645">
        <v>2200</v>
      </c>
      <c r="K29" s="96"/>
      <c r="L29" s="552">
        <f t="shared" si="2"/>
        <v>0</v>
      </c>
      <c r="M29" s="219">
        <f t="shared" si="3"/>
        <v>-200</v>
      </c>
      <c r="N29" s="154"/>
    </row>
    <row r="30" spans="1:20" ht="12.75" customHeight="1" x14ac:dyDescent="0.2">
      <c r="A30" s="239" t="s">
        <v>269</v>
      </c>
      <c r="B30" s="551">
        <v>300</v>
      </c>
      <c r="D30" s="645">
        <v>350</v>
      </c>
      <c r="E30" s="645">
        <v>350</v>
      </c>
      <c r="F30" s="96"/>
      <c r="G30" s="552">
        <f t="shared" si="0"/>
        <v>0</v>
      </c>
      <c r="H30" s="95">
        <f t="shared" si="1"/>
        <v>50</v>
      </c>
      <c r="I30" s="645">
        <v>350</v>
      </c>
      <c r="J30" s="645">
        <v>350</v>
      </c>
      <c r="K30" s="96"/>
      <c r="L30" s="552">
        <f t="shared" si="2"/>
        <v>0</v>
      </c>
      <c r="M30" s="219">
        <f t="shared" si="3"/>
        <v>0</v>
      </c>
      <c r="N30" s="154"/>
    </row>
    <row r="31" spans="1:20" ht="12.75" customHeight="1" x14ac:dyDescent="0.2">
      <c r="A31" s="239" t="s">
        <v>183</v>
      </c>
      <c r="B31" s="551">
        <v>850</v>
      </c>
      <c r="D31" s="645">
        <v>1100</v>
      </c>
      <c r="E31" s="645">
        <v>1100</v>
      </c>
      <c r="F31" s="96"/>
      <c r="G31" s="552">
        <f t="shared" si="0"/>
        <v>0</v>
      </c>
      <c r="H31" s="95">
        <f t="shared" si="1"/>
        <v>250</v>
      </c>
      <c r="I31" s="645">
        <v>925</v>
      </c>
      <c r="J31" s="645">
        <v>925</v>
      </c>
      <c r="K31" s="96"/>
      <c r="L31" s="552">
        <f t="shared" si="2"/>
        <v>0</v>
      </c>
      <c r="M31" s="219">
        <f t="shared" si="3"/>
        <v>-175</v>
      </c>
      <c r="N31" s="154"/>
    </row>
    <row r="32" spans="1:20" ht="12.75" customHeight="1" x14ac:dyDescent="0.2">
      <c r="A32" s="239" t="s">
        <v>256</v>
      </c>
      <c r="B32" s="551">
        <v>172</v>
      </c>
      <c r="D32" s="645">
        <v>150</v>
      </c>
      <c r="E32" s="645">
        <v>150</v>
      </c>
      <c r="F32" s="96"/>
      <c r="G32" s="552">
        <f t="shared" si="0"/>
        <v>0</v>
      </c>
      <c r="H32" s="95">
        <f t="shared" si="1"/>
        <v>-22</v>
      </c>
      <c r="I32" s="645">
        <v>170</v>
      </c>
      <c r="J32" s="645">
        <v>170</v>
      </c>
      <c r="K32" s="96"/>
      <c r="L32" s="552">
        <f t="shared" si="2"/>
        <v>0</v>
      </c>
      <c r="M32" s="219">
        <f t="shared" si="3"/>
        <v>20</v>
      </c>
      <c r="N32" s="154"/>
    </row>
    <row r="33" spans="1:14" ht="12.75" customHeight="1" x14ac:dyDescent="0.2">
      <c r="A33" s="239" t="s">
        <v>184</v>
      </c>
      <c r="B33" s="551">
        <v>1065</v>
      </c>
      <c r="D33" s="645">
        <v>1200</v>
      </c>
      <c r="E33" s="645">
        <v>1200</v>
      </c>
      <c r="F33" s="96"/>
      <c r="G33" s="552">
        <f t="shared" si="0"/>
        <v>0</v>
      </c>
      <c r="H33" s="95">
        <f t="shared" si="1"/>
        <v>135</v>
      </c>
      <c r="I33" s="645">
        <v>1250</v>
      </c>
      <c r="J33" s="645">
        <v>1250</v>
      </c>
      <c r="K33" s="96"/>
      <c r="L33" s="552">
        <f t="shared" si="2"/>
        <v>0</v>
      </c>
      <c r="M33" s="219">
        <f t="shared" si="3"/>
        <v>50</v>
      </c>
      <c r="N33" s="154"/>
    </row>
    <row r="34" spans="1:14" ht="12.75" customHeight="1" x14ac:dyDescent="0.2">
      <c r="A34" s="239" t="s">
        <v>400</v>
      </c>
      <c r="B34" s="551">
        <v>175</v>
      </c>
      <c r="D34" s="645">
        <v>250</v>
      </c>
      <c r="E34" s="645">
        <v>250</v>
      </c>
      <c r="F34" s="96"/>
      <c r="G34" s="552">
        <f t="shared" si="0"/>
        <v>0</v>
      </c>
      <c r="H34" s="95">
        <f t="shared" si="1"/>
        <v>75</v>
      </c>
      <c r="I34" s="645">
        <v>200</v>
      </c>
      <c r="J34" s="645">
        <v>200</v>
      </c>
      <c r="K34" s="96"/>
      <c r="L34" s="552">
        <f t="shared" si="2"/>
        <v>0</v>
      </c>
      <c r="M34" s="219">
        <f t="shared" si="3"/>
        <v>-50</v>
      </c>
      <c r="N34" s="154"/>
    </row>
    <row r="35" spans="1:14" ht="12.75" customHeight="1" x14ac:dyDescent="0.2">
      <c r="A35" s="239" t="s">
        <v>237</v>
      </c>
      <c r="B35" s="551">
        <v>512</v>
      </c>
      <c r="D35" s="645">
        <v>500</v>
      </c>
      <c r="E35" s="645">
        <v>475</v>
      </c>
      <c r="F35" s="96"/>
      <c r="G35" s="552">
        <f t="shared" si="0"/>
        <v>-25</v>
      </c>
      <c r="H35" s="95">
        <f t="shared" si="1"/>
        <v>-37</v>
      </c>
      <c r="I35" s="645">
        <v>510</v>
      </c>
      <c r="J35" s="645">
        <v>510</v>
      </c>
      <c r="K35" s="96"/>
      <c r="L35" s="552">
        <f t="shared" si="2"/>
        <v>0</v>
      </c>
      <c r="M35" s="219">
        <f t="shared" si="3"/>
        <v>35</v>
      </c>
      <c r="N35" s="154"/>
    </row>
    <row r="36" spans="1:14" ht="12.75" customHeight="1" x14ac:dyDescent="0.2">
      <c r="A36" s="239" t="s">
        <v>236</v>
      </c>
      <c r="B36" s="551">
        <v>172</v>
      </c>
      <c r="D36" s="645">
        <v>180</v>
      </c>
      <c r="E36" s="645">
        <v>180</v>
      </c>
      <c r="F36" s="96"/>
      <c r="G36" s="552">
        <f t="shared" si="0"/>
        <v>0</v>
      </c>
      <c r="H36" s="95">
        <f t="shared" si="1"/>
        <v>8</v>
      </c>
      <c r="I36" s="645">
        <v>180</v>
      </c>
      <c r="J36" s="645">
        <v>180</v>
      </c>
      <c r="K36" s="96"/>
      <c r="L36" s="552">
        <f t="shared" si="2"/>
        <v>0</v>
      </c>
      <c r="M36" s="219">
        <f t="shared" si="3"/>
        <v>0</v>
      </c>
      <c r="N36" s="154"/>
    </row>
    <row r="37" spans="1:14" ht="12.75" customHeight="1" x14ac:dyDescent="0.2">
      <c r="A37" s="239" t="s">
        <v>235</v>
      </c>
      <c r="B37" s="551">
        <v>272</v>
      </c>
      <c r="D37" s="645">
        <v>300</v>
      </c>
      <c r="E37" s="645">
        <v>300</v>
      </c>
      <c r="F37" s="96"/>
      <c r="G37" s="552">
        <f t="shared" si="0"/>
        <v>0</v>
      </c>
      <c r="H37" s="95">
        <f t="shared" si="1"/>
        <v>28</v>
      </c>
      <c r="I37" s="645">
        <v>325</v>
      </c>
      <c r="J37" s="645">
        <v>325</v>
      </c>
      <c r="K37" s="96"/>
      <c r="L37" s="552">
        <f t="shared" si="2"/>
        <v>0</v>
      </c>
      <c r="M37" s="219">
        <f t="shared" si="3"/>
        <v>25</v>
      </c>
      <c r="N37" s="154"/>
    </row>
    <row r="38" spans="1:14" ht="12.75" customHeight="1" x14ac:dyDescent="0.2">
      <c r="A38" s="239" t="s">
        <v>187</v>
      </c>
      <c r="B38" s="551">
        <v>4650</v>
      </c>
      <c r="D38" s="645">
        <v>600</v>
      </c>
      <c r="E38" s="645">
        <v>700</v>
      </c>
      <c r="F38" s="96"/>
      <c r="G38" s="552">
        <f t="shared" si="0"/>
        <v>100</v>
      </c>
      <c r="H38" s="95">
        <f t="shared" si="1"/>
        <v>-3950</v>
      </c>
      <c r="I38" s="645">
        <v>800</v>
      </c>
      <c r="J38" s="645">
        <v>800</v>
      </c>
      <c r="K38" s="96"/>
      <c r="L38" s="552">
        <f t="shared" si="2"/>
        <v>0</v>
      </c>
      <c r="M38" s="219">
        <f t="shared" si="3"/>
        <v>100</v>
      </c>
      <c r="N38" s="154"/>
    </row>
    <row r="39" spans="1:14" ht="12.75" customHeight="1" x14ac:dyDescent="0.2">
      <c r="A39" s="239" t="s">
        <v>188</v>
      </c>
      <c r="B39" s="551">
        <v>750</v>
      </c>
      <c r="D39" s="645">
        <v>1000</v>
      </c>
      <c r="E39" s="645">
        <v>1000</v>
      </c>
      <c r="F39" s="96"/>
      <c r="G39" s="552">
        <f t="shared" ref="G39:G71" si="4">E39-D39</f>
        <v>0</v>
      </c>
      <c r="H39" s="95">
        <f t="shared" ref="H39:H71" si="5">E39-B39</f>
        <v>250</v>
      </c>
      <c r="I39" s="645">
        <v>1050</v>
      </c>
      <c r="J39" s="645">
        <v>1050</v>
      </c>
      <c r="K39" s="96"/>
      <c r="L39" s="552">
        <f t="shared" si="2"/>
        <v>0</v>
      </c>
      <c r="M39" s="219">
        <f t="shared" ref="M39:M71" si="6">J39-E39</f>
        <v>50</v>
      </c>
      <c r="N39" s="154"/>
    </row>
    <row r="40" spans="1:14" ht="12.75" customHeight="1" x14ac:dyDescent="0.2">
      <c r="A40" s="241" t="s">
        <v>189</v>
      </c>
      <c r="B40" s="551">
        <v>2125</v>
      </c>
      <c r="D40" s="645">
        <v>2200</v>
      </c>
      <c r="E40" s="645">
        <v>2200</v>
      </c>
      <c r="F40" s="96"/>
      <c r="G40" s="552">
        <f t="shared" si="4"/>
        <v>0</v>
      </c>
      <c r="H40" s="95">
        <f t="shared" si="5"/>
        <v>75</v>
      </c>
      <c r="I40" s="645">
        <v>2225</v>
      </c>
      <c r="J40" s="645">
        <v>2225</v>
      </c>
      <c r="K40" s="96"/>
      <c r="L40" s="552">
        <f t="shared" si="2"/>
        <v>0</v>
      </c>
      <c r="M40" s="219">
        <f t="shared" si="6"/>
        <v>25</v>
      </c>
      <c r="N40" s="154"/>
    </row>
    <row r="41" spans="1:14" ht="12.75" customHeight="1" x14ac:dyDescent="0.2">
      <c r="A41" s="241" t="s">
        <v>322</v>
      </c>
      <c r="B41" s="551">
        <v>178</v>
      </c>
      <c r="D41" s="645">
        <v>170</v>
      </c>
      <c r="E41" s="645">
        <v>170</v>
      </c>
      <c r="F41" s="96"/>
      <c r="G41" s="552">
        <f t="shared" si="4"/>
        <v>0</v>
      </c>
      <c r="H41" s="95">
        <f t="shared" si="5"/>
        <v>-8</v>
      </c>
      <c r="I41" s="645">
        <v>180</v>
      </c>
      <c r="J41" s="645">
        <v>180</v>
      </c>
      <c r="K41" s="96"/>
      <c r="L41" s="552">
        <f t="shared" si="2"/>
        <v>0</v>
      </c>
      <c r="M41" s="219">
        <f t="shared" si="6"/>
        <v>10</v>
      </c>
      <c r="N41" s="154"/>
    </row>
    <row r="42" spans="1:14" ht="12.75" customHeight="1" x14ac:dyDescent="0.2">
      <c r="A42" s="241" t="s">
        <v>190</v>
      </c>
      <c r="B42" s="551">
        <v>754</v>
      </c>
      <c r="D42" s="645">
        <v>775</v>
      </c>
      <c r="E42" s="645">
        <v>800</v>
      </c>
      <c r="F42" s="96"/>
      <c r="G42" s="552">
        <f t="shared" si="4"/>
        <v>25</v>
      </c>
      <c r="H42" s="95">
        <f t="shared" si="5"/>
        <v>46</v>
      </c>
      <c r="I42" s="645">
        <v>690</v>
      </c>
      <c r="J42" s="645">
        <v>690</v>
      </c>
      <c r="K42" s="96"/>
      <c r="L42" s="552">
        <f t="shared" si="2"/>
        <v>0</v>
      </c>
      <c r="M42" s="219">
        <f t="shared" si="6"/>
        <v>-110</v>
      </c>
      <c r="N42" s="154"/>
    </row>
    <row r="43" spans="1:14" ht="12.75" customHeight="1" x14ac:dyDescent="0.2">
      <c r="A43" s="241" t="s">
        <v>234</v>
      </c>
      <c r="B43" s="551">
        <v>274</v>
      </c>
      <c r="D43" s="645">
        <v>275</v>
      </c>
      <c r="E43" s="645">
        <v>275</v>
      </c>
      <c r="F43" s="96"/>
      <c r="G43" s="552">
        <f t="shared" si="4"/>
        <v>0</v>
      </c>
      <c r="H43" s="95">
        <f t="shared" si="5"/>
        <v>1</v>
      </c>
      <c r="I43" s="645">
        <v>275</v>
      </c>
      <c r="J43" s="645">
        <v>275</v>
      </c>
      <c r="K43" s="96"/>
      <c r="L43" s="552">
        <f t="shared" si="2"/>
        <v>0</v>
      </c>
      <c r="M43" s="219">
        <f t="shared" si="6"/>
        <v>0</v>
      </c>
      <c r="N43" s="154"/>
    </row>
    <row r="44" spans="1:14" ht="12.75" customHeight="1" x14ac:dyDescent="0.2">
      <c r="A44" s="241" t="s">
        <v>224</v>
      </c>
      <c r="B44" s="551">
        <v>298</v>
      </c>
      <c r="D44" s="645">
        <v>300</v>
      </c>
      <c r="E44" s="645">
        <v>300</v>
      </c>
      <c r="F44" s="96"/>
      <c r="G44" s="552">
        <f t="shared" si="4"/>
        <v>0</v>
      </c>
      <c r="H44" s="95">
        <f t="shared" si="5"/>
        <v>2</v>
      </c>
      <c r="I44" s="645">
        <v>350</v>
      </c>
      <c r="J44" s="645">
        <v>350</v>
      </c>
      <c r="K44" s="96"/>
      <c r="L44" s="552">
        <f t="shared" si="2"/>
        <v>0</v>
      </c>
      <c r="M44" s="219">
        <f t="shared" si="6"/>
        <v>50</v>
      </c>
      <c r="N44" s="154"/>
    </row>
    <row r="45" spans="1:14" ht="12.75" customHeight="1" x14ac:dyDescent="0.2">
      <c r="A45" s="241" t="s">
        <v>241</v>
      </c>
      <c r="B45" s="551">
        <v>900</v>
      </c>
      <c r="D45" s="645">
        <v>600</v>
      </c>
      <c r="E45" s="645">
        <v>800</v>
      </c>
      <c r="F45" s="96"/>
      <c r="G45" s="552">
        <f t="shared" si="4"/>
        <v>200</v>
      </c>
      <c r="H45" s="95">
        <f t="shared" si="5"/>
        <v>-100</v>
      </c>
      <c r="I45" s="645">
        <v>650</v>
      </c>
      <c r="J45" s="645">
        <v>650</v>
      </c>
      <c r="K45" s="96"/>
      <c r="L45" s="552">
        <f t="shared" si="2"/>
        <v>0</v>
      </c>
      <c r="M45" s="219">
        <f t="shared" si="6"/>
        <v>-150</v>
      </c>
      <c r="N45" s="154"/>
    </row>
    <row r="46" spans="1:14" ht="12.75" customHeight="1" x14ac:dyDescent="0.2">
      <c r="A46" s="241" t="s">
        <v>191</v>
      </c>
      <c r="B46" s="551">
        <v>20</v>
      </c>
      <c r="D46" s="645">
        <v>50</v>
      </c>
      <c r="E46" s="645">
        <v>50</v>
      </c>
      <c r="F46" s="96"/>
      <c r="G46" s="552">
        <f t="shared" si="4"/>
        <v>0</v>
      </c>
      <c r="H46" s="95">
        <f t="shared" si="5"/>
        <v>30</v>
      </c>
      <c r="I46" s="645">
        <v>50</v>
      </c>
      <c r="J46" s="645">
        <v>50</v>
      </c>
      <c r="K46" s="96"/>
      <c r="L46" s="552">
        <f t="shared" si="2"/>
        <v>0</v>
      </c>
      <c r="M46" s="219">
        <f t="shared" si="6"/>
        <v>0</v>
      </c>
      <c r="N46" s="154"/>
    </row>
    <row r="47" spans="1:14" ht="12.75" customHeight="1" x14ac:dyDescent="0.2">
      <c r="A47" s="241" t="s">
        <v>192</v>
      </c>
      <c r="B47" s="551">
        <v>413</v>
      </c>
      <c r="D47" s="645">
        <v>408</v>
      </c>
      <c r="E47" s="645">
        <v>408</v>
      </c>
      <c r="F47" s="96"/>
      <c r="G47" s="552">
        <f t="shared" si="4"/>
        <v>0</v>
      </c>
      <c r="H47" s="95">
        <f t="shared" si="5"/>
        <v>-5</v>
      </c>
      <c r="I47" s="645">
        <v>408</v>
      </c>
      <c r="J47" s="645">
        <v>408</v>
      </c>
      <c r="K47" s="96"/>
      <c r="L47" s="552">
        <f t="shared" si="2"/>
        <v>0</v>
      </c>
      <c r="M47" s="219">
        <f t="shared" si="6"/>
        <v>0</v>
      </c>
      <c r="N47" s="154"/>
    </row>
    <row r="48" spans="1:14" ht="12.75" customHeight="1" x14ac:dyDescent="0.2">
      <c r="A48" s="241" t="s">
        <v>401</v>
      </c>
      <c r="B48" s="551">
        <v>222</v>
      </c>
      <c r="D48" s="645">
        <v>230</v>
      </c>
      <c r="E48" s="645">
        <v>230</v>
      </c>
      <c r="F48" s="96"/>
      <c r="G48" s="552">
        <f t="shared" si="4"/>
        <v>0</v>
      </c>
      <c r="H48" s="95">
        <f t="shared" si="5"/>
        <v>8</v>
      </c>
      <c r="I48" s="645">
        <v>250</v>
      </c>
      <c r="J48" s="645">
        <v>250</v>
      </c>
      <c r="K48" s="96"/>
      <c r="L48" s="552">
        <f t="shared" si="2"/>
        <v>0</v>
      </c>
      <c r="M48" s="219">
        <f t="shared" si="6"/>
        <v>20</v>
      </c>
      <c r="N48" s="154"/>
    </row>
    <row r="49" spans="1:14" ht="12.75" customHeight="1" x14ac:dyDescent="0.2">
      <c r="A49" s="241" t="s">
        <v>193</v>
      </c>
      <c r="B49" s="551">
        <v>70</v>
      </c>
      <c r="D49" s="645">
        <v>100</v>
      </c>
      <c r="E49" s="645">
        <v>75</v>
      </c>
      <c r="F49" s="96"/>
      <c r="G49" s="552">
        <f t="shared" si="4"/>
        <v>-25</v>
      </c>
      <c r="H49" s="95">
        <f t="shared" si="5"/>
        <v>5</v>
      </c>
      <c r="I49" s="645">
        <v>100</v>
      </c>
      <c r="J49" s="645">
        <v>100</v>
      </c>
      <c r="K49" s="96"/>
      <c r="L49" s="552">
        <f t="shared" si="2"/>
        <v>0</v>
      </c>
      <c r="M49" s="219">
        <f t="shared" si="6"/>
        <v>25</v>
      </c>
      <c r="N49" s="154"/>
    </row>
    <row r="50" spans="1:14" ht="12.75" customHeight="1" x14ac:dyDescent="0.2">
      <c r="A50" s="241" t="s">
        <v>194</v>
      </c>
      <c r="B50" s="551">
        <v>300</v>
      </c>
      <c r="D50" s="645">
        <v>500</v>
      </c>
      <c r="E50" s="645">
        <v>500</v>
      </c>
      <c r="F50" s="96"/>
      <c r="G50" s="552">
        <f t="shared" si="4"/>
        <v>0</v>
      </c>
      <c r="H50" s="95">
        <f t="shared" si="5"/>
        <v>200</v>
      </c>
      <c r="I50" s="645">
        <v>525</v>
      </c>
      <c r="J50" s="645">
        <v>525</v>
      </c>
      <c r="K50" s="96"/>
      <c r="L50" s="552">
        <f t="shared" si="2"/>
        <v>0</v>
      </c>
      <c r="M50" s="219">
        <f t="shared" si="6"/>
        <v>25</v>
      </c>
      <c r="N50" s="154"/>
    </row>
    <row r="51" spans="1:14" ht="12.75" customHeight="1" x14ac:dyDescent="0.2">
      <c r="A51" s="241" t="s">
        <v>233</v>
      </c>
      <c r="B51" s="551">
        <v>110</v>
      </c>
      <c r="D51" s="645">
        <v>150</v>
      </c>
      <c r="E51" s="645">
        <v>150</v>
      </c>
      <c r="F51" s="96"/>
      <c r="G51" s="552">
        <f t="shared" si="4"/>
        <v>0</v>
      </c>
      <c r="H51" s="95">
        <f t="shared" si="5"/>
        <v>40</v>
      </c>
      <c r="I51" s="645">
        <v>150</v>
      </c>
      <c r="J51" s="645">
        <v>150</v>
      </c>
      <c r="K51" s="96"/>
      <c r="L51" s="552">
        <f t="shared" si="2"/>
        <v>0</v>
      </c>
      <c r="M51" s="219">
        <f t="shared" si="6"/>
        <v>0</v>
      </c>
      <c r="N51" s="154"/>
    </row>
    <row r="52" spans="1:14" ht="12.75" customHeight="1" x14ac:dyDescent="0.2">
      <c r="A52" s="241" t="s">
        <v>195</v>
      </c>
      <c r="B52" s="551">
        <v>262</v>
      </c>
      <c r="D52" s="645">
        <v>600</v>
      </c>
      <c r="E52" s="645">
        <v>600</v>
      </c>
      <c r="F52" s="96"/>
      <c r="G52" s="552">
        <f t="shared" si="4"/>
        <v>0</v>
      </c>
      <c r="H52" s="95">
        <f t="shared" si="5"/>
        <v>338</v>
      </c>
      <c r="I52" s="645">
        <v>400</v>
      </c>
      <c r="J52" s="645">
        <v>400</v>
      </c>
      <c r="K52" s="96"/>
      <c r="L52" s="552">
        <f t="shared" si="2"/>
        <v>0</v>
      </c>
      <c r="M52" s="219">
        <f t="shared" si="6"/>
        <v>-200</v>
      </c>
      <c r="N52" s="154"/>
    </row>
    <row r="53" spans="1:14" ht="12.75" customHeight="1" x14ac:dyDescent="0.2">
      <c r="A53" s="241" t="s">
        <v>196</v>
      </c>
      <c r="B53" s="551">
        <v>1695</v>
      </c>
      <c r="D53" s="645">
        <v>1600</v>
      </c>
      <c r="E53" s="645">
        <v>1600</v>
      </c>
      <c r="F53" s="96"/>
      <c r="G53" s="552">
        <f t="shared" si="4"/>
        <v>0</v>
      </c>
      <c r="H53" s="95">
        <f t="shared" si="5"/>
        <v>-95</v>
      </c>
      <c r="I53" s="645">
        <v>1650</v>
      </c>
      <c r="J53" s="645">
        <v>1650</v>
      </c>
      <c r="K53" s="96"/>
      <c r="L53" s="552">
        <f t="shared" si="2"/>
        <v>0</v>
      </c>
      <c r="M53" s="219">
        <f t="shared" si="6"/>
        <v>50</v>
      </c>
      <c r="N53" s="154"/>
    </row>
    <row r="54" spans="1:14" ht="12.75" customHeight="1" x14ac:dyDescent="0.2">
      <c r="A54" s="241" t="s">
        <v>197</v>
      </c>
      <c r="B54" s="551">
        <v>350</v>
      </c>
      <c r="D54" s="645">
        <v>500</v>
      </c>
      <c r="E54" s="645">
        <v>500</v>
      </c>
      <c r="F54" s="96"/>
      <c r="G54" s="552">
        <f t="shared" si="4"/>
        <v>0</v>
      </c>
      <c r="H54" s="95">
        <f t="shared" si="5"/>
        <v>150</v>
      </c>
      <c r="I54" s="645">
        <v>375</v>
      </c>
      <c r="J54" s="645">
        <v>375</v>
      </c>
      <c r="K54" s="96"/>
      <c r="L54" s="552">
        <f t="shared" si="2"/>
        <v>0</v>
      </c>
      <c r="M54" s="219">
        <f t="shared" si="6"/>
        <v>-125</v>
      </c>
      <c r="N54" s="154"/>
    </row>
    <row r="55" spans="1:14" ht="12.75" customHeight="1" x14ac:dyDescent="0.2">
      <c r="A55" s="241" t="s">
        <v>198</v>
      </c>
      <c r="B55" s="551">
        <v>878</v>
      </c>
      <c r="D55" s="645">
        <v>875</v>
      </c>
      <c r="E55" s="645">
        <v>875</v>
      </c>
      <c r="F55" s="96"/>
      <c r="G55" s="552">
        <f t="shared" si="4"/>
        <v>0</v>
      </c>
      <c r="H55" s="95">
        <f t="shared" si="5"/>
        <v>-3</v>
      </c>
      <c r="I55" s="645">
        <v>900</v>
      </c>
      <c r="J55" s="645">
        <v>900</v>
      </c>
      <c r="K55" s="96"/>
      <c r="L55" s="552">
        <f t="shared" si="2"/>
        <v>0</v>
      </c>
      <c r="M55" s="219">
        <f t="shared" si="6"/>
        <v>25</v>
      </c>
      <c r="N55" s="154"/>
    </row>
    <row r="56" spans="1:14" ht="12.75" customHeight="1" x14ac:dyDescent="0.2">
      <c r="A56" s="241" t="s">
        <v>472</v>
      </c>
      <c r="B56" s="551">
        <v>87</v>
      </c>
      <c r="D56" s="645">
        <v>125</v>
      </c>
      <c r="E56" s="645">
        <v>125</v>
      </c>
      <c r="F56" s="96"/>
      <c r="G56" s="552">
        <f t="shared" si="4"/>
        <v>0</v>
      </c>
      <c r="H56" s="95">
        <f t="shared" si="5"/>
        <v>38</v>
      </c>
      <c r="I56" s="645">
        <v>110</v>
      </c>
      <c r="J56" s="645">
        <v>110</v>
      </c>
      <c r="K56" s="96"/>
      <c r="L56" s="552">
        <f t="shared" si="2"/>
        <v>0</v>
      </c>
      <c r="M56" s="219">
        <f t="shared" si="6"/>
        <v>-15</v>
      </c>
      <c r="N56" s="154"/>
    </row>
    <row r="57" spans="1:14" ht="12.75" customHeight="1" x14ac:dyDescent="0.2">
      <c r="A57" s="241" t="s">
        <v>199</v>
      </c>
      <c r="B57" s="551">
        <v>890</v>
      </c>
      <c r="D57" s="645">
        <v>850</v>
      </c>
      <c r="E57" s="645">
        <v>850</v>
      </c>
      <c r="F57" s="96"/>
      <c r="G57" s="552">
        <f t="shared" si="4"/>
        <v>0</v>
      </c>
      <c r="H57" s="95">
        <f t="shared" si="5"/>
        <v>-40</v>
      </c>
      <c r="I57" s="645">
        <v>900</v>
      </c>
      <c r="J57" s="645">
        <v>900</v>
      </c>
      <c r="K57" s="96"/>
      <c r="L57" s="552">
        <f t="shared" si="2"/>
        <v>0</v>
      </c>
      <c r="M57" s="219">
        <f t="shared" si="6"/>
        <v>50</v>
      </c>
      <c r="N57" s="154"/>
    </row>
    <row r="58" spans="1:14" ht="12.75" customHeight="1" x14ac:dyDescent="0.2">
      <c r="A58" s="241" t="s">
        <v>200</v>
      </c>
      <c r="B58" s="551">
        <v>365</v>
      </c>
      <c r="D58" s="645">
        <v>800</v>
      </c>
      <c r="E58" s="645">
        <v>800</v>
      </c>
      <c r="F58" s="96"/>
      <c r="G58" s="552">
        <f t="shared" si="4"/>
        <v>0</v>
      </c>
      <c r="H58" s="95">
        <f t="shared" si="5"/>
        <v>435</v>
      </c>
      <c r="I58" s="645">
        <v>650</v>
      </c>
      <c r="J58" s="645">
        <v>650</v>
      </c>
      <c r="K58" s="96"/>
      <c r="L58" s="552">
        <f t="shared" si="2"/>
        <v>0</v>
      </c>
      <c r="M58" s="219">
        <f t="shared" si="6"/>
        <v>-150</v>
      </c>
      <c r="N58" s="154"/>
    </row>
    <row r="59" spans="1:14" ht="12.75" customHeight="1" x14ac:dyDescent="0.2">
      <c r="A59" s="241" t="s">
        <v>254</v>
      </c>
      <c r="B59" s="551">
        <v>140</v>
      </c>
      <c r="D59" s="645">
        <v>105</v>
      </c>
      <c r="E59" s="645">
        <v>150</v>
      </c>
      <c r="F59" s="96"/>
      <c r="G59" s="552">
        <f t="shared" si="4"/>
        <v>45</v>
      </c>
      <c r="H59" s="95">
        <f t="shared" si="5"/>
        <v>10</v>
      </c>
      <c r="I59" s="645">
        <v>110</v>
      </c>
      <c r="J59" s="645">
        <v>150</v>
      </c>
      <c r="K59" s="96"/>
      <c r="L59" s="552">
        <f t="shared" si="2"/>
        <v>40</v>
      </c>
      <c r="M59" s="219">
        <f t="shared" si="6"/>
        <v>0</v>
      </c>
      <c r="N59" s="154"/>
    </row>
    <row r="60" spans="1:14" ht="12.75" customHeight="1" x14ac:dyDescent="0.2">
      <c r="A60" s="242" t="s">
        <v>232</v>
      </c>
      <c r="B60" s="551">
        <v>300</v>
      </c>
      <c r="D60" s="645">
        <v>300</v>
      </c>
      <c r="E60" s="645">
        <v>300</v>
      </c>
      <c r="F60" s="96"/>
      <c r="G60" s="552">
        <f t="shared" si="4"/>
        <v>0</v>
      </c>
      <c r="H60" s="95">
        <f t="shared" si="5"/>
        <v>0</v>
      </c>
      <c r="I60" s="645">
        <v>300</v>
      </c>
      <c r="J60" s="645">
        <v>300</v>
      </c>
      <c r="K60" s="96"/>
      <c r="L60" s="552">
        <f t="shared" si="2"/>
        <v>0</v>
      </c>
      <c r="M60" s="219">
        <f t="shared" si="6"/>
        <v>0</v>
      </c>
      <c r="N60" s="154"/>
    </row>
    <row r="61" spans="1:14" ht="12.75" customHeight="1" x14ac:dyDescent="0.2">
      <c r="A61" s="241" t="s">
        <v>201</v>
      </c>
      <c r="B61" s="551">
        <v>2700</v>
      </c>
      <c r="D61" s="645">
        <v>2800</v>
      </c>
      <c r="E61" s="645">
        <v>2800</v>
      </c>
      <c r="F61" s="96"/>
      <c r="G61" s="552">
        <f t="shared" si="4"/>
        <v>0</v>
      </c>
      <c r="H61" s="95">
        <f t="shared" si="5"/>
        <v>100</v>
      </c>
      <c r="I61" s="645">
        <v>3000</v>
      </c>
      <c r="J61" s="645">
        <v>3000</v>
      </c>
      <c r="K61" s="96"/>
      <c r="L61" s="552">
        <f t="shared" si="2"/>
        <v>0</v>
      </c>
      <c r="M61" s="219">
        <f t="shared" si="6"/>
        <v>200</v>
      </c>
      <c r="N61" s="154"/>
    </row>
    <row r="62" spans="1:14" ht="12.75" customHeight="1" x14ac:dyDescent="0.2">
      <c r="A62" s="241" t="s">
        <v>261</v>
      </c>
      <c r="B62" s="551">
        <v>326</v>
      </c>
      <c r="D62" s="645">
        <v>350</v>
      </c>
      <c r="E62" s="645">
        <v>350</v>
      </c>
      <c r="F62" s="96"/>
      <c r="G62" s="552">
        <f t="shared" si="4"/>
        <v>0</v>
      </c>
      <c r="H62" s="95">
        <f t="shared" si="5"/>
        <v>24</v>
      </c>
      <c r="I62" s="645">
        <v>375</v>
      </c>
      <c r="J62" s="645">
        <v>375</v>
      </c>
      <c r="K62" s="96"/>
      <c r="L62" s="552">
        <f t="shared" si="2"/>
        <v>0</v>
      </c>
      <c r="M62" s="219">
        <f t="shared" si="6"/>
        <v>25</v>
      </c>
      <c r="N62" s="154"/>
    </row>
    <row r="63" spans="1:14" ht="12.75" customHeight="1" x14ac:dyDescent="0.2">
      <c r="A63" s="241" t="s">
        <v>255</v>
      </c>
      <c r="B63" s="551">
        <v>86</v>
      </c>
      <c r="D63" s="645">
        <v>130</v>
      </c>
      <c r="E63" s="645">
        <v>130</v>
      </c>
      <c r="F63" s="96"/>
      <c r="G63" s="552">
        <f t="shared" si="4"/>
        <v>0</v>
      </c>
      <c r="H63" s="95">
        <f t="shared" si="5"/>
        <v>44</v>
      </c>
      <c r="I63" s="645">
        <v>130</v>
      </c>
      <c r="J63" s="645">
        <v>130</v>
      </c>
      <c r="K63" s="96"/>
      <c r="L63" s="552">
        <f t="shared" si="2"/>
        <v>0</v>
      </c>
      <c r="M63" s="219">
        <f t="shared" si="6"/>
        <v>0</v>
      </c>
      <c r="N63" s="154"/>
    </row>
    <row r="64" spans="1:14" ht="12.75" customHeight="1" x14ac:dyDescent="0.2">
      <c r="A64" s="241" t="s">
        <v>204</v>
      </c>
      <c r="B64" s="551">
        <v>151</v>
      </c>
      <c r="D64" s="645">
        <v>170</v>
      </c>
      <c r="E64" s="645">
        <v>170</v>
      </c>
      <c r="F64" s="96"/>
      <c r="G64" s="552">
        <f t="shared" si="4"/>
        <v>0</v>
      </c>
      <c r="H64" s="95">
        <f t="shared" si="5"/>
        <v>19</v>
      </c>
      <c r="I64" s="645">
        <v>175</v>
      </c>
      <c r="J64" s="645">
        <v>175</v>
      </c>
      <c r="K64" s="96"/>
      <c r="L64" s="552">
        <f t="shared" si="2"/>
        <v>0</v>
      </c>
      <c r="M64" s="219">
        <f t="shared" si="6"/>
        <v>5</v>
      </c>
      <c r="N64" s="154"/>
    </row>
    <row r="65" spans="1:14" ht="12.75" customHeight="1" x14ac:dyDescent="0.2">
      <c r="A65" s="241" t="s">
        <v>205</v>
      </c>
      <c r="B65" s="553">
        <v>5450</v>
      </c>
      <c r="D65" s="558">
        <v>5400</v>
      </c>
      <c r="E65" s="558">
        <v>4900</v>
      </c>
      <c r="F65" s="139"/>
      <c r="G65" s="554">
        <f t="shared" si="4"/>
        <v>-500</v>
      </c>
      <c r="H65" s="95">
        <f t="shared" si="5"/>
        <v>-550</v>
      </c>
      <c r="I65" s="558">
        <v>5500</v>
      </c>
      <c r="J65" s="558">
        <v>5500</v>
      </c>
      <c r="K65" s="139"/>
      <c r="L65" s="554">
        <f t="shared" si="2"/>
        <v>0</v>
      </c>
      <c r="M65" s="219">
        <f t="shared" si="6"/>
        <v>600</v>
      </c>
      <c r="N65" s="154"/>
    </row>
    <row r="66" spans="1:14" ht="12.75" customHeight="1" x14ac:dyDescent="0.2">
      <c r="A66" s="241" t="s">
        <v>262</v>
      </c>
      <c r="B66" s="551">
        <v>214</v>
      </c>
      <c r="D66" s="645">
        <v>225</v>
      </c>
      <c r="E66" s="645">
        <v>225</v>
      </c>
      <c r="F66" s="96"/>
      <c r="G66" s="552">
        <f t="shared" si="4"/>
        <v>0</v>
      </c>
      <c r="H66" s="95">
        <f t="shared" si="5"/>
        <v>11</v>
      </c>
      <c r="I66" s="645">
        <v>250</v>
      </c>
      <c r="J66" s="645">
        <v>250</v>
      </c>
      <c r="K66" s="96"/>
      <c r="L66" s="552">
        <f t="shared" si="2"/>
        <v>0</v>
      </c>
      <c r="M66" s="219">
        <f t="shared" si="6"/>
        <v>25</v>
      </c>
      <c r="N66" s="154"/>
    </row>
    <row r="67" spans="1:14" ht="12.75" customHeight="1" x14ac:dyDescent="0.2">
      <c r="A67" s="241" t="s">
        <v>206</v>
      </c>
      <c r="B67" s="551">
        <v>222</v>
      </c>
      <c r="D67" s="645">
        <v>250</v>
      </c>
      <c r="E67" s="645">
        <v>250</v>
      </c>
      <c r="F67" s="96"/>
      <c r="G67" s="552">
        <f t="shared" si="4"/>
        <v>0</v>
      </c>
      <c r="H67" s="95">
        <f t="shared" si="5"/>
        <v>28</v>
      </c>
      <c r="I67" s="645">
        <v>250</v>
      </c>
      <c r="J67" s="645">
        <v>250</v>
      </c>
      <c r="K67" s="96"/>
      <c r="L67" s="552">
        <f t="shared" si="2"/>
        <v>0</v>
      </c>
      <c r="M67" s="219">
        <f t="shared" si="6"/>
        <v>0</v>
      </c>
      <c r="N67" s="154"/>
    </row>
    <row r="68" spans="1:14" ht="12.75" customHeight="1" x14ac:dyDescent="0.2">
      <c r="A68" s="241" t="s">
        <v>231</v>
      </c>
      <c r="B68" s="551">
        <v>1775</v>
      </c>
      <c r="D68" s="645">
        <v>1850</v>
      </c>
      <c r="E68" s="645">
        <v>1850</v>
      </c>
      <c r="F68" s="96"/>
      <c r="G68" s="552">
        <f t="shared" si="4"/>
        <v>0</v>
      </c>
      <c r="H68" s="95">
        <f t="shared" si="5"/>
        <v>75</v>
      </c>
      <c r="I68" s="645">
        <v>1850</v>
      </c>
      <c r="J68" s="645">
        <v>1850</v>
      </c>
      <c r="K68" s="96"/>
      <c r="L68" s="552">
        <f t="shared" si="2"/>
        <v>0</v>
      </c>
      <c r="M68" s="219">
        <f t="shared" si="6"/>
        <v>0</v>
      </c>
      <c r="N68" s="154"/>
    </row>
    <row r="69" spans="1:14" ht="12.75" customHeight="1" x14ac:dyDescent="0.2">
      <c r="A69" s="241" t="s">
        <v>223</v>
      </c>
      <c r="B69" s="551">
        <v>1400</v>
      </c>
      <c r="D69" s="645">
        <v>1700</v>
      </c>
      <c r="E69" s="645">
        <v>1700</v>
      </c>
      <c r="F69" s="96"/>
      <c r="G69" s="552">
        <f t="shared" si="4"/>
        <v>0</v>
      </c>
      <c r="H69" s="95">
        <f t="shared" si="5"/>
        <v>300</v>
      </c>
      <c r="I69" s="645">
        <v>1650</v>
      </c>
      <c r="J69" s="645">
        <v>1650</v>
      </c>
      <c r="K69" s="96"/>
      <c r="L69" s="552">
        <f t="shared" si="2"/>
        <v>0</v>
      </c>
      <c r="M69" s="219">
        <f t="shared" si="6"/>
        <v>-50</v>
      </c>
      <c r="N69" s="154"/>
    </row>
    <row r="70" spans="1:14" ht="12.75" customHeight="1" x14ac:dyDescent="0.2">
      <c r="A70" s="241" t="s">
        <v>207</v>
      </c>
      <c r="B70" s="551">
        <v>500</v>
      </c>
      <c r="D70" s="645">
        <v>475</v>
      </c>
      <c r="E70" s="645">
        <v>475</v>
      </c>
      <c r="F70" s="96"/>
      <c r="G70" s="552">
        <f t="shared" si="4"/>
        <v>0</v>
      </c>
      <c r="H70" s="95">
        <f t="shared" si="5"/>
        <v>-25</v>
      </c>
      <c r="I70" s="645">
        <v>500</v>
      </c>
      <c r="J70" s="645">
        <v>500</v>
      </c>
      <c r="K70" s="96"/>
      <c r="L70" s="552">
        <f t="shared" si="2"/>
        <v>0</v>
      </c>
      <c r="M70" s="219">
        <f t="shared" si="6"/>
        <v>25</v>
      </c>
      <c r="N70" s="154"/>
    </row>
    <row r="71" spans="1:14" ht="12.75" customHeight="1" x14ac:dyDescent="0.2">
      <c r="A71" s="241" t="s">
        <v>230</v>
      </c>
      <c r="B71" s="551">
        <v>448</v>
      </c>
      <c r="D71" s="645">
        <v>550</v>
      </c>
      <c r="E71" s="645">
        <v>550</v>
      </c>
      <c r="F71" s="96"/>
      <c r="G71" s="552">
        <f t="shared" si="4"/>
        <v>0</v>
      </c>
      <c r="H71" s="95">
        <f t="shared" si="5"/>
        <v>102</v>
      </c>
      <c r="I71" s="645">
        <v>575</v>
      </c>
      <c r="J71" s="645">
        <v>575</v>
      </c>
      <c r="K71" s="96"/>
      <c r="L71" s="552">
        <f t="shared" si="2"/>
        <v>0</v>
      </c>
      <c r="M71" s="219">
        <f t="shared" si="6"/>
        <v>25</v>
      </c>
      <c r="N71" s="154"/>
    </row>
    <row r="72" spans="1:14" ht="12.75" customHeight="1" x14ac:dyDescent="0.2">
      <c r="A72" s="241" t="s">
        <v>251</v>
      </c>
      <c r="B72" s="551">
        <v>590</v>
      </c>
      <c r="D72" s="645">
        <v>650</v>
      </c>
      <c r="E72" s="645">
        <v>650</v>
      </c>
      <c r="F72" s="96"/>
      <c r="G72" s="552">
        <f t="shared" ref="G72:G88" si="7">E72-D72</f>
        <v>0</v>
      </c>
      <c r="H72" s="95">
        <f t="shared" ref="H72:H88" si="8">E72-B72</f>
        <v>60</v>
      </c>
      <c r="I72" s="645">
        <v>675</v>
      </c>
      <c r="J72" s="645">
        <v>675</v>
      </c>
      <c r="K72" s="96"/>
      <c r="L72" s="552">
        <f t="shared" ref="L72:L88" si="9">J72-I72</f>
        <v>0</v>
      </c>
      <c r="M72" s="219">
        <f t="shared" ref="M72:M88" si="10">J72-E72</f>
        <v>25</v>
      </c>
      <c r="N72" s="154"/>
    </row>
    <row r="73" spans="1:14" ht="12.75" customHeight="1" x14ac:dyDescent="0.2">
      <c r="A73" s="241" t="s">
        <v>222</v>
      </c>
      <c r="B73" s="551">
        <v>1075</v>
      </c>
      <c r="D73" s="645">
        <v>1150</v>
      </c>
      <c r="E73" s="645">
        <v>1150</v>
      </c>
      <c r="F73" s="96"/>
      <c r="G73" s="552">
        <f t="shared" si="7"/>
        <v>0</v>
      </c>
      <c r="H73" s="95">
        <f t="shared" si="8"/>
        <v>75</v>
      </c>
      <c r="I73" s="645">
        <v>1200</v>
      </c>
      <c r="J73" s="645">
        <v>1200</v>
      </c>
      <c r="K73" s="96"/>
      <c r="L73" s="552">
        <f t="shared" si="9"/>
        <v>0</v>
      </c>
      <c r="M73" s="219">
        <f t="shared" si="10"/>
        <v>50</v>
      </c>
      <c r="N73" s="154"/>
    </row>
    <row r="74" spans="1:14" ht="12.75" customHeight="1" x14ac:dyDescent="0.2">
      <c r="A74" s="241" t="s">
        <v>208</v>
      </c>
      <c r="B74" s="551">
        <v>131</v>
      </c>
      <c r="D74" s="645">
        <v>125</v>
      </c>
      <c r="E74" s="645">
        <v>125</v>
      </c>
      <c r="F74" s="96"/>
      <c r="G74" s="552">
        <f t="shared" si="7"/>
        <v>0</v>
      </c>
      <c r="H74" s="95">
        <f t="shared" si="8"/>
        <v>-6</v>
      </c>
      <c r="I74" s="645">
        <v>120</v>
      </c>
      <c r="J74" s="645">
        <v>120</v>
      </c>
      <c r="K74" s="96"/>
      <c r="L74" s="552">
        <f t="shared" si="9"/>
        <v>0</v>
      </c>
      <c r="M74" s="219">
        <f t="shared" si="10"/>
        <v>-5</v>
      </c>
      <c r="N74" s="154"/>
    </row>
    <row r="75" spans="1:14" s="129" customFormat="1" ht="12.75" customHeight="1" x14ac:dyDescent="0.2">
      <c r="A75" s="243" t="s">
        <v>229</v>
      </c>
      <c r="B75" s="551">
        <v>150</v>
      </c>
      <c r="C75" s="220"/>
      <c r="D75" s="645">
        <v>160</v>
      </c>
      <c r="E75" s="645">
        <v>160</v>
      </c>
      <c r="F75" s="96"/>
      <c r="G75" s="552">
        <f t="shared" si="7"/>
        <v>0</v>
      </c>
      <c r="H75" s="95">
        <f t="shared" si="8"/>
        <v>10</v>
      </c>
      <c r="I75" s="645">
        <v>180</v>
      </c>
      <c r="J75" s="645">
        <v>180</v>
      </c>
      <c r="K75" s="96"/>
      <c r="L75" s="552">
        <f t="shared" si="9"/>
        <v>0</v>
      </c>
      <c r="M75" s="219">
        <f t="shared" si="10"/>
        <v>20</v>
      </c>
      <c r="N75" s="155"/>
    </row>
    <row r="76" spans="1:14" s="129" customFormat="1" ht="12.75" customHeight="1" x14ac:dyDescent="0.2">
      <c r="A76" s="243" t="s">
        <v>209</v>
      </c>
      <c r="B76" s="551">
        <v>118</v>
      </c>
      <c r="C76" s="220"/>
      <c r="D76" s="645">
        <v>125</v>
      </c>
      <c r="E76" s="645">
        <v>125</v>
      </c>
      <c r="F76" s="96"/>
      <c r="G76" s="552">
        <f t="shared" si="7"/>
        <v>0</v>
      </c>
      <c r="H76" s="95">
        <f t="shared" si="8"/>
        <v>7</v>
      </c>
      <c r="I76" s="645">
        <v>125</v>
      </c>
      <c r="J76" s="645">
        <v>125</v>
      </c>
      <c r="K76" s="96"/>
      <c r="L76" s="552">
        <f t="shared" si="9"/>
        <v>0</v>
      </c>
      <c r="M76" s="219">
        <f t="shared" si="10"/>
        <v>0</v>
      </c>
      <c r="N76" s="155"/>
    </row>
    <row r="77" spans="1:14" s="129" customFormat="1" ht="12.75" customHeight="1" x14ac:dyDescent="0.2">
      <c r="A77" s="243" t="s">
        <v>210</v>
      </c>
      <c r="B77" s="551">
        <v>105</v>
      </c>
      <c r="C77" s="220"/>
      <c r="D77" s="645">
        <v>150</v>
      </c>
      <c r="E77" s="645">
        <v>150</v>
      </c>
      <c r="F77" s="96"/>
      <c r="G77" s="552">
        <f t="shared" si="7"/>
        <v>0</v>
      </c>
      <c r="H77" s="95">
        <f t="shared" si="8"/>
        <v>45</v>
      </c>
      <c r="I77" s="645">
        <v>250</v>
      </c>
      <c r="J77" s="645">
        <v>250</v>
      </c>
      <c r="K77" s="96"/>
      <c r="L77" s="552">
        <f t="shared" si="9"/>
        <v>0</v>
      </c>
      <c r="M77" s="219">
        <f t="shared" si="10"/>
        <v>100</v>
      </c>
      <c r="N77" s="155"/>
    </row>
    <row r="78" spans="1:14" s="129" customFormat="1" ht="12.75" customHeight="1" x14ac:dyDescent="0.2">
      <c r="A78" s="243" t="s">
        <v>252</v>
      </c>
      <c r="B78" s="551">
        <v>390</v>
      </c>
      <c r="C78" s="220"/>
      <c r="D78" s="645">
        <v>425</v>
      </c>
      <c r="E78" s="645">
        <v>350</v>
      </c>
      <c r="F78" s="96"/>
      <c r="G78" s="552">
        <f t="shared" si="7"/>
        <v>-75</v>
      </c>
      <c r="H78" s="95">
        <f t="shared" si="8"/>
        <v>-40</v>
      </c>
      <c r="I78" s="645">
        <v>450</v>
      </c>
      <c r="J78" s="645">
        <v>425</v>
      </c>
      <c r="K78" s="96"/>
      <c r="L78" s="552">
        <f t="shared" si="9"/>
        <v>-25</v>
      </c>
      <c r="M78" s="219">
        <f t="shared" si="10"/>
        <v>75</v>
      </c>
      <c r="N78" s="155"/>
    </row>
    <row r="79" spans="1:14" s="129" customFormat="1" ht="12.75" customHeight="1" x14ac:dyDescent="0.2">
      <c r="A79" s="243" t="s">
        <v>212</v>
      </c>
      <c r="B79" s="551">
        <v>337</v>
      </c>
      <c r="C79" s="220"/>
      <c r="D79" s="645">
        <v>425</v>
      </c>
      <c r="E79" s="645">
        <v>375</v>
      </c>
      <c r="F79" s="96"/>
      <c r="G79" s="552">
        <f t="shared" si="7"/>
        <v>-50</v>
      </c>
      <c r="H79" s="220">
        <f t="shared" si="8"/>
        <v>38</v>
      </c>
      <c r="I79" s="645">
        <v>450</v>
      </c>
      <c r="J79" s="645">
        <v>450</v>
      </c>
      <c r="K79" s="96"/>
      <c r="L79" s="552">
        <f t="shared" si="9"/>
        <v>0</v>
      </c>
      <c r="M79" s="221">
        <f t="shared" si="10"/>
        <v>75</v>
      </c>
      <c r="N79" s="155"/>
    </row>
    <row r="80" spans="1:14" s="129" customFormat="1" ht="12.75" customHeight="1" x14ac:dyDescent="0.2">
      <c r="A80" s="243" t="s">
        <v>228</v>
      </c>
      <c r="B80" s="551">
        <v>875</v>
      </c>
      <c r="C80" s="220"/>
      <c r="D80" s="645">
        <v>950</v>
      </c>
      <c r="E80" s="645">
        <v>950</v>
      </c>
      <c r="F80" s="96"/>
      <c r="G80" s="552">
        <f t="shared" si="7"/>
        <v>0</v>
      </c>
      <c r="H80" s="220">
        <f t="shared" si="8"/>
        <v>75</v>
      </c>
      <c r="I80" s="645">
        <v>975</v>
      </c>
      <c r="J80" s="645">
        <v>975</v>
      </c>
      <c r="K80" s="96"/>
      <c r="L80" s="552">
        <f t="shared" si="9"/>
        <v>0</v>
      </c>
      <c r="M80" s="221">
        <f t="shared" si="10"/>
        <v>25</v>
      </c>
      <c r="N80" s="155"/>
    </row>
    <row r="81" spans="1:23" s="129" customFormat="1" ht="12.75" customHeight="1" x14ac:dyDescent="0.2">
      <c r="A81" s="243" t="s">
        <v>283</v>
      </c>
      <c r="B81" s="551">
        <v>682</v>
      </c>
      <c r="C81" s="220"/>
      <c r="D81" s="645">
        <v>675</v>
      </c>
      <c r="E81" s="645">
        <v>675</v>
      </c>
      <c r="F81" s="96"/>
      <c r="G81" s="552">
        <f t="shared" si="7"/>
        <v>0</v>
      </c>
      <c r="H81" s="220">
        <f t="shared" si="8"/>
        <v>-7</v>
      </c>
      <c r="I81" s="645">
        <v>700</v>
      </c>
      <c r="J81" s="645">
        <v>700</v>
      </c>
      <c r="K81" s="96"/>
      <c r="L81" s="552">
        <f t="shared" si="9"/>
        <v>0</v>
      </c>
      <c r="M81" s="221">
        <f t="shared" si="10"/>
        <v>25</v>
      </c>
      <c r="N81" s="155"/>
    </row>
    <row r="82" spans="1:23" s="129" customFormat="1" ht="12.75" customHeight="1" x14ac:dyDescent="0.2">
      <c r="A82" s="243" t="s">
        <v>214</v>
      </c>
      <c r="B82" s="553">
        <v>1457</v>
      </c>
      <c r="C82" s="220"/>
      <c r="D82" s="558">
        <v>1575</v>
      </c>
      <c r="E82" s="558">
        <v>1575</v>
      </c>
      <c r="F82" s="96"/>
      <c r="G82" s="552">
        <f t="shared" si="7"/>
        <v>0</v>
      </c>
      <c r="H82" s="220">
        <f t="shared" si="8"/>
        <v>118</v>
      </c>
      <c r="I82" s="558">
        <v>1625</v>
      </c>
      <c r="J82" s="558">
        <v>1600</v>
      </c>
      <c r="K82" s="96"/>
      <c r="L82" s="552">
        <f t="shared" si="9"/>
        <v>-25</v>
      </c>
      <c r="M82" s="221">
        <f t="shared" si="10"/>
        <v>25</v>
      </c>
      <c r="N82" s="155"/>
    </row>
    <row r="83" spans="1:23" s="129" customFormat="1" ht="12.75" customHeight="1" x14ac:dyDescent="0.2">
      <c r="A83" s="243" t="s">
        <v>268</v>
      </c>
      <c r="B83" s="553">
        <v>64</v>
      </c>
      <c r="C83" s="220"/>
      <c r="D83" s="558">
        <v>75</v>
      </c>
      <c r="E83" s="558">
        <v>75</v>
      </c>
      <c r="F83" s="96"/>
      <c r="G83" s="552">
        <f t="shared" si="7"/>
        <v>0</v>
      </c>
      <c r="H83" s="220">
        <f t="shared" si="8"/>
        <v>11</v>
      </c>
      <c r="I83" s="558">
        <v>100</v>
      </c>
      <c r="J83" s="558">
        <v>100</v>
      </c>
      <c r="K83" s="96"/>
      <c r="L83" s="552">
        <f t="shared" si="9"/>
        <v>0</v>
      </c>
      <c r="M83" s="221">
        <f t="shared" si="10"/>
        <v>25</v>
      </c>
      <c r="N83" s="155"/>
    </row>
    <row r="84" spans="1:23" s="129" customFormat="1" ht="12.75" customHeight="1" x14ac:dyDescent="0.2">
      <c r="A84" s="243" t="s">
        <v>216</v>
      </c>
      <c r="B84" s="551">
        <v>280</v>
      </c>
      <c r="C84" s="220"/>
      <c r="D84" s="645">
        <v>250</v>
      </c>
      <c r="E84" s="645">
        <v>250</v>
      </c>
      <c r="F84" s="96"/>
      <c r="G84" s="552">
        <f t="shared" si="7"/>
        <v>0</v>
      </c>
      <c r="H84" s="220">
        <f t="shared" si="8"/>
        <v>-30</v>
      </c>
      <c r="I84" s="645">
        <v>280</v>
      </c>
      <c r="J84" s="645">
        <v>280</v>
      </c>
      <c r="K84" s="96"/>
      <c r="L84" s="552">
        <f t="shared" si="9"/>
        <v>0</v>
      </c>
      <c r="M84" s="221">
        <f t="shared" si="10"/>
        <v>30</v>
      </c>
      <c r="N84" s="155"/>
    </row>
    <row r="85" spans="1:23" s="129" customFormat="1" ht="12.75" customHeight="1" x14ac:dyDescent="0.2">
      <c r="A85" s="243" t="s">
        <v>217</v>
      </c>
      <c r="B85" s="551">
        <v>3700</v>
      </c>
      <c r="C85" s="220"/>
      <c r="D85" s="645">
        <v>4000</v>
      </c>
      <c r="E85" s="645">
        <v>4000</v>
      </c>
      <c r="F85" s="96"/>
      <c r="G85" s="552">
        <f t="shared" si="7"/>
        <v>0</v>
      </c>
      <c r="H85" s="220">
        <f t="shared" si="8"/>
        <v>300</v>
      </c>
      <c r="I85" s="645">
        <v>4100</v>
      </c>
      <c r="J85" s="645">
        <v>4100</v>
      </c>
      <c r="K85" s="96"/>
      <c r="L85" s="552">
        <f t="shared" si="9"/>
        <v>0</v>
      </c>
      <c r="M85" s="221">
        <f t="shared" si="10"/>
        <v>100</v>
      </c>
      <c r="N85" s="155"/>
    </row>
    <row r="86" spans="1:23" s="129" customFormat="1" ht="12.75" customHeight="1" x14ac:dyDescent="0.2">
      <c r="A86" s="243" t="s">
        <v>227</v>
      </c>
      <c r="B86" s="551">
        <v>725</v>
      </c>
      <c r="C86" s="220"/>
      <c r="D86" s="645">
        <v>750</v>
      </c>
      <c r="E86" s="645">
        <v>750</v>
      </c>
      <c r="F86" s="96"/>
      <c r="G86" s="552">
        <f t="shared" si="7"/>
        <v>0</v>
      </c>
      <c r="H86" s="220">
        <f t="shared" si="8"/>
        <v>25</v>
      </c>
      <c r="I86" s="645">
        <v>825</v>
      </c>
      <c r="J86" s="645">
        <v>825</v>
      </c>
      <c r="K86" s="96"/>
      <c r="L86" s="552">
        <f t="shared" si="9"/>
        <v>0</v>
      </c>
      <c r="M86" s="221">
        <f t="shared" si="10"/>
        <v>75</v>
      </c>
    </row>
    <row r="87" spans="1:23" s="129" customFormat="1" ht="13.2" customHeight="1" x14ac:dyDescent="0.2">
      <c r="A87" s="243" t="s">
        <v>226</v>
      </c>
      <c r="B87" s="555">
        <f>SUM(B7:B86)</f>
        <v>56910</v>
      </c>
      <c r="C87" s="220"/>
      <c r="D87" s="646">
        <f>SUM(D7:D86)</f>
        <v>58168</v>
      </c>
      <c r="E87" s="646">
        <f>SUM(E7:E86)</f>
        <v>58093</v>
      </c>
      <c r="F87" s="295"/>
      <c r="G87" s="556">
        <f t="shared" si="7"/>
        <v>-75</v>
      </c>
      <c r="H87" s="295">
        <f t="shared" si="8"/>
        <v>1183</v>
      </c>
      <c r="I87" s="646">
        <f>SUM(I7:I86)</f>
        <v>58433</v>
      </c>
      <c r="J87" s="646">
        <f>SUM(J7:J86)</f>
        <v>58323</v>
      </c>
      <c r="K87" s="295"/>
      <c r="L87" s="556">
        <f t="shared" si="9"/>
        <v>-110</v>
      </c>
      <c r="M87" s="244">
        <f t="shared" si="10"/>
        <v>230</v>
      </c>
    </row>
    <row r="88" spans="1:23" s="129" customFormat="1" ht="12.75" customHeight="1" x14ac:dyDescent="0.2">
      <c r="A88" s="243" t="s">
        <v>225</v>
      </c>
      <c r="B88" s="557">
        <f>B90-B87</f>
        <v>3058</v>
      </c>
      <c r="C88" s="220"/>
      <c r="D88" s="647">
        <f>D90-D87</f>
        <v>2986</v>
      </c>
      <c r="E88" s="647">
        <f>E90-E87</f>
        <v>3946</v>
      </c>
      <c r="F88" s="245"/>
      <c r="G88" s="552">
        <f t="shared" si="7"/>
        <v>960</v>
      </c>
      <c r="H88" s="245">
        <f t="shared" si="8"/>
        <v>888</v>
      </c>
      <c r="I88" s="647">
        <f>I90-I87</f>
        <v>3277</v>
      </c>
      <c r="J88" s="647">
        <f>J90-J87</f>
        <v>3717</v>
      </c>
      <c r="K88" s="245"/>
      <c r="L88" s="552">
        <f t="shared" si="9"/>
        <v>440</v>
      </c>
      <c r="M88" s="246">
        <f t="shared" si="10"/>
        <v>-229</v>
      </c>
    </row>
    <row r="89" spans="1:23" s="129" customFormat="1" ht="12.75" customHeight="1" x14ac:dyDescent="0.2">
      <c r="A89" s="247"/>
      <c r="B89" s="558"/>
      <c r="C89" s="220"/>
      <c r="D89" s="558"/>
      <c r="E89" s="558"/>
      <c r="F89" s="132"/>
      <c r="G89" s="552"/>
      <c r="H89" s="220"/>
      <c r="I89" s="558"/>
      <c r="J89" s="558"/>
      <c r="K89" s="132"/>
      <c r="L89" s="552"/>
      <c r="M89" s="221"/>
      <c r="T89" s="138"/>
    </row>
    <row r="90" spans="1:23" s="270" customFormat="1" ht="12.75" customHeight="1" thickBot="1" x14ac:dyDescent="0.25">
      <c r="A90" s="266" t="s">
        <v>220</v>
      </c>
      <c r="B90" s="559">
        <v>59968</v>
      </c>
      <c r="C90" s="267"/>
      <c r="D90" s="559">
        <v>61154</v>
      </c>
      <c r="E90" s="559">
        <v>62039</v>
      </c>
      <c r="F90" s="223"/>
      <c r="G90" s="560">
        <f>E90-D90</f>
        <v>885</v>
      </c>
      <c r="H90" s="268">
        <f>E90-B90</f>
        <v>2071</v>
      </c>
      <c r="I90" s="559">
        <v>61710</v>
      </c>
      <c r="J90" s="559">
        <v>62040</v>
      </c>
      <c r="K90" s="223"/>
      <c r="L90" s="560">
        <f>J90-I90</f>
        <v>330</v>
      </c>
      <c r="M90" s="269">
        <f>J90-E90</f>
        <v>1</v>
      </c>
      <c r="T90" s="271"/>
    </row>
    <row r="91" spans="1:23" ht="15.75" customHeight="1" x14ac:dyDescent="0.2">
      <c r="A91" s="114" t="s">
        <v>485</v>
      </c>
      <c r="B91" s="638"/>
      <c r="D91" s="644"/>
      <c r="E91" s="644"/>
      <c r="T91" s="67"/>
    </row>
    <row r="92" spans="1:23" ht="12" customHeight="1" x14ac:dyDescent="0.2">
      <c r="A92" s="114" t="s">
        <v>431</v>
      </c>
      <c r="B92" s="638"/>
      <c r="D92" s="644"/>
      <c r="E92" s="644"/>
      <c r="T92" s="67"/>
    </row>
    <row r="93" spans="1:23" x14ac:dyDescent="0.2">
      <c r="A93" s="114" t="s">
        <v>313</v>
      </c>
      <c r="B93" s="639"/>
      <c r="D93" s="648"/>
      <c r="E93" s="648"/>
      <c r="F93" s="95"/>
      <c r="I93" s="648"/>
      <c r="J93" s="648"/>
      <c r="K93" s="95"/>
      <c r="W93" s="67"/>
    </row>
    <row r="94" spans="1:23" ht="12" customHeight="1" x14ac:dyDescent="0.2">
      <c r="A94" s="6" t="s">
        <v>493</v>
      </c>
      <c r="B94" s="638"/>
      <c r="D94" s="644"/>
      <c r="E94" s="644"/>
      <c r="T94" s="67"/>
    </row>
    <row r="95" spans="1:23" ht="11.1" customHeight="1" x14ac:dyDescent="0.2">
      <c r="B95" s="638"/>
      <c r="D95" s="644"/>
      <c r="E95" s="644"/>
      <c r="T95" s="67"/>
    </row>
    <row r="96" spans="1:23" ht="10.5" customHeight="1" x14ac:dyDescent="0.2">
      <c r="A96" s="112"/>
      <c r="B96" s="640"/>
      <c r="D96" s="649"/>
      <c r="E96" s="649"/>
      <c r="F96" s="122"/>
      <c r="I96" s="649"/>
      <c r="J96" s="649"/>
      <c r="K96" s="122"/>
      <c r="T96" s="67"/>
    </row>
    <row r="97" spans="1:26" x14ac:dyDescent="0.2">
      <c r="A97" s="95"/>
      <c r="B97" s="638"/>
      <c r="D97" s="644"/>
      <c r="E97" s="644"/>
      <c r="T97" s="67"/>
    </row>
    <row r="98" spans="1:26" x14ac:dyDescent="0.2">
      <c r="B98" s="638"/>
      <c r="D98" s="644"/>
      <c r="E98" s="644"/>
      <c r="T98" s="67"/>
    </row>
    <row r="99" spans="1:26" x14ac:dyDescent="0.2">
      <c r="B99" s="638"/>
      <c r="D99" s="644"/>
      <c r="E99" s="644"/>
      <c r="T99" s="67"/>
    </row>
    <row r="100" spans="1:26" x14ac:dyDescent="0.2">
      <c r="B100" s="638"/>
      <c r="D100" s="644"/>
      <c r="E100" s="644"/>
      <c r="T100" s="67"/>
    </row>
    <row r="101" spans="1:26" x14ac:dyDescent="0.2">
      <c r="B101" s="638"/>
      <c r="D101" s="644"/>
      <c r="E101" s="644"/>
      <c r="T101" s="67"/>
    </row>
    <row r="102" spans="1:26" x14ac:dyDescent="0.2">
      <c r="B102" s="638"/>
      <c r="D102" s="644"/>
      <c r="E102" s="644"/>
      <c r="T102" s="67"/>
    </row>
    <row r="103" spans="1:26" x14ac:dyDescent="0.2">
      <c r="B103" s="638"/>
      <c r="D103" s="644"/>
      <c r="E103" s="644"/>
      <c r="T103" s="67"/>
    </row>
    <row r="104" spans="1:26" x14ac:dyDescent="0.2">
      <c r="B104" s="638"/>
      <c r="D104" s="644"/>
      <c r="E104" s="644"/>
    </row>
    <row r="105" spans="1:26" x14ac:dyDescent="0.2">
      <c r="B105" s="638"/>
      <c r="D105" s="644"/>
      <c r="E105" s="644"/>
      <c r="T105" s="67"/>
    </row>
    <row r="106" spans="1:26" x14ac:dyDescent="0.2">
      <c r="B106" s="638"/>
      <c r="D106" s="644"/>
      <c r="E106" s="644"/>
      <c r="T106" s="74"/>
      <c r="V106" s="74"/>
      <c r="W106" s="74"/>
    </row>
    <row r="107" spans="1:26" ht="11.1" customHeight="1" x14ac:dyDescent="0.2">
      <c r="B107" s="638"/>
      <c r="D107" s="644"/>
      <c r="E107" s="644"/>
      <c r="T107" s="74"/>
      <c r="V107" s="74"/>
      <c r="W107" s="74"/>
      <c r="X107" s="74"/>
      <c r="Y107" s="74"/>
      <c r="Z107" s="74"/>
    </row>
    <row r="108" spans="1:26" ht="11.1" customHeight="1" x14ac:dyDescent="0.2">
      <c r="B108" s="638"/>
      <c r="D108" s="644"/>
      <c r="E108" s="644"/>
      <c r="T108" s="67"/>
    </row>
    <row r="109" spans="1:26" ht="11.1" customHeight="1" x14ac:dyDescent="0.2">
      <c r="B109" s="638"/>
      <c r="D109" s="644"/>
      <c r="E109" s="644"/>
    </row>
    <row r="110" spans="1:26" ht="11.1" customHeight="1" x14ac:dyDescent="0.2">
      <c r="B110" s="638"/>
      <c r="D110" s="644"/>
      <c r="E110" s="644"/>
      <c r="T110" s="67"/>
    </row>
    <row r="111" spans="1:26" x14ac:dyDescent="0.2">
      <c r="B111" s="638"/>
      <c r="D111" s="644"/>
      <c r="E111" s="644"/>
      <c r="T111" s="67"/>
    </row>
    <row r="112" spans="1:26" x14ac:dyDescent="0.2">
      <c r="B112" s="638"/>
      <c r="D112" s="644"/>
      <c r="E112" s="644"/>
      <c r="T112" s="67"/>
    </row>
    <row r="113" spans="2:20" x14ac:dyDescent="0.2">
      <c r="B113" s="638"/>
      <c r="D113" s="644"/>
      <c r="E113" s="644"/>
      <c r="T113" s="67"/>
    </row>
    <row r="114" spans="2:20" x14ac:dyDescent="0.2">
      <c r="B114" s="638"/>
      <c r="D114" s="644"/>
      <c r="E114" s="644"/>
    </row>
    <row r="115" spans="2:20" x14ac:dyDescent="0.2">
      <c r="D115" s="644"/>
      <c r="E115" s="644"/>
      <c r="T115" s="67"/>
    </row>
    <row r="116" spans="2:20" x14ac:dyDescent="0.2">
      <c r="D116" s="650"/>
      <c r="E116" s="650"/>
      <c r="I116" s="650"/>
      <c r="J116" s="650"/>
    </row>
    <row r="117" spans="2:20" x14ac:dyDescent="0.2">
      <c r="D117" s="650"/>
      <c r="E117" s="650"/>
      <c r="I117" s="650"/>
      <c r="J117" s="650"/>
    </row>
    <row r="118" spans="2:20" x14ac:dyDescent="0.2">
      <c r="D118" s="650"/>
      <c r="E118" s="650"/>
      <c r="I118" s="650"/>
      <c r="J118" s="650"/>
    </row>
    <row r="119" spans="2:20" x14ac:dyDescent="0.2">
      <c r="D119" s="650"/>
      <c r="E119" s="650"/>
      <c r="I119" s="650"/>
      <c r="J119" s="650"/>
    </row>
    <row r="120" spans="2:20" x14ac:dyDescent="0.2">
      <c r="D120" s="644"/>
      <c r="E120" s="644"/>
    </row>
    <row r="121" spans="2:20" x14ac:dyDescent="0.2">
      <c r="D121" s="644"/>
      <c r="E121" s="644"/>
    </row>
    <row r="122" spans="2:20" x14ac:dyDescent="0.2">
      <c r="D122" s="644"/>
      <c r="E122" s="644"/>
    </row>
    <row r="123" spans="2:20" x14ac:dyDescent="0.2">
      <c r="D123" s="650"/>
      <c r="E123" s="650"/>
      <c r="I123" s="650"/>
      <c r="J123" s="650"/>
    </row>
    <row r="124" spans="2:20" x14ac:dyDescent="0.2">
      <c r="D124" s="650"/>
      <c r="E124" s="650"/>
      <c r="I124" s="650"/>
      <c r="J124" s="650"/>
    </row>
    <row r="125" spans="2:20" x14ac:dyDescent="0.2">
      <c r="D125" s="644"/>
      <c r="E125" s="644"/>
      <c r="N125" s="81"/>
      <c r="O125" s="81"/>
      <c r="P125" s="81"/>
      <c r="Q125" s="81"/>
      <c r="R125" s="81"/>
      <c r="S125" s="81"/>
    </row>
    <row r="126" spans="2:20" x14ac:dyDescent="0.2">
      <c r="D126" s="650"/>
      <c r="E126" s="650"/>
      <c r="I126" s="650"/>
      <c r="J126" s="650"/>
      <c r="N126" s="81"/>
      <c r="O126" s="81"/>
      <c r="P126" s="81"/>
      <c r="Q126" s="81"/>
      <c r="R126" s="81"/>
      <c r="S126" s="81"/>
    </row>
    <row r="127" spans="2:20" x14ac:dyDescent="0.2">
      <c r="D127" s="650"/>
      <c r="E127" s="650"/>
      <c r="I127" s="650"/>
      <c r="J127" s="650"/>
    </row>
    <row r="128" spans="2:20" x14ac:dyDescent="0.2">
      <c r="D128" s="650"/>
      <c r="E128" s="650"/>
      <c r="I128" s="650"/>
      <c r="J128" s="650"/>
    </row>
    <row r="129" spans="4:10" x14ac:dyDescent="0.2">
      <c r="D129" s="650"/>
      <c r="E129" s="650"/>
      <c r="I129" s="650"/>
      <c r="J129" s="650"/>
    </row>
    <row r="130" spans="4:10" x14ac:dyDescent="0.2">
      <c r="D130" s="650"/>
      <c r="E130" s="650"/>
      <c r="I130" s="650"/>
      <c r="J130" s="650"/>
    </row>
    <row r="131" spans="4:10" x14ac:dyDescent="0.2">
      <c r="D131" s="650"/>
      <c r="E131" s="650"/>
      <c r="I131" s="650"/>
      <c r="J131" s="650"/>
    </row>
    <row r="132" spans="4:10" x14ac:dyDescent="0.2">
      <c r="D132" s="644"/>
      <c r="E132" s="644"/>
    </row>
    <row r="133" spans="4:10" x14ac:dyDescent="0.2">
      <c r="D133" s="650"/>
      <c r="E133" s="650"/>
      <c r="I133" s="650"/>
      <c r="J133" s="650"/>
    </row>
    <row r="134" spans="4:10" x14ac:dyDescent="0.2">
      <c r="D134" s="650"/>
      <c r="E134" s="650"/>
      <c r="I134" s="650"/>
      <c r="J134" s="650"/>
    </row>
    <row r="135" spans="4:10" x14ac:dyDescent="0.2">
      <c r="D135" s="650"/>
      <c r="E135" s="650"/>
      <c r="I135" s="650"/>
      <c r="J135" s="650"/>
    </row>
    <row r="136" spans="4:10" x14ac:dyDescent="0.2">
      <c r="D136" s="650"/>
      <c r="E136" s="650"/>
      <c r="I136" s="650"/>
      <c r="J136" s="650"/>
    </row>
    <row r="137" spans="4:10" x14ac:dyDescent="0.2">
      <c r="D137" s="650"/>
      <c r="E137" s="650"/>
      <c r="I137" s="650"/>
      <c r="J137" s="650"/>
    </row>
    <row r="138" spans="4:10" x14ac:dyDescent="0.2">
      <c r="D138" s="650"/>
      <c r="E138" s="650"/>
      <c r="I138" s="650"/>
      <c r="J138" s="650"/>
    </row>
    <row r="139" spans="4:10" x14ac:dyDescent="0.2">
      <c r="D139" s="650"/>
      <c r="E139" s="650"/>
      <c r="I139" s="650"/>
      <c r="J139" s="650"/>
    </row>
    <row r="140" spans="4:10" x14ac:dyDescent="0.2">
      <c r="D140" s="650"/>
      <c r="E140" s="650"/>
      <c r="I140" s="650"/>
      <c r="J140" s="650"/>
    </row>
    <row r="141" spans="4:10" x14ac:dyDescent="0.2">
      <c r="D141" s="650"/>
      <c r="E141" s="650"/>
      <c r="I141" s="650"/>
      <c r="J141" s="650"/>
    </row>
    <row r="142" spans="4:10" x14ac:dyDescent="0.2">
      <c r="D142" s="650"/>
      <c r="E142" s="650"/>
      <c r="I142" s="650"/>
      <c r="J142" s="650"/>
    </row>
    <row r="143" spans="4:10" x14ac:dyDescent="0.2">
      <c r="D143" s="650"/>
      <c r="E143" s="650"/>
      <c r="I143" s="650"/>
      <c r="J143" s="650"/>
    </row>
    <row r="144" spans="4:10" x14ac:dyDescent="0.2">
      <c r="D144" s="650"/>
      <c r="E144" s="650"/>
      <c r="I144" s="650"/>
      <c r="J144" s="650"/>
    </row>
    <row r="145" spans="4:10" x14ac:dyDescent="0.2">
      <c r="D145" s="650"/>
      <c r="E145" s="650"/>
      <c r="I145" s="650"/>
      <c r="J145" s="650"/>
    </row>
    <row r="146" spans="4:10" x14ac:dyDescent="0.2">
      <c r="D146" s="650"/>
      <c r="E146" s="650"/>
      <c r="I146" s="650"/>
      <c r="J146" s="650"/>
    </row>
    <row r="147" spans="4:10" x14ac:dyDescent="0.2">
      <c r="D147" s="650"/>
      <c r="E147" s="650"/>
      <c r="I147" s="650"/>
      <c r="J147" s="650"/>
    </row>
    <row r="148" spans="4:10" x14ac:dyDescent="0.2">
      <c r="D148" s="644"/>
      <c r="E148" s="644"/>
    </row>
    <row r="149" spans="4:10" x14ac:dyDescent="0.2">
      <c r="D149" s="644"/>
      <c r="E149" s="644"/>
    </row>
    <row r="150" spans="4:10" x14ac:dyDescent="0.2">
      <c r="D150" s="644"/>
      <c r="E150" s="644"/>
    </row>
    <row r="151" spans="4:10" x14ac:dyDescent="0.2">
      <c r="D151" s="644"/>
      <c r="E151" s="644"/>
    </row>
    <row r="152" spans="4:10" x14ac:dyDescent="0.2">
      <c r="D152" s="644"/>
      <c r="E152" s="644"/>
    </row>
    <row r="153" spans="4:10" x14ac:dyDescent="0.2">
      <c r="D153" s="644"/>
      <c r="E153" s="644"/>
    </row>
    <row r="154" spans="4:10" x14ac:dyDescent="0.2">
      <c r="D154" s="644"/>
      <c r="E154" s="644"/>
    </row>
    <row r="155" spans="4:10" x14ac:dyDescent="0.2">
      <c r="D155" s="644"/>
      <c r="E155" s="644"/>
    </row>
    <row r="156" spans="4:10" x14ac:dyDescent="0.2">
      <c r="D156" s="644"/>
      <c r="E156" s="644"/>
    </row>
    <row r="157" spans="4:10" x14ac:dyDescent="0.2">
      <c r="D157" s="644"/>
      <c r="E157" s="644"/>
    </row>
    <row r="158" spans="4:10" x14ac:dyDescent="0.2">
      <c r="D158" s="644"/>
      <c r="E158" s="644"/>
    </row>
    <row r="159" spans="4:10" x14ac:dyDescent="0.2">
      <c r="D159" s="644"/>
      <c r="E159" s="644"/>
    </row>
    <row r="160" spans="4:10" x14ac:dyDescent="0.2">
      <c r="D160" s="644"/>
      <c r="E160" s="644"/>
    </row>
    <row r="161" spans="4:10" x14ac:dyDescent="0.2">
      <c r="D161" s="644"/>
      <c r="E161" s="644"/>
    </row>
    <row r="162" spans="4:10" x14ac:dyDescent="0.2">
      <c r="D162" s="644"/>
      <c r="E162" s="644"/>
    </row>
    <row r="163" spans="4:10" x14ac:dyDescent="0.2">
      <c r="D163" s="644"/>
      <c r="E163" s="644"/>
    </row>
    <row r="164" spans="4:10" x14ac:dyDescent="0.2">
      <c r="D164" s="644"/>
      <c r="E164" s="644"/>
    </row>
    <row r="176" spans="4:10" x14ac:dyDescent="0.2">
      <c r="D176" s="561"/>
      <c r="E176" s="561"/>
      <c r="I176" s="650"/>
      <c r="J176" s="650"/>
    </row>
    <row r="180" spans="4:19" x14ac:dyDescent="0.2">
      <c r="D180" s="561"/>
      <c r="E180" s="561"/>
      <c r="I180" s="650"/>
      <c r="J180" s="650"/>
    </row>
    <row r="181" spans="4:19" x14ac:dyDescent="0.2">
      <c r="D181" s="561"/>
      <c r="E181" s="561"/>
      <c r="I181" s="650"/>
      <c r="J181" s="650"/>
      <c r="N181" s="81"/>
      <c r="O181" s="81"/>
      <c r="P181" s="81"/>
      <c r="Q181" s="81"/>
      <c r="R181" s="81"/>
      <c r="S181" s="81"/>
    </row>
    <row r="182" spans="4:19" x14ac:dyDescent="0.2">
      <c r="D182" s="561"/>
      <c r="E182" s="561"/>
      <c r="I182" s="650"/>
      <c r="J182" s="650"/>
    </row>
    <row r="183" spans="4:19" x14ac:dyDescent="0.2">
      <c r="D183" s="561"/>
      <c r="E183" s="561"/>
      <c r="I183" s="650"/>
      <c r="J183" s="650"/>
    </row>
    <row r="185" spans="4:19" x14ac:dyDescent="0.2">
      <c r="D185" s="561"/>
      <c r="E185" s="561"/>
      <c r="I185" s="650"/>
      <c r="J185" s="650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8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48" activePane="bottomRight" state="frozen"/>
      <selection pane="topRight" activeCell="B1" sqref="B1"/>
      <selection pane="bottomLeft" activeCell="A4" sqref="A4"/>
      <selection pane="bottomRight" activeCell="H68" sqref="H68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33203125" style="151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708" t="s">
        <v>306</v>
      </c>
      <c r="B1" s="709"/>
      <c r="C1" s="709"/>
      <c r="D1" s="709"/>
      <c r="E1" s="709"/>
      <c r="F1" s="709"/>
      <c r="G1" s="710"/>
      <c r="H1" s="675"/>
    </row>
    <row r="2" spans="1:10" s="713" customFormat="1" ht="17.25" customHeight="1" x14ac:dyDescent="0.2">
      <c r="A2" s="711" t="s">
        <v>0</v>
      </c>
      <c r="B2" s="676" t="s">
        <v>243</v>
      </c>
      <c r="C2" s="577" t="s">
        <v>247</v>
      </c>
      <c r="D2" s="577" t="s">
        <v>278</v>
      </c>
      <c r="E2" s="577" t="s">
        <v>324</v>
      </c>
      <c r="F2" s="577" t="s">
        <v>360</v>
      </c>
      <c r="G2" s="577" t="s">
        <v>422</v>
      </c>
      <c r="H2" s="712" t="s">
        <v>475</v>
      </c>
    </row>
    <row r="3" spans="1:10" s="713" customFormat="1" ht="15" customHeight="1" x14ac:dyDescent="0.2">
      <c r="A3" s="714"/>
      <c r="B3" s="677"/>
      <c r="C3" s="578"/>
      <c r="D3" s="578"/>
      <c r="E3" s="578"/>
      <c r="F3" s="578"/>
      <c r="G3" s="578" t="s">
        <v>478</v>
      </c>
      <c r="H3" s="715" t="s">
        <v>325</v>
      </c>
    </row>
    <row r="4" spans="1:10" ht="13.65" customHeight="1" x14ac:dyDescent="0.2">
      <c r="A4" s="460" t="s">
        <v>415</v>
      </c>
      <c r="B4" s="690"/>
      <c r="F4" s="689"/>
      <c r="G4" s="9"/>
      <c r="H4" s="459"/>
    </row>
    <row r="5" spans="1:10" ht="12" customHeight="1" x14ac:dyDescent="0.2">
      <c r="A5" s="460" t="s">
        <v>1</v>
      </c>
      <c r="B5" s="688"/>
      <c r="C5" s="151"/>
      <c r="E5" s="151" t="s">
        <v>18</v>
      </c>
      <c r="F5" s="689"/>
      <c r="G5" s="9"/>
      <c r="H5" s="459"/>
      <c r="J5" s="10"/>
    </row>
    <row r="6" spans="1:10" ht="13.2" customHeight="1" x14ac:dyDescent="0.2">
      <c r="A6" s="461"/>
      <c r="B6" s="690"/>
      <c r="F6" s="689"/>
      <c r="G6" s="9"/>
      <c r="H6" s="459"/>
      <c r="J6" s="10"/>
    </row>
    <row r="7" spans="1:10" ht="13.65" customHeight="1" x14ac:dyDescent="0.2">
      <c r="A7" s="460" t="s">
        <v>3</v>
      </c>
      <c r="B7" s="691">
        <v>1.786</v>
      </c>
      <c r="C7" s="678">
        <v>2.331</v>
      </c>
      <c r="D7" s="678">
        <v>1.968</v>
      </c>
      <c r="E7" s="678">
        <v>1.806</v>
      </c>
      <c r="F7" s="678">
        <v>2.0640000000000001</v>
      </c>
      <c r="G7" s="678">
        <v>2.2749999999999999</v>
      </c>
      <c r="H7" s="462" t="s">
        <v>282</v>
      </c>
      <c r="J7" s="10"/>
    </row>
    <row r="8" spans="1:10" ht="13.65" customHeight="1" x14ac:dyDescent="0.2">
      <c r="A8" s="460" t="s">
        <v>4</v>
      </c>
      <c r="B8" s="691">
        <v>1.73</v>
      </c>
      <c r="C8" s="678">
        <v>2.2949999999999999</v>
      </c>
      <c r="D8" s="678">
        <v>1.927</v>
      </c>
      <c r="E8" s="678">
        <v>1.778</v>
      </c>
      <c r="F8" s="678">
        <v>2.0449999999999999</v>
      </c>
      <c r="G8" s="678">
        <v>2.2559999999999998</v>
      </c>
      <c r="H8" s="462" t="s">
        <v>282</v>
      </c>
    </row>
    <row r="9" spans="1:10" ht="11.4" customHeight="1" x14ac:dyDescent="0.2">
      <c r="A9" s="460" t="s">
        <v>1</v>
      </c>
      <c r="B9" s="692"/>
      <c r="C9" s="679"/>
      <c r="D9" s="679"/>
      <c r="E9" s="679"/>
      <c r="F9" s="679"/>
      <c r="G9" s="679"/>
      <c r="H9" s="463"/>
    </row>
    <row r="10" spans="1:10" ht="13.65" customHeight="1" x14ac:dyDescent="0.2">
      <c r="A10" s="460" t="s">
        <v>1</v>
      </c>
      <c r="B10" s="693"/>
      <c r="D10" s="694"/>
      <c r="E10" s="694" t="s">
        <v>19</v>
      </c>
      <c r="F10" s="679"/>
      <c r="G10" s="679"/>
      <c r="H10" s="463"/>
      <c r="J10" s="10"/>
    </row>
    <row r="11" spans="1:10" ht="10.95" customHeight="1" x14ac:dyDescent="0.2">
      <c r="A11" s="461"/>
      <c r="B11" s="692"/>
      <c r="C11" s="679"/>
      <c r="D11" s="679"/>
      <c r="E11" s="679"/>
      <c r="F11" s="679"/>
      <c r="G11" s="679"/>
      <c r="H11" s="463"/>
      <c r="J11" s="10"/>
    </row>
    <row r="12" spans="1:10" ht="12.75" customHeight="1" x14ac:dyDescent="0.2">
      <c r="A12" s="460" t="s">
        <v>5</v>
      </c>
      <c r="B12" s="695">
        <v>7261</v>
      </c>
      <c r="C12" s="11">
        <v>7422</v>
      </c>
      <c r="D12" s="11">
        <f>D17/D8*100</f>
        <v>7470.7317073170743</v>
      </c>
      <c r="E12" s="11">
        <f>E17/E8*100</f>
        <v>7225.0281214848146</v>
      </c>
      <c r="F12" s="11">
        <f>F17/F8*100</f>
        <v>7523.1295843520802</v>
      </c>
      <c r="G12" s="347">
        <f>G17/G8*100</f>
        <v>7625.3989361702143</v>
      </c>
      <c r="H12" s="462" t="s">
        <v>282</v>
      </c>
    </row>
    <row r="13" spans="1:10" ht="10.199999999999999" customHeight="1" x14ac:dyDescent="0.2">
      <c r="A13" s="461"/>
      <c r="B13" s="690"/>
      <c r="G13" s="9"/>
      <c r="H13" s="459"/>
    </row>
    <row r="14" spans="1:10" ht="13.65" customHeight="1" x14ac:dyDescent="0.2">
      <c r="A14" s="460" t="s">
        <v>1</v>
      </c>
      <c r="B14" s="693"/>
      <c r="D14" s="694"/>
      <c r="E14" s="694" t="s">
        <v>20</v>
      </c>
      <c r="G14" s="9"/>
      <c r="H14" s="459"/>
    </row>
    <row r="15" spans="1:10" ht="11.4" customHeight="1" x14ac:dyDescent="0.2">
      <c r="A15" s="460" t="s">
        <v>1</v>
      </c>
      <c r="B15" s="690"/>
      <c r="G15" s="9"/>
      <c r="H15" s="459"/>
    </row>
    <row r="16" spans="1:10" ht="13.65" customHeight="1" x14ac:dyDescent="0.2">
      <c r="A16" s="460" t="s">
        <v>6</v>
      </c>
      <c r="B16" s="690">
        <v>32.605999999999995</v>
      </c>
      <c r="C16" s="9">
        <f t="shared" ref="C16" si="0">B25</f>
        <v>16.920999999999999</v>
      </c>
      <c r="D16" s="9">
        <f t="shared" ref="D16" si="1">C25</f>
        <v>29.72999999999999</v>
      </c>
      <c r="E16" s="9">
        <f t="shared" ref="E16" si="2">D25</f>
        <v>24.640999999999991</v>
      </c>
      <c r="F16" s="9">
        <f t="shared" ref="F16" si="3">E25</f>
        <v>21.177000000000021</v>
      </c>
      <c r="G16" s="9">
        <f t="shared" ref="G16" si="4">F25</f>
        <v>19.318000000000001</v>
      </c>
      <c r="H16" s="459">
        <f t="shared" ref="H16" si="5">G25</f>
        <v>39.847000000000008</v>
      </c>
      <c r="J16" s="10"/>
    </row>
    <row r="17" spans="1:10" ht="13.65" customHeight="1" x14ac:dyDescent="0.2">
      <c r="A17" s="460" t="s">
        <v>7</v>
      </c>
      <c r="B17" s="690">
        <v>125.60899999999999</v>
      </c>
      <c r="C17" s="9">
        <v>170.33799999999999</v>
      </c>
      <c r="D17" s="9">
        <v>143.96100000000001</v>
      </c>
      <c r="E17" s="680">
        <v>128.46100000000001</v>
      </c>
      <c r="F17" s="680">
        <v>153.84800000000001</v>
      </c>
      <c r="G17" s="680">
        <v>172.029</v>
      </c>
      <c r="H17" s="464">
        <v>154.46799999999999</v>
      </c>
      <c r="J17" s="10"/>
    </row>
    <row r="18" spans="1:10" ht="13.65" customHeight="1" x14ac:dyDescent="0.2">
      <c r="A18" s="460" t="s">
        <v>8</v>
      </c>
      <c r="B18" s="690">
        <v>29.762</v>
      </c>
      <c r="C18" s="9">
        <v>27.359000000000002</v>
      </c>
      <c r="D18" s="9">
        <v>30.672999999999998</v>
      </c>
      <c r="E18" s="9">
        <v>31.885999999999999</v>
      </c>
      <c r="F18" s="9">
        <v>37.219000000000001</v>
      </c>
      <c r="G18" s="9">
        <v>42</v>
      </c>
      <c r="H18" s="459">
        <v>43</v>
      </c>
      <c r="J18" s="10"/>
    </row>
    <row r="19" spans="1:10" ht="13.65" customHeight="1" x14ac:dyDescent="0.2">
      <c r="A19" s="460" t="s">
        <v>9</v>
      </c>
      <c r="B19" s="690">
        <f t="shared" ref="B19:G19" si="6">B16+B17+B18</f>
        <v>187.97699999999998</v>
      </c>
      <c r="C19" s="9">
        <f t="shared" si="6"/>
        <v>214.61799999999999</v>
      </c>
      <c r="D19" s="9">
        <f t="shared" si="6"/>
        <v>204.364</v>
      </c>
      <c r="E19" s="9">
        <f t="shared" si="6"/>
        <v>184.988</v>
      </c>
      <c r="F19" s="9">
        <f t="shared" si="6"/>
        <v>212.24400000000003</v>
      </c>
      <c r="G19" s="9">
        <f t="shared" si="6"/>
        <v>233.34700000000001</v>
      </c>
      <c r="H19" s="459">
        <f t="shared" ref="H19" si="7">H16+H17+H18</f>
        <v>237.315</v>
      </c>
    </row>
    <row r="20" spans="1:10" ht="7.2" customHeight="1" x14ac:dyDescent="0.2">
      <c r="A20" s="460" t="s">
        <v>1</v>
      </c>
      <c r="B20" s="690"/>
      <c r="G20" s="9"/>
      <c r="H20" s="459"/>
      <c r="J20" s="10"/>
    </row>
    <row r="21" spans="1:10" ht="13.65" customHeight="1" x14ac:dyDescent="0.2">
      <c r="A21" s="460" t="s">
        <v>33</v>
      </c>
      <c r="B21" s="690">
        <v>106.286</v>
      </c>
      <c r="C21" s="9">
        <v>119.84400000000001</v>
      </c>
      <c r="D21" s="9">
        <v>117.71600000000001</v>
      </c>
      <c r="E21" s="9">
        <v>113.60599999999999</v>
      </c>
      <c r="F21" s="9">
        <v>117.81100000000001</v>
      </c>
      <c r="G21" s="9">
        <v>133</v>
      </c>
      <c r="H21" s="459">
        <v>135</v>
      </c>
      <c r="J21" s="10"/>
    </row>
    <row r="22" spans="1:10" ht="13.65" customHeight="1" x14ac:dyDescent="0.2">
      <c r="A22" s="460" t="s">
        <v>13</v>
      </c>
      <c r="B22" s="690">
        <v>64.77</v>
      </c>
      <c r="C22" s="9">
        <v>65.043999999999997</v>
      </c>
      <c r="D22" s="9">
        <v>62.006999999999998</v>
      </c>
      <c r="E22" s="9">
        <v>50.204999999999998</v>
      </c>
      <c r="F22" s="9">
        <v>75.114999999999995</v>
      </c>
      <c r="G22" s="9">
        <v>60.5</v>
      </c>
      <c r="H22" s="459">
        <v>67</v>
      </c>
      <c r="J22" s="10"/>
    </row>
    <row r="23" spans="1:10" ht="13.65" customHeight="1" x14ac:dyDescent="0.2">
      <c r="A23" s="460" t="s">
        <v>34</v>
      </c>
      <c r="B23" s="690">
        <f t="shared" ref="B23:G23" si="8">B21+B22</f>
        <v>171.05599999999998</v>
      </c>
      <c r="C23" s="9">
        <f t="shared" si="8"/>
        <v>184.88800000000001</v>
      </c>
      <c r="D23" s="9">
        <f t="shared" si="8"/>
        <v>179.72300000000001</v>
      </c>
      <c r="E23" s="9">
        <f t="shared" si="8"/>
        <v>163.81099999999998</v>
      </c>
      <c r="F23" s="9">
        <f t="shared" si="8"/>
        <v>192.92599999999999</v>
      </c>
      <c r="G23" s="9">
        <f t="shared" si="8"/>
        <v>193.5</v>
      </c>
      <c r="H23" s="459">
        <f t="shared" ref="H23" si="9">H21+H22</f>
        <v>202</v>
      </c>
    </row>
    <row r="24" spans="1:10" ht="6" customHeight="1" x14ac:dyDescent="0.2">
      <c r="A24" s="460" t="s">
        <v>1</v>
      </c>
      <c r="B24" s="690"/>
      <c r="G24" s="9"/>
      <c r="H24" s="459"/>
      <c r="J24" s="10"/>
    </row>
    <row r="25" spans="1:10" ht="13.65" customHeight="1" x14ac:dyDescent="0.2">
      <c r="A25" s="460" t="s">
        <v>16</v>
      </c>
      <c r="B25" s="690">
        <v>16.920999999999999</v>
      </c>
      <c r="C25" s="9">
        <f>C19-C23</f>
        <v>29.72999999999999</v>
      </c>
      <c r="D25" s="9">
        <f>D19-D23</f>
        <v>24.640999999999991</v>
      </c>
      <c r="E25" s="9">
        <f>E19-E23</f>
        <v>21.177000000000021</v>
      </c>
      <c r="F25" s="9">
        <v>19.318000000000001</v>
      </c>
      <c r="G25" s="9">
        <f>G19-G23</f>
        <v>39.847000000000008</v>
      </c>
      <c r="H25" s="459">
        <f>H19-H23</f>
        <v>35.314999999999998</v>
      </c>
    </row>
    <row r="26" spans="1:10" ht="6.75" customHeight="1" x14ac:dyDescent="0.2">
      <c r="A26" s="460" t="s">
        <v>1</v>
      </c>
      <c r="B26" s="690"/>
      <c r="G26" s="9"/>
      <c r="H26" s="459"/>
    </row>
    <row r="27" spans="1:10" ht="13.65" customHeight="1" x14ac:dyDescent="0.2">
      <c r="A27" s="460" t="s">
        <v>1</v>
      </c>
      <c r="B27" s="693"/>
      <c r="D27" s="694"/>
      <c r="E27" s="694" t="s">
        <v>21</v>
      </c>
      <c r="G27" s="9"/>
      <c r="H27" s="459"/>
      <c r="J27" s="10"/>
    </row>
    <row r="28" spans="1:10" ht="6" customHeight="1" x14ac:dyDescent="0.2">
      <c r="A28" s="461"/>
      <c r="B28" s="690"/>
      <c r="G28" s="9"/>
      <c r="H28" s="459"/>
      <c r="J28" s="10"/>
    </row>
    <row r="29" spans="1:10" ht="13.65" customHeight="1" x14ac:dyDescent="0.2">
      <c r="A29" s="465" t="s">
        <v>17</v>
      </c>
      <c r="B29" s="696">
        <f t="shared" ref="B29:G29" si="10">B25/B23*100</f>
        <v>9.8920821251519975</v>
      </c>
      <c r="C29" s="10">
        <f t="shared" si="10"/>
        <v>16.080005192332649</v>
      </c>
      <c r="D29" s="10">
        <f t="shared" si="10"/>
        <v>13.710543447416295</v>
      </c>
      <c r="E29" s="10">
        <f t="shared" si="10"/>
        <v>12.927703267790333</v>
      </c>
      <c r="F29" s="10">
        <f t="shared" si="10"/>
        <v>10.013165669738658</v>
      </c>
      <c r="G29" s="10">
        <f t="shared" si="10"/>
        <v>20.592764857881139</v>
      </c>
      <c r="H29" s="466">
        <f t="shared" ref="H29" si="11">H25/H23*100</f>
        <v>17.482673267326732</v>
      </c>
    </row>
    <row r="30" spans="1:10" ht="7.5" customHeight="1" x14ac:dyDescent="0.2">
      <c r="A30" s="460"/>
      <c r="B30" s="690"/>
      <c r="G30" s="9"/>
      <c r="H30" s="459"/>
    </row>
    <row r="31" spans="1:10" ht="12" customHeight="1" x14ac:dyDescent="0.2">
      <c r="A31" s="460"/>
      <c r="B31" s="697"/>
      <c r="D31" s="698"/>
      <c r="E31" s="698" t="s">
        <v>402</v>
      </c>
      <c r="G31" s="9"/>
      <c r="H31" s="459"/>
    </row>
    <row r="32" spans="1:10" ht="11.25" customHeight="1" x14ac:dyDescent="0.2">
      <c r="A32" s="460"/>
      <c r="B32" s="699"/>
      <c r="C32" s="681"/>
      <c r="D32" s="681"/>
      <c r="E32" s="681"/>
      <c r="F32" s="681"/>
      <c r="G32" s="681"/>
      <c r="H32" s="467"/>
    </row>
    <row r="33" spans="1:10" ht="12.75" customHeight="1" x14ac:dyDescent="0.2">
      <c r="A33" s="460" t="s">
        <v>35</v>
      </c>
      <c r="B33" s="700">
        <v>12</v>
      </c>
      <c r="C33" s="682">
        <v>12.6</v>
      </c>
      <c r="D33" s="682">
        <v>13.6</v>
      </c>
      <c r="E33" s="682">
        <v>16.7</v>
      </c>
      <c r="F33" s="682">
        <v>15.9</v>
      </c>
      <c r="G33" s="682">
        <v>14.1</v>
      </c>
      <c r="H33" s="468">
        <v>13</v>
      </c>
    </row>
    <row r="34" spans="1:10" ht="11.25" customHeight="1" x14ac:dyDescent="0.2">
      <c r="A34" s="460"/>
      <c r="B34" s="701"/>
      <c r="C34" s="683"/>
      <c r="D34" s="683"/>
      <c r="E34" s="683"/>
      <c r="F34" s="683"/>
      <c r="G34" s="683"/>
      <c r="H34" s="469"/>
    </row>
    <row r="35" spans="1:10" ht="7.5" customHeight="1" x14ac:dyDescent="0.2">
      <c r="A35" s="460"/>
      <c r="B35" s="690"/>
      <c r="G35" s="9"/>
      <c r="H35" s="459"/>
    </row>
    <row r="36" spans="1:10" ht="12" customHeight="1" x14ac:dyDescent="0.2">
      <c r="A36" s="465" t="s">
        <v>416</v>
      </c>
      <c r="B36" s="693"/>
      <c r="D36" s="694"/>
      <c r="E36" s="694" t="s">
        <v>18</v>
      </c>
      <c r="G36" s="9"/>
      <c r="H36" s="459"/>
    </row>
    <row r="37" spans="1:10" ht="13.65" customHeight="1" x14ac:dyDescent="0.2">
      <c r="A37" s="461"/>
      <c r="B37" s="702"/>
      <c r="C37" s="684"/>
      <c r="D37" s="684"/>
      <c r="E37" s="684"/>
      <c r="F37" s="684"/>
      <c r="G37" s="684"/>
      <c r="H37" s="470"/>
      <c r="J37" s="10"/>
    </row>
    <row r="38" spans="1:10" ht="13.65" customHeight="1" x14ac:dyDescent="0.2">
      <c r="A38" s="460" t="s">
        <v>3</v>
      </c>
      <c r="B38" s="691">
        <v>0.76500000000000012</v>
      </c>
      <c r="C38" s="678">
        <v>0.70199999999999996</v>
      </c>
      <c r="D38" s="678">
        <v>0.56300000000000017</v>
      </c>
      <c r="E38" s="678">
        <v>0.41299999999999981</v>
      </c>
      <c r="F38" s="678">
        <v>0.83099999999999996</v>
      </c>
      <c r="G38" s="678">
        <v>0.63500000000000001</v>
      </c>
      <c r="H38" s="462" t="s">
        <v>282</v>
      </c>
      <c r="J38" s="10"/>
    </row>
    <row r="39" spans="1:10" ht="13.65" customHeight="1" x14ac:dyDescent="0.2">
      <c r="A39" s="460" t="s">
        <v>4</v>
      </c>
      <c r="B39" s="691">
        <v>0.74500000000000011</v>
      </c>
      <c r="C39" s="678">
        <v>0.68300000000000027</v>
      </c>
      <c r="D39" s="678">
        <v>0.55100000000000016</v>
      </c>
      <c r="E39" s="678">
        <v>0.38899999999999979</v>
      </c>
      <c r="F39" s="678">
        <v>0.80800000000000005</v>
      </c>
      <c r="G39" s="678">
        <v>0.61099999999999999</v>
      </c>
      <c r="H39" s="462" t="s">
        <v>282</v>
      </c>
    </row>
    <row r="40" spans="1:10" ht="6" customHeight="1" x14ac:dyDescent="0.2">
      <c r="A40" s="460" t="s">
        <v>1</v>
      </c>
      <c r="B40" s="692"/>
      <c r="C40" s="679"/>
      <c r="D40" s="679"/>
      <c r="E40" s="679"/>
      <c r="F40" s="679"/>
      <c r="G40" s="679"/>
      <c r="H40" s="463"/>
    </row>
    <row r="41" spans="1:10" ht="13.65" customHeight="1" x14ac:dyDescent="0.2">
      <c r="A41" s="460" t="s">
        <v>1</v>
      </c>
      <c r="B41" s="693"/>
      <c r="D41" s="694"/>
      <c r="E41" s="694" t="s">
        <v>19</v>
      </c>
      <c r="F41" s="679"/>
      <c r="G41" s="679"/>
      <c r="H41" s="463"/>
    </row>
    <row r="42" spans="1:10" ht="4.5" customHeight="1" x14ac:dyDescent="0.2">
      <c r="A42" s="461"/>
      <c r="B42" s="692"/>
      <c r="C42" s="679"/>
      <c r="D42" s="679"/>
      <c r="E42" s="679"/>
      <c r="F42" s="679"/>
      <c r="G42" s="679"/>
      <c r="H42" s="463"/>
    </row>
    <row r="43" spans="1:10" ht="13.65" customHeight="1" x14ac:dyDescent="0.2">
      <c r="A43" s="460" t="s">
        <v>5</v>
      </c>
      <c r="B43" s="695">
        <f t="shared" ref="B43:F43" si="12">B48/B39*100</f>
        <v>7968.7248322147643</v>
      </c>
      <c r="C43" s="11">
        <f t="shared" si="12"/>
        <v>8284.9194729136143</v>
      </c>
      <c r="D43" s="11">
        <f t="shared" si="12"/>
        <v>8546.4609800362923</v>
      </c>
      <c r="E43" s="11">
        <f t="shared" si="12"/>
        <v>8118.2519280205652</v>
      </c>
      <c r="F43" s="11">
        <f t="shared" si="12"/>
        <v>7938.4900990099013</v>
      </c>
      <c r="G43" s="347">
        <f>G48/G39*100</f>
        <v>8200.3273322422265</v>
      </c>
      <c r="H43" s="462" t="s">
        <v>282</v>
      </c>
    </row>
    <row r="44" spans="1:10" ht="4.5" customHeight="1" x14ac:dyDescent="0.2">
      <c r="A44" s="460" t="s">
        <v>1</v>
      </c>
      <c r="B44" s="701"/>
      <c r="C44" s="683"/>
      <c r="D44" s="683"/>
      <c r="E44" s="683"/>
      <c r="F44" s="683"/>
      <c r="G44" s="683"/>
      <c r="H44" s="469"/>
    </row>
    <row r="45" spans="1:10" ht="13.65" customHeight="1" x14ac:dyDescent="0.2">
      <c r="A45" s="460" t="s">
        <v>1</v>
      </c>
      <c r="B45" s="693"/>
      <c r="D45" s="694"/>
      <c r="E45" s="694" t="s">
        <v>20</v>
      </c>
      <c r="G45" s="9"/>
      <c r="H45" s="459"/>
    </row>
    <row r="46" spans="1:10" ht="6" customHeight="1" x14ac:dyDescent="0.2">
      <c r="A46" s="461"/>
      <c r="B46" s="690"/>
      <c r="G46" s="9"/>
      <c r="H46" s="459"/>
    </row>
    <row r="47" spans="1:10" ht="13.65" customHeight="1" x14ac:dyDescent="0.2">
      <c r="A47" s="460" t="s">
        <v>6</v>
      </c>
      <c r="B47" s="690">
        <v>10.183999999999999</v>
      </c>
      <c r="C47" s="9">
        <f t="shared" ref="C47" si="13">B56</f>
        <v>10.714</v>
      </c>
      <c r="D47" s="9">
        <f t="shared" ref="D47" si="14">C56</f>
        <v>11.452999999999999</v>
      </c>
      <c r="E47" s="9">
        <f t="shared" ref="E47" si="15">D56</f>
        <v>13.04</v>
      </c>
      <c r="F47" s="9">
        <f t="shared" ref="F47" si="16">E56</f>
        <v>6.7949999999999999</v>
      </c>
      <c r="G47" s="9">
        <f t="shared" ref="G47" si="17">F56</f>
        <v>18.908999999999999</v>
      </c>
      <c r="H47" s="459">
        <f t="shared" ref="H47" si="18">G56</f>
        <v>9.0130000000000052</v>
      </c>
      <c r="J47" s="10"/>
    </row>
    <row r="48" spans="1:10" ht="13.65" customHeight="1" x14ac:dyDescent="0.2">
      <c r="A48" s="460" t="s">
        <v>7</v>
      </c>
      <c r="B48" s="701">
        <v>59.367000000000004</v>
      </c>
      <c r="C48" s="683">
        <v>56.586000000000013</v>
      </c>
      <c r="D48" s="683">
        <v>47.09099999999998</v>
      </c>
      <c r="E48" s="685">
        <v>31.579999999999984</v>
      </c>
      <c r="F48" s="685">
        <v>64.143000000000001</v>
      </c>
      <c r="G48" s="685">
        <v>50.103999999999999</v>
      </c>
      <c r="H48" s="471">
        <v>53.996000000000002</v>
      </c>
      <c r="J48" s="10"/>
    </row>
    <row r="49" spans="1:10" ht="13.65" customHeight="1" x14ac:dyDescent="0.2">
      <c r="A49" s="460" t="s">
        <v>8</v>
      </c>
      <c r="B49" s="701">
        <v>7.5869999999999997</v>
      </c>
      <c r="C49" s="683">
        <v>6.7139999999999986</v>
      </c>
      <c r="D49" s="683">
        <v>7.0970000000000049</v>
      </c>
      <c r="E49" s="683">
        <v>7.9950000000000001</v>
      </c>
      <c r="F49" s="683">
        <v>7.1609999999999996</v>
      </c>
      <c r="G49" s="683">
        <v>6.5</v>
      </c>
      <c r="H49" s="469">
        <v>6.7</v>
      </c>
    </row>
    <row r="50" spans="1:10" ht="13.65" customHeight="1" x14ac:dyDescent="0.2">
      <c r="A50" s="460" t="s">
        <v>36</v>
      </c>
      <c r="B50" s="701">
        <v>78.171999999999997</v>
      </c>
      <c r="C50" s="683">
        <v>72.546999999999997</v>
      </c>
      <c r="D50" s="683">
        <v>66.090999999999994</v>
      </c>
      <c r="E50" s="683">
        <v>52.375</v>
      </c>
      <c r="F50" s="683">
        <v>78.763000000000005</v>
      </c>
      <c r="G50" s="683">
        <v>75.513000000000005</v>
      </c>
      <c r="H50" s="469">
        <f>SUM(H47:H49)</f>
        <v>69.709000000000003</v>
      </c>
    </row>
    <row r="51" spans="1:10" ht="5.25" customHeight="1" x14ac:dyDescent="0.2">
      <c r="A51" s="460" t="s">
        <v>1</v>
      </c>
      <c r="B51" s="690"/>
      <c r="G51" s="9"/>
      <c r="H51" s="459"/>
    </row>
    <row r="52" spans="1:10" ht="13.65" customHeight="1" x14ac:dyDescent="0.2">
      <c r="A52" s="460" t="s">
        <v>37</v>
      </c>
      <c r="B52" s="690">
        <v>38.029999999999973</v>
      </c>
      <c r="C52" s="9">
        <v>32.632999999999967</v>
      </c>
      <c r="D52" s="9">
        <v>31.580999999999989</v>
      </c>
      <c r="E52" s="9">
        <v>31.132000000000001</v>
      </c>
      <c r="F52" s="9">
        <v>35.924999999999997</v>
      </c>
      <c r="G52" s="9">
        <v>37</v>
      </c>
      <c r="H52" s="459">
        <v>32</v>
      </c>
      <c r="J52" s="12"/>
    </row>
    <row r="53" spans="1:10" ht="13.65" customHeight="1" x14ac:dyDescent="0.2">
      <c r="A53" s="460" t="s">
        <v>13</v>
      </c>
      <c r="B53" s="690">
        <v>29.428000000000011</v>
      </c>
      <c r="C53" s="9">
        <v>28.462000000000003</v>
      </c>
      <c r="D53" s="9">
        <v>21.470000000000006</v>
      </c>
      <c r="E53" s="9">
        <v>14.446999999999999</v>
      </c>
      <c r="F53" s="9">
        <v>23.928999999999998</v>
      </c>
      <c r="G53" s="9">
        <v>29.5</v>
      </c>
      <c r="H53" s="459">
        <v>30</v>
      </c>
    </row>
    <row r="54" spans="1:10" ht="13.65" customHeight="1" x14ac:dyDescent="0.2">
      <c r="A54" s="460" t="s">
        <v>34</v>
      </c>
      <c r="B54" s="690">
        <f t="shared" ref="B54:D54" si="19">B52+B53</f>
        <v>67.457999999999984</v>
      </c>
      <c r="C54" s="9">
        <f t="shared" si="19"/>
        <v>61.09499999999997</v>
      </c>
      <c r="D54" s="9">
        <f t="shared" si="19"/>
        <v>53.050999999999995</v>
      </c>
      <c r="E54" s="9">
        <f>E52+E53</f>
        <v>45.579000000000001</v>
      </c>
      <c r="F54" s="9">
        <f t="shared" ref="F54:H54" si="20">F52+F53</f>
        <v>59.853999999999999</v>
      </c>
      <c r="G54" s="9">
        <f t="shared" si="20"/>
        <v>66.5</v>
      </c>
      <c r="H54" s="459">
        <f t="shared" si="20"/>
        <v>62</v>
      </c>
      <c r="J54" s="12"/>
    </row>
    <row r="55" spans="1:10" ht="6" customHeight="1" x14ac:dyDescent="0.2">
      <c r="A55" s="460" t="s">
        <v>1</v>
      </c>
      <c r="B55" s="690"/>
      <c r="G55" s="9"/>
      <c r="H55" s="459"/>
    </row>
    <row r="56" spans="1:10" ht="13.65" customHeight="1" x14ac:dyDescent="0.2">
      <c r="A56" s="460" t="s">
        <v>16</v>
      </c>
      <c r="B56" s="696">
        <v>10.714</v>
      </c>
      <c r="C56" s="10">
        <v>11.452999999999999</v>
      </c>
      <c r="D56" s="10">
        <v>13.04</v>
      </c>
      <c r="E56" s="10">
        <v>6.7949999999999999</v>
      </c>
      <c r="F56" s="10">
        <v>18.908999999999999</v>
      </c>
      <c r="G56" s="10">
        <f>G50-G54</f>
        <v>9.0130000000000052</v>
      </c>
      <c r="H56" s="466">
        <f>H50-H54</f>
        <v>7.7090000000000032</v>
      </c>
    </row>
    <row r="57" spans="1:10" ht="6" customHeight="1" x14ac:dyDescent="0.2">
      <c r="A57" s="461"/>
      <c r="B57" s="690"/>
      <c r="G57" s="9"/>
      <c r="H57" s="459"/>
    </row>
    <row r="58" spans="1:10" ht="13.5" customHeight="1" x14ac:dyDescent="0.2">
      <c r="A58" s="460" t="s">
        <v>1</v>
      </c>
      <c r="B58" s="693"/>
      <c r="D58" s="694"/>
      <c r="E58" s="694" t="s">
        <v>21</v>
      </c>
      <c r="G58" s="9"/>
      <c r="H58" s="459"/>
    </row>
    <row r="59" spans="1:10" ht="5.25" customHeight="1" x14ac:dyDescent="0.2">
      <c r="A59" s="461"/>
      <c r="B59" s="690"/>
      <c r="G59" s="9"/>
      <c r="H59" s="459"/>
    </row>
    <row r="60" spans="1:10" ht="13.65" customHeight="1" x14ac:dyDescent="0.2">
      <c r="A60" s="465" t="s">
        <v>17</v>
      </c>
      <c r="B60" s="696">
        <f t="shared" ref="B60:F60" si="21">B56/B54*100</f>
        <v>15.88247502149486</v>
      </c>
      <c r="C60" s="10">
        <f t="shared" si="21"/>
        <v>18.746214911203872</v>
      </c>
      <c r="D60" s="10">
        <f t="shared" si="21"/>
        <v>24.580121015626474</v>
      </c>
      <c r="E60" s="10">
        <f t="shared" si="21"/>
        <v>14.908181399328639</v>
      </c>
      <c r="F60" s="10">
        <f t="shared" si="21"/>
        <v>31.591873558993548</v>
      </c>
      <c r="G60" s="10">
        <f t="shared" ref="G60:H60" si="22">G56/G54*100</f>
        <v>13.553383458646625</v>
      </c>
      <c r="H60" s="466">
        <f t="shared" si="22"/>
        <v>12.433870967741941</v>
      </c>
    </row>
    <row r="61" spans="1:10" ht="13.65" customHeight="1" x14ac:dyDescent="0.2">
      <c r="A61" s="465"/>
      <c r="B61" s="696"/>
      <c r="C61" s="10"/>
      <c r="D61" s="10"/>
      <c r="E61" s="10"/>
      <c r="F61" s="10"/>
      <c r="G61" s="10"/>
      <c r="H61" s="466"/>
    </row>
    <row r="62" spans="1:10" ht="13.65" customHeight="1" x14ac:dyDescent="0.2">
      <c r="A62" s="465"/>
      <c r="B62" s="703"/>
      <c r="D62" s="704"/>
      <c r="E62" s="704" t="s">
        <v>402</v>
      </c>
      <c r="F62" s="10"/>
      <c r="G62" s="10"/>
      <c r="H62" s="466"/>
    </row>
    <row r="63" spans="1:10" ht="13.65" customHeight="1" x14ac:dyDescent="0.2">
      <c r="A63" s="460" t="s">
        <v>38</v>
      </c>
      <c r="B63" s="705"/>
      <c r="C63" s="686"/>
      <c r="D63" s="686"/>
      <c r="E63" s="686"/>
      <c r="F63" s="686"/>
      <c r="G63" s="686"/>
      <c r="H63" s="472"/>
    </row>
    <row r="64" spans="1:10" ht="13.65" customHeight="1" x14ac:dyDescent="0.2">
      <c r="A64" s="460" t="s">
        <v>39</v>
      </c>
      <c r="B64" s="699">
        <v>18.2</v>
      </c>
      <c r="C64" s="681">
        <v>20.100000000000001</v>
      </c>
      <c r="D64" s="681">
        <v>26.4</v>
      </c>
      <c r="E64" s="681">
        <v>33.799999999999997</v>
      </c>
      <c r="F64" s="681">
        <v>21.6</v>
      </c>
      <c r="G64" s="681">
        <v>18.899999999999999</v>
      </c>
      <c r="H64" s="467">
        <v>18.600000000000001</v>
      </c>
    </row>
    <row r="65" spans="1:10" ht="13.65" customHeight="1" x14ac:dyDescent="0.2">
      <c r="A65" s="460"/>
      <c r="B65" s="699"/>
      <c r="C65" s="681"/>
      <c r="D65" s="681"/>
      <c r="E65" s="681"/>
      <c r="F65" s="681"/>
      <c r="G65" s="681"/>
      <c r="H65" s="467"/>
    </row>
    <row r="66" spans="1:10" ht="13.65" customHeight="1" x14ac:dyDescent="0.2">
      <c r="A66" s="460" t="s">
        <v>40</v>
      </c>
      <c r="B66" s="699">
        <v>21.6</v>
      </c>
      <c r="C66" s="681">
        <v>22.6</v>
      </c>
      <c r="D66" s="681">
        <v>31.9</v>
      </c>
      <c r="E66" s="681">
        <v>40.9</v>
      </c>
      <c r="F66" s="681">
        <v>22.3</v>
      </c>
      <c r="G66" s="681">
        <v>20</v>
      </c>
      <c r="H66" s="467">
        <v>21</v>
      </c>
    </row>
    <row r="67" spans="1:10" ht="13.65" customHeight="1" x14ac:dyDescent="0.2">
      <c r="A67" s="460"/>
      <c r="B67" s="699"/>
      <c r="C67" s="681"/>
      <c r="D67" s="681"/>
      <c r="E67" s="681"/>
      <c r="F67" s="681"/>
      <c r="G67" s="681"/>
      <c r="H67" s="467"/>
    </row>
    <row r="68" spans="1:10" ht="13.65" customHeight="1" x14ac:dyDescent="0.2">
      <c r="A68" s="465" t="s">
        <v>41</v>
      </c>
      <c r="B68" s="699">
        <v>11.6</v>
      </c>
      <c r="C68" s="681">
        <v>13</v>
      </c>
      <c r="D68" s="681">
        <v>13.9</v>
      </c>
      <c r="E68" s="681">
        <v>18.2</v>
      </c>
      <c r="F68" s="681">
        <v>17.2</v>
      </c>
      <c r="G68" s="681">
        <v>15.2</v>
      </c>
      <c r="H68" s="467">
        <v>13.5</v>
      </c>
    </row>
    <row r="69" spans="1:10" ht="10.5" customHeight="1" x14ac:dyDescent="0.2">
      <c r="A69" s="465"/>
      <c r="B69" s="706"/>
      <c r="C69" s="687"/>
      <c r="D69" s="687"/>
      <c r="E69" s="687"/>
      <c r="F69" s="687"/>
      <c r="G69" s="687"/>
      <c r="H69" s="473"/>
    </row>
    <row r="70" spans="1:10" ht="10.5" customHeight="1" x14ac:dyDescent="0.2">
      <c r="A70" s="460" t="s">
        <v>16</v>
      </c>
      <c r="B70" s="690"/>
      <c r="D70" s="694"/>
      <c r="E70" s="694" t="s">
        <v>20</v>
      </c>
      <c r="G70" s="9"/>
      <c r="H70" s="459"/>
    </row>
    <row r="71" spans="1:10" ht="13.5" customHeight="1" x14ac:dyDescent="0.2">
      <c r="A71" s="474" t="s">
        <v>42</v>
      </c>
      <c r="B71" s="707">
        <v>1.0269999999999999</v>
      </c>
      <c r="C71" s="475">
        <v>2.4940000000000002</v>
      </c>
      <c r="D71" s="475">
        <v>2.0430000000000001</v>
      </c>
      <c r="E71" s="475">
        <v>2.2839999999999998</v>
      </c>
      <c r="F71" s="475">
        <v>1.62</v>
      </c>
      <c r="G71" s="475" t="s">
        <v>26</v>
      </c>
      <c r="H71" s="476" t="s">
        <v>26</v>
      </c>
    </row>
    <row r="72" spans="1:10" ht="13.65" customHeight="1" x14ac:dyDescent="0.2">
      <c r="A72" s="13" t="s">
        <v>351</v>
      </c>
      <c r="G72" s="9"/>
    </row>
    <row r="73" spans="1:10" ht="13.65" customHeight="1" x14ac:dyDescent="0.2">
      <c r="A73" s="13" t="s">
        <v>347</v>
      </c>
      <c r="G73" s="9"/>
    </row>
    <row r="74" spans="1:10" ht="13.65" customHeight="1" x14ac:dyDescent="0.2">
      <c r="A74" s="13" t="s">
        <v>346</v>
      </c>
      <c r="G74" s="9"/>
    </row>
    <row r="75" spans="1:10" ht="13.65" customHeight="1" x14ac:dyDescent="0.2">
      <c r="A75" s="13" t="s">
        <v>380</v>
      </c>
      <c r="G75" s="9"/>
    </row>
    <row r="76" spans="1:10" ht="15" customHeight="1" x14ac:dyDescent="0.2">
      <c r="A76" s="8" t="s">
        <v>381</v>
      </c>
      <c r="G76" s="9"/>
    </row>
    <row r="77" spans="1:10" ht="13.5" customHeight="1" x14ac:dyDescent="0.2">
      <c r="A77" s="13" t="s">
        <v>388</v>
      </c>
      <c r="G77" s="9"/>
    </row>
    <row r="78" spans="1:10" ht="13.5" customHeight="1" x14ac:dyDescent="0.2">
      <c r="A78" s="13" t="s">
        <v>386</v>
      </c>
      <c r="G78" s="9"/>
    </row>
    <row r="79" spans="1:10" x14ac:dyDescent="0.2">
      <c r="A79" s="14" t="s">
        <v>410</v>
      </c>
      <c r="G79" s="9"/>
      <c r="J79" s="10"/>
    </row>
    <row r="80" spans="1:10" x14ac:dyDescent="0.2">
      <c r="A80" s="8" t="s">
        <v>300</v>
      </c>
      <c r="G80" s="9"/>
      <c r="J80" s="10"/>
    </row>
    <row r="81" spans="1:10" x14ac:dyDescent="0.2">
      <c r="A81" s="6" t="s">
        <v>493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1"/>
      <c r="G105" s="9"/>
      <c r="J105" s="10"/>
    </row>
    <row r="106" spans="6:10" x14ac:dyDescent="0.2">
      <c r="F106" s="151"/>
      <c r="G106" s="9"/>
      <c r="J106" s="10"/>
    </row>
    <row r="107" spans="6:10" x14ac:dyDescent="0.2">
      <c r="F107" s="151"/>
      <c r="G107" s="9"/>
      <c r="J107" s="10"/>
    </row>
    <row r="108" spans="6:10" x14ac:dyDescent="0.2">
      <c r="F108" s="151"/>
      <c r="G108" s="9"/>
    </row>
    <row r="109" spans="6:10" x14ac:dyDescent="0.2">
      <c r="F109" s="151"/>
      <c r="G109" s="9"/>
      <c r="J109" s="10"/>
    </row>
    <row r="110" spans="6:10" x14ac:dyDescent="0.2">
      <c r="F110" s="151"/>
      <c r="G110" s="9"/>
      <c r="J110" s="10"/>
    </row>
    <row r="111" spans="6:10" x14ac:dyDescent="0.2">
      <c r="F111" s="151"/>
      <c r="G111" s="9"/>
      <c r="J111" s="10"/>
    </row>
    <row r="112" spans="6:10" x14ac:dyDescent="0.2">
      <c r="F112" s="151"/>
      <c r="G112" s="9"/>
    </row>
    <row r="113" spans="6:10" x14ac:dyDescent="0.2">
      <c r="F113" s="151"/>
      <c r="G113" s="9"/>
      <c r="J113" s="10"/>
    </row>
    <row r="114" spans="6:10" x14ac:dyDescent="0.2">
      <c r="F114" s="151"/>
      <c r="G114" s="9"/>
      <c r="J114" s="10"/>
    </row>
    <row r="115" spans="6:10" x14ac:dyDescent="0.2">
      <c r="F115" s="151"/>
      <c r="G115" s="9"/>
    </row>
    <row r="116" spans="6:10" x14ac:dyDescent="0.2">
      <c r="F116" s="151"/>
      <c r="G116" s="9"/>
      <c r="J116" s="10"/>
    </row>
    <row r="117" spans="6:10" x14ac:dyDescent="0.2">
      <c r="F117" s="151"/>
      <c r="G117" s="9"/>
      <c r="J117" s="10"/>
    </row>
    <row r="118" spans="6:10" x14ac:dyDescent="0.2">
      <c r="F118" s="151"/>
      <c r="G118" s="9"/>
      <c r="J118" s="10"/>
    </row>
    <row r="119" spans="6:10" x14ac:dyDescent="0.2">
      <c r="F119" s="151"/>
      <c r="G119" s="9"/>
    </row>
    <row r="120" spans="6:10" x14ac:dyDescent="0.2">
      <c r="F120" s="151"/>
      <c r="G120" s="9"/>
    </row>
    <row r="121" spans="6:10" x14ac:dyDescent="0.2">
      <c r="F121" s="151"/>
      <c r="G121" s="9"/>
    </row>
    <row r="122" spans="6:10" x14ac:dyDescent="0.2">
      <c r="F122" s="151"/>
      <c r="G122" s="9"/>
    </row>
    <row r="123" spans="6:10" x14ac:dyDescent="0.2">
      <c r="F123" s="151"/>
      <c r="G123" s="9"/>
    </row>
    <row r="124" spans="6:10" x14ac:dyDescent="0.2">
      <c r="F124" s="151"/>
      <c r="G124" s="9"/>
    </row>
    <row r="125" spans="6:10" x14ac:dyDescent="0.2">
      <c r="F125" s="151"/>
      <c r="G125" s="9"/>
    </row>
    <row r="126" spans="6:10" x14ac:dyDescent="0.2">
      <c r="F126" s="151"/>
      <c r="G126" s="9"/>
    </row>
    <row r="127" spans="6:10" x14ac:dyDescent="0.2">
      <c r="F127" s="151"/>
      <c r="G127" s="9"/>
    </row>
    <row r="177" spans="9:9" x14ac:dyDescent="0.2">
      <c r="I177" s="263"/>
    </row>
    <row r="178" spans="9:9" x14ac:dyDescent="0.2">
      <c r="I178" s="263"/>
    </row>
    <row r="179" spans="9:9" x14ac:dyDescent="0.2">
      <c r="I179" s="263"/>
    </row>
    <row r="180" spans="9:9" x14ac:dyDescent="0.2">
      <c r="I180" s="263"/>
    </row>
    <row r="181" spans="9:9" x14ac:dyDescent="0.2">
      <c r="I181" s="263"/>
    </row>
    <row r="182" spans="9:9" x14ac:dyDescent="0.2">
      <c r="I182" s="263"/>
    </row>
    <row r="183" spans="9:9" x14ac:dyDescent="0.2">
      <c r="I183" s="263"/>
    </row>
    <row r="184" spans="9:9" x14ac:dyDescent="0.2">
      <c r="I184" s="263"/>
    </row>
    <row r="185" spans="9:9" x14ac:dyDescent="0.2">
      <c r="I185" s="263"/>
    </row>
    <row r="186" spans="9:9" x14ac:dyDescent="0.2">
      <c r="I186" s="263"/>
    </row>
    <row r="187" spans="9:9" x14ac:dyDescent="0.2">
      <c r="I187" s="263"/>
    </row>
    <row r="188" spans="9:9" x14ac:dyDescent="0.2">
      <c r="I188" s="263"/>
    </row>
    <row r="189" spans="9:9" x14ac:dyDescent="0.2">
      <c r="I189" s="263"/>
    </row>
    <row r="190" spans="9:9" x14ac:dyDescent="0.2">
      <c r="I190" s="263"/>
    </row>
    <row r="191" spans="9:9" x14ac:dyDescent="0.2">
      <c r="I191" s="263"/>
    </row>
    <row r="192" spans="9:9" x14ac:dyDescent="0.2">
      <c r="I192" s="263"/>
    </row>
    <row r="193" spans="9:9" x14ac:dyDescent="0.2">
      <c r="I193" s="263"/>
    </row>
    <row r="194" spans="9:9" x14ac:dyDescent="0.2">
      <c r="I194" s="263"/>
    </row>
    <row r="195" spans="9:9" x14ac:dyDescent="0.2">
      <c r="I195" s="263"/>
    </row>
    <row r="196" spans="9:9" x14ac:dyDescent="0.2">
      <c r="I196" s="263"/>
    </row>
    <row r="197" spans="9:9" x14ac:dyDescent="0.2">
      <c r="I197" s="263"/>
    </row>
    <row r="198" spans="9:9" x14ac:dyDescent="0.2">
      <c r="I198" s="263"/>
    </row>
    <row r="199" spans="9:9" x14ac:dyDescent="0.2">
      <c r="I199" s="263"/>
    </row>
    <row r="200" spans="9:9" x14ac:dyDescent="0.2">
      <c r="I200" s="263"/>
    </row>
    <row r="201" spans="9:9" x14ac:dyDescent="0.2">
      <c r="I201" s="263"/>
    </row>
    <row r="202" spans="9:9" x14ac:dyDescent="0.2">
      <c r="I202" s="263"/>
    </row>
    <row r="203" spans="9:9" x14ac:dyDescent="0.2">
      <c r="I203" s="263"/>
    </row>
    <row r="204" spans="9:9" x14ac:dyDescent="0.2">
      <c r="I204" s="263"/>
    </row>
    <row r="205" spans="9:9" x14ac:dyDescent="0.2">
      <c r="I205" s="263"/>
    </row>
    <row r="206" spans="9:9" x14ac:dyDescent="0.2">
      <c r="I206" s="263"/>
    </row>
    <row r="207" spans="9:9" x14ac:dyDescent="0.2">
      <c r="I207" s="263"/>
    </row>
    <row r="208" spans="9:9" x14ac:dyDescent="0.2">
      <c r="I208" s="263"/>
    </row>
    <row r="209" spans="9:9" x14ac:dyDescent="0.2">
      <c r="I209" s="263"/>
    </row>
    <row r="210" spans="9:9" x14ac:dyDescent="0.2">
      <c r="I210" s="263"/>
    </row>
    <row r="211" spans="9:9" x14ac:dyDescent="0.2">
      <c r="I211" s="263"/>
    </row>
    <row r="212" spans="9:9" x14ac:dyDescent="0.2">
      <c r="I212" s="263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zoomScale="120" zoomScaleNormal="120" workbookViewId="0">
      <selection activeCell="E16" sqref="E16"/>
    </sheetView>
  </sheetViews>
  <sheetFormatPr defaultColWidth="8.6640625" defaultRowHeight="11.4" x14ac:dyDescent="0.2"/>
  <cols>
    <col min="1" max="1" width="17.21875" style="16" customWidth="1"/>
    <col min="2" max="2" width="7.5546875" style="16" customWidth="1"/>
    <col min="3" max="3" width="10.109375" style="16" customWidth="1"/>
    <col min="4" max="4" width="1.77734375" style="16" customWidth="1"/>
    <col min="5" max="5" width="8.33203125" style="27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11" t="s">
        <v>319</v>
      </c>
      <c r="B1" s="312"/>
      <c r="C1" s="312"/>
      <c r="D1" s="312"/>
      <c r="E1" s="313"/>
      <c r="F1" s="312"/>
      <c r="G1" s="312"/>
      <c r="H1" s="312"/>
      <c r="I1" s="313"/>
      <c r="J1" s="312"/>
      <c r="K1" s="312"/>
      <c r="L1" s="312"/>
      <c r="M1" s="312"/>
      <c r="N1" s="314"/>
    </row>
    <row r="2" spans="1:32" x14ac:dyDescent="0.2">
      <c r="A2" s="315"/>
      <c r="B2" s="316"/>
      <c r="C2" s="18"/>
      <c r="D2" s="19" t="s">
        <v>422</v>
      </c>
      <c r="E2" s="20"/>
      <c r="F2" s="317"/>
      <c r="G2" s="18"/>
      <c r="H2" s="19" t="s">
        <v>360</v>
      </c>
      <c r="I2" s="20"/>
      <c r="J2" s="317"/>
      <c r="K2" s="18"/>
      <c r="L2" s="19" t="s">
        <v>324</v>
      </c>
      <c r="M2" s="20"/>
      <c r="N2" s="318"/>
      <c r="O2" s="21"/>
      <c r="AD2" s="22"/>
      <c r="AE2" s="22"/>
    </row>
    <row r="3" spans="1:32" x14ac:dyDescent="0.2">
      <c r="A3" s="319" t="s">
        <v>44</v>
      </c>
      <c r="B3" s="23"/>
      <c r="C3" s="24" t="s">
        <v>45</v>
      </c>
      <c r="D3" s="24"/>
      <c r="E3" s="674" t="s">
        <v>46</v>
      </c>
      <c r="F3" s="15"/>
      <c r="G3" s="24" t="s">
        <v>45</v>
      </c>
      <c r="H3" s="24"/>
      <c r="I3" s="674" t="s">
        <v>46</v>
      </c>
      <c r="J3" s="15"/>
      <c r="K3" s="24" t="s">
        <v>45</v>
      </c>
      <c r="L3" s="24"/>
      <c r="M3" s="674" t="s">
        <v>46</v>
      </c>
      <c r="N3" s="320"/>
      <c r="AE3" s="26"/>
    </row>
    <row r="4" spans="1:32" x14ac:dyDescent="0.2">
      <c r="A4" s="321"/>
      <c r="B4" s="316"/>
      <c r="C4" s="26"/>
      <c r="D4" s="26"/>
      <c r="G4" s="26"/>
      <c r="H4" s="26"/>
      <c r="I4" s="27"/>
      <c r="K4" s="26"/>
      <c r="L4" s="26"/>
      <c r="M4" s="27"/>
      <c r="N4" s="322"/>
      <c r="AE4" s="26"/>
    </row>
    <row r="5" spans="1:32" x14ac:dyDescent="0.2">
      <c r="A5" s="315"/>
      <c r="B5" s="316"/>
      <c r="I5" s="27"/>
      <c r="M5" s="27"/>
      <c r="N5" s="322"/>
      <c r="AD5" s="26"/>
      <c r="AE5" s="26"/>
      <c r="AF5" s="22"/>
    </row>
    <row r="6" spans="1:32" x14ac:dyDescent="0.2">
      <c r="A6" s="321" t="s">
        <v>47</v>
      </c>
      <c r="B6" s="316"/>
      <c r="C6" s="323">
        <v>17.3</v>
      </c>
      <c r="D6" s="36"/>
      <c r="E6" s="324">
        <v>6588</v>
      </c>
      <c r="G6" s="323">
        <v>21.4</v>
      </c>
      <c r="H6" s="36"/>
      <c r="I6" s="324">
        <v>5090</v>
      </c>
      <c r="K6" s="323">
        <v>19.2</v>
      </c>
      <c r="L6" s="36"/>
      <c r="M6" s="324">
        <v>4685</v>
      </c>
      <c r="N6" s="322"/>
      <c r="O6" s="21"/>
    </row>
    <row r="7" spans="1:32" x14ac:dyDescent="0.2">
      <c r="A7" s="321" t="s">
        <v>48</v>
      </c>
      <c r="B7" s="316"/>
      <c r="C7" s="323">
        <v>15.5</v>
      </c>
      <c r="D7" s="36"/>
      <c r="E7" s="324">
        <v>12248</v>
      </c>
      <c r="G7" s="323">
        <v>17.3</v>
      </c>
      <c r="H7" s="36"/>
      <c r="I7" s="324">
        <v>10716</v>
      </c>
      <c r="K7" s="323">
        <v>17.7</v>
      </c>
      <c r="L7" s="36"/>
      <c r="M7" s="324">
        <v>9203</v>
      </c>
      <c r="N7" s="322"/>
      <c r="O7" s="21"/>
      <c r="AD7" s="28"/>
      <c r="AF7" s="28"/>
    </row>
    <row r="8" spans="1:32" x14ac:dyDescent="0.2">
      <c r="A8" s="321" t="s">
        <v>49</v>
      </c>
      <c r="B8" s="316"/>
      <c r="C8" s="323">
        <v>15.7</v>
      </c>
      <c r="D8" s="36"/>
      <c r="E8" s="324">
        <v>12350</v>
      </c>
      <c r="F8" s="325"/>
      <c r="G8" s="323">
        <v>16.600000000000001</v>
      </c>
      <c r="H8" s="36"/>
      <c r="I8" s="324">
        <v>15968</v>
      </c>
      <c r="J8" s="325"/>
      <c r="K8" s="323">
        <v>18.8</v>
      </c>
      <c r="L8" s="36"/>
      <c r="M8" s="324">
        <v>10359</v>
      </c>
      <c r="N8" s="322"/>
      <c r="AD8" s="28"/>
      <c r="AF8" s="28"/>
    </row>
    <row r="9" spans="1:32" x14ac:dyDescent="0.2">
      <c r="A9" s="321" t="s">
        <v>50</v>
      </c>
      <c r="B9" s="316"/>
      <c r="C9" s="323">
        <v>15.8</v>
      </c>
      <c r="D9" s="36"/>
      <c r="E9" s="324">
        <v>13324</v>
      </c>
      <c r="G9" s="323">
        <v>16.5</v>
      </c>
      <c r="H9" s="36"/>
      <c r="I9" s="324">
        <v>16208</v>
      </c>
      <c r="K9" s="323">
        <v>19.7</v>
      </c>
      <c r="L9" s="36"/>
      <c r="M9" s="324">
        <v>9616</v>
      </c>
      <c r="N9" s="322"/>
      <c r="AD9" s="28"/>
      <c r="AF9" s="28"/>
    </row>
    <row r="10" spans="1:32" x14ac:dyDescent="0.2">
      <c r="A10" s="321" t="s">
        <v>51</v>
      </c>
      <c r="B10" s="316"/>
      <c r="C10" s="323">
        <v>15.4</v>
      </c>
      <c r="D10" s="326"/>
      <c r="E10" s="324">
        <v>16855</v>
      </c>
      <c r="G10" s="323">
        <v>17.2</v>
      </c>
      <c r="H10" s="326"/>
      <c r="I10" s="324">
        <v>13732</v>
      </c>
      <c r="K10" s="323">
        <v>20.8</v>
      </c>
      <c r="L10" s="326"/>
      <c r="M10" s="324">
        <v>11834</v>
      </c>
      <c r="N10" s="322"/>
      <c r="AD10" s="28"/>
      <c r="AF10" s="28"/>
    </row>
    <row r="11" spans="1:32" x14ac:dyDescent="0.2">
      <c r="A11" s="321" t="s">
        <v>52</v>
      </c>
      <c r="B11" s="316"/>
      <c r="C11" s="323">
        <v>16.8</v>
      </c>
      <c r="D11" s="327"/>
      <c r="E11" s="324">
        <v>16494</v>
      </c>
      <c r="G11" s="323">
        <v>17.899999999999999</v>
      </c>
      <c r="H11" s="326"/>
      <c r="I11" s="324">
        <v>20442</v>
      </c>
      <c r="K11" s="323">
        <v>20.3</v>
      </c>
      <c r="L11" s="326"/>
      <c r="M11" s="324">
        <v>14942</v>
      </c>
      <c r="N11" s="328"/>
      <c r="AD11" s="28"/>
      <c r="AF11" s="28"/>
    </row>
    <row r="12" spans="1:32" x14ac:dyDescent="0.2">
      <c r="A12" s="321" t="s">
        <v>70</v>
      </c>
      <c r="B12" s="316"/>
      <c r="C12" s="323">
        <v>15.3</v>
      </c>
      <c r="D12" s="327"/>
      <c r="E12" s="324">
        <v>11286</v>
      </c>
      <c r="G12" s="323">
        <v>17.3</v>
      </c>
      <c r="H12" s="326"/>
      <c r="I12" s="324">
        <v>18543</v>
      </c>
      <c r="K12" s="323">
        <v>19.600000000000001</v>
      </c>
      <c r="L12" s="326"/>
      <c r="M12" s="324">
        <v>11044</v>
      </c>
      <c r="N12" s="328"/>
      <c r="AD12" s="28"/>
      <c r="AF12" s="28"/>
    </row>
    <row r="13" spans="1:32" x14ac:dyDescent="0.2">
      <c r="A13" s="321" t="s">
        <v>53</v>
      </c>
      <c r="B13" s="316"/>
      <c r="C13" s="323">
        <v>14.6</v>
      </c>
      <c r="D13" s="327"/>
      <c r="E13" s="324">
        <v>12137</v>
      </c>
      <c r="G13" s="323">
        <v>17.2</v>
      </c>
      <c r="H13" s="326"/>
      <c r="I13" s="324">
        <v>13184</v>
      </c>
      <c r="K13" s="323">
        <v>19.3</v>
      </c>
      <c r="L13" s="326"/>
      <c r="M13" s="324">
        <v>14412</v>
      </c>
      <c r="N13" s="322"/>
      <c r="AD13" s="28"/>
      <c r="AF13" s="28"/>
    </row>
    <row r="14" spans="1:32" x14ac:dyDescent="0.2">
      <c r="A14" s="321" t="s">
        <v>54</v>
      </c>
      <c r="B14" s="316"/>
      <c r="C14" s="323">
        <v>14.2</v>
      </c>
      <c r="D14" s="327"/>
      <c r="E14" s="324">
        <v>9970</v>
      </c>
      <c r="G14" s="323">
        <v>17.3</v>
      </c>
      <c r="H14" s="326"/>
      <c r="I14" s="324">
        <v>10826</v>
      </c>
      <c r="K14" s="323">
        <v>20</v>
      </c>
      <c r="L14" s="326"/>
      <c r="M14" s="324">
        <v>9200</v>
      </c>
      <c r="N14" s="328"/>
      <c r="AD14" s="28"/>
      <c r="AF14" s="28"/>
    </row>
    <row r="15" spans="1:32" x14ac:dyDescent="0.2">
      <c r="A15" s="321" t="s">
        <v>55</v>
      </c>
      <c r="B15" s="316"/>
      <c r="C15" s="323">
        <v>13.6</v>
      </c>
      <c r="D15" s="327"/>
      <c r="E15" s="324">
        <v>10165</v>
      </c>
      <c r="G15" s="323">
        <v>17.399999999999999</v>
      </c>
      <c r="H15" s="326"/>
      <c r="I15" s="324">
        <v>7611</v>
      </c>
      <c r="K15" s="323">
        <v>20.399999999999999</v>
      </c>
      <c r="L15" s="326"/>
      <c r="M15" s="324">
        <v>8037</v>
      </c>
      <c r="N15" s="322"/>
      <c r="AD15" s="28"/>
      <c r="AF15" s="28"/>
    </row>
    <row r="16" spans="1:32" x14ac:dyDescent="0.2">
      <c r="A16" s="321" t="s">
        <v>56</v>
      </c>
      <c r="B16" s="316"/>
      <c r="C16" s="323">
        <v>14.2</v>
      </c>
      <c r="D16" s="327"/>
      <c r="E16" s="324">
        <v>7941</v>
      </c>
      <c r="G16" s="323">
        <v>17.2</v>
      </c>
      <c r="H16" s="326"/>
      <c r="I16" s="324">
        <v>7446</v>
      </c>
      <c r="K16" s="323">
        <v>21.2</v>
      </c>
      <c r="L16" s="326"/>
      <c r="M16" s="324">
        <v>6430</v>
      </c>
      <c r="N16" s="328"/>
      <c r="AD16" s="28"/>
      <c r="AF16" s="28"/>
    </row>
    <row r="17" spans="1:32" x14ac:dyDescent="0.2">
      <c r="A17" s="321" t="s">
        <v>57</v>
      </c>
      <c r="B17" s="316"/>
      <c r="C17" s="329"/>
      <c r="D17" s="327"/>
      <c r="E17" s="324"/>
      <c r="F17" s="330"/>
      <c r="G17" s="329">
        <v>16.899999999999999</v>
      </c>
      <c r="H17" s="326"/>
      <c r="I17" s="324">
        <v>7538</v>
      </c>
      <c r="K17" s="329">
        <v>22</v>
      </c>
      <c r="L17" s="326"/>
      <c r="M17" s="324">
        <v>5247</v>
      </c>
      <c r="N17" s="328"/>
      <c r="AD17" s="28"/>
      <c r="AF17" s="28"/>
    </row>
    <row r="18" spans="1:32" x14ac:dyDescent="0.2">
      <c r="A18" s="315"/>
      <c r="B18" s="316"/>
      <c r="D18" s="29"/>
      <c r="E18" s="30"/>
      <c r="F18" s="29"/>
      <c r="H18" s="29"/>
      <c r="I18" s="30"/>
      <c r="J18" s="29"/>
      <c r="L18" s="29"/>
      <c r="M18" s="30"/>
      <c r="N18" s="331"/>
      <c r="AD18" s="28"/>
      <c r="AF18" s="28"/>
    </row>
    <row r="19" spans="1:32" x14ac:dyDescent="0.2">
      <c r="A19" s="315" t="s">
        <v>428</v>
      </c>
      <c r="B19" s="316"/>
      <c r="C19" s="332">
        <f>(C6*E6/E22)+(C7*E7/E22)+(C8*E8/E22)+(C9*E9/E22)+(C10*E10/E22)+(C11*E11/E22)+(C12*E12/E22)+(C13*E13/E22)+(C14*E14/E22)+(C15*E15/E22)+(C16*E16/E22)+(C17*E17/E22)</f>
        <v>15.363201348196478</v>
      </c>
      <c r="D19" s="29"/>
      <c r="E19" s="30"/>
      <c r="F19" s="29"/>
      <c r="G19" s="332"/>
      <c r="H19" s="29"/>
      <c r="I19" s="30"/>
      <c r="J19" s="29"/>
      <c r="K19" s="332"/>
      <c r="L19" s="29"/>
      <c r="M19" s="30"/>
      <c r="N19" s="331"/>
      <c r="AD19" s="28"/>
      <c r="AF19" s="28"/>
    </row>
    <row r="20" spans="1:32" x14ac:dyDescent="0.2">
      <c r="A20" s="315" t="s">
        <v>450</v>
      </c>
      <c r="B20" s="316"/>
      <c r="C20" s="333">
        <v>15.1</v>
      </c>
      <c r="D20" s="31"/>
      <c r="E20" s="334"/>
      <c r="G20" s="333">
        <v>17.3</v>
      </c>
      <c r="H20" s="31"/>
      <c r="I20" s="334"/>
      <c r="K20" s="333">
        <v>19.8</v>
      </c>
      <c r="L20" s="31"/>
      <c r="M20" s="334"/>
      <c r="N20" s="322"/>
      <c r="AD20" s="28"/>
      <c r="AF20" s="28"/>
    </row>
    <row r="21" spans="1:32" x14ac:dyDescent="0.2">
      <c r="A21" s="315" t="s">
        <v>58</v>
      </c>
      <c r="B21" s="316"/>
      <c r="C21" s="335"/>
      <c r="E21" s="32">
        <f>AVERAGE(E6:E17)</f>
        <v>11759.818181818182</v>
      </c>
      <c r="G21" s="335"/>
      <c r="I21" s="32">
        <f>AVERAGE(I6:I17)</f>
        <v>12275.333333333334</v>
      </c>
      <c r="K21" s="335"/>
      <c r="M21" s="32">
        <f>AVERAGE(M6:M17)</f>
        <v>9584.0833333333339</v>
      </c>
      <c r="N21" s="322"/>
      <c r="AD21" s="28"/>
      <c r="AF21" s="28"/>
    </row>
    <row r="22" spans="1:32" ht="12" thickBot="1" x14ac:dyDescent="0.25">
      <c r="A22" s="336" t="s">
        <v>59</v>
      </c>
      <c r="B22" s="337"/>
      <c r="C22" s="338"/>
      <c r="D22" s="338"/>
      <c r="E22" s="339">
        <f>SUM(E6:E17)</f>
        <v>129358</v>
      </c>
      <c r="F22" s="340"/>
      <c r="G22" s="338"/>
      <c r="H22" s="338"/>
      <c r="I22" s="339">
        <f>SUM(I6:I17)</f>
        <v>147304</v>
      </c>
      <c r="J22" s="340"/>
      <c r="K22" s="338"/>
      <c r="L22" s="338"/>
      <c r="M22" s="339">
        <f>SUM(M6:M17)</f>
        <v>115009</v>
      </c>
      <c r="N22" s="341"/>
      <c r="AD22" s="28"/>
      <c r="AE22" s="26"/>
      <c r="AF22" s="28"/>
    </row>
    <row r="23" spans="1:32" x14ac:dyDescent="0.2">
      <c r="A23" s="26" t="s">
        <v>405</v>
      </c>
      <c r="I23" s="27"/>
      <c r="AD23" s="33"/>
      <c r="AE23" s="26"/>
    </row>
    <row r="24" spans="1:32" x14ac:dyDescent="0.2">
      <c r="A24" s="34" t="s">
        <v>451</v>
      </c>
      <c r="I24" s="27"/>
      <c r="AD24" s="33"/>
      <c r="AE24" s="26"/>
    </row>
    <row r="25" spans="1:32" x14ac:dyDescent="0.2">
      <c r="A25" s="34" t="s">
        <v>383</v>
      </c>
    </row>
    <row r="26" spans="1:32" ht="12.75" customHeight="1" x14ac:dyDescent="0.2">
      <c r="A26" s="6" t="s">
        <v>493</v>
      </c>
      <c r="C26" s="35"/>
      <c r="G26" s="35"/>
      <c r="K26" s="35"/>
    </row>
    <row r="27" spans="1:32" x14ac:dyDescent="0.2">
      <c r="B27" s="17"/>
      <c r="C27" s="36"/>
      <c r="D27" s="17"/>
      <c r="E27" s="37"/>
      <c r="F27" s="17"/>
      <c r="G27" s="36"/>
      <c r="H27" s="17"/>
      <c r="I27" s="17"/>
      <c r="J27" s="17"/>
      <c r="K27" s="36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0"/>
      <c r="I29" s="29"/>
      <c r="M29" s="38"/>
    </row>
    <row r="30" spans="1:32" ht="15" x14ac:dyDescent="0.25">
      <c r="M30" s="39"/>
    </row>
    <row r="31" spans="1:32" ht="15" x14ac:dyDescent="0.25">
      <c r="M31" s="3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6"/>
  <sheetViews>
    <sheetView showGridLines="0" zoomScale="120" zoomScaleNormal="120" workbookViewId="0">
      <selection activeCell="J16" sqref="J16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11" t="s">
        <v>320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4"/>
    </row>
    <row r="2" spans="1:35" x14ac:dyDescent="0.2">
      <c r="A2" s="315"/>
      <c r="B2" s="40"/>
      <c r="C2" s="40"/>
      <c r="D2" s="41" t="s">
        <v>61</v>
      </c>
      <c r="E2" s="41"/>
      <c r="F2" s="42"/>
      <c r="G2" s="40"/>
      <c r="H2" s="41"/>
      <c r="I2" s="317"/>
      <c r="J2" s="41"/>
      <c r="K2" s="40"/>
      <c r="L2" s="43"/>
      <c r="M2" s="19" t="s">
        <v>248</v>
      </c>
      <c r="N2" s="41"/>
      <c r="O2" s="40"/>
      <c r="P2" s="43"/>
      <c r="Q2" s="342"/>
      <c r="R2" s="32"/>
      <c r="AG2" s="22"/>
      <c r="AH2" s="22"/>
    </row>
    <row r="3" spans="1:35" x14ac:dyDescent="0.2">
      <c r="A3" s="315"/>
      <c r="B3" s="44"/>
      <c r="C3" s="45" t="s">
        <v>422</v>
      </c>
      <c r="D3" s="46"/>
      <c r="E3" s="343"/>
      <c r="F3" s="44"/>
      <c r="G3" s="45" t="s">
        <v>360</v>
      </c>
      <c r="H3" s="46"/>
      <c r="I3" s="317"/>
      <c r="J3" s="44"/>
      <c r="K3" s="144" t="str">
        <f>C3</f>
        <v>2024/25</v>
      </c>
      <c r="L3" s="46"/>
      <c r="M3" s="343"/>
      <c r="N3" s="44"/>
      <c r="O3" s="144" t="str">
        <f>G3</f>
        <v>2023/24</v>
      </c>
      <c r="P3" s="46"/>
      <c r="Q3" s="344"/>
      <c r="R3" s="32"/>
      <c r="AG3" s="22"/>
      <c r="AH3" s="22"/>
    </row>
    <row r="4" spans="1:35" x14ac:dyDescent="0.2">
      <c r="A4" s="319" t="s">
        <v>44</v>
      </c>
      <c r="B4" s="25" t="s">
        <v>45</v>
      </c>
      <c r="C4" s="25"/>
      <c r="D4" s="47" t="s">
        <v>46</v>
      </c>
      <c r="E4" s="23"/>
      <c r="F4" s="25" t="s">
        <v>45</v>
      </c>
      <c r="G4" s="25"/>
      <c r="H4" s="47" t="s">
        <v>46</v>
      </c>
      <c r="I4" s="15"/>
      <c r="J4" s="25" t="s">
        <v>45</v>
      </c>
      <c r="K4" s="25"/>
      <c r="L4" s="47" t="s">
        <v>46</v>
      </c>
      <c r="M4" s="23"/>
      <c r="N4" s="25" t="s">
        <v>45</v>
      </c>
      <c r="O4" s="25"/>
      <c r="P4" s="47" t="s">
        <v>46</v>
      </c>
      <c r="Q4" s="345"/>
      <c r="R4" s="28"/>
      <c r="AH4" s="26"/>
    </row>
    <row r="5" spans="1:35" x14ac:dyDescent="0.2">
      <c r="A5" s="321"/>
      <c r="B5" s="26"/>
      <c r="C5" s="26"/>
      <c r="F5" s="26"/>
      <c r="G5" s="26"/>
      <c r="J5" s="26"/>
      <c r="K5" s="26"/>
      <c r="N5" s="26"/>
      <c r="O5" s="26"/>
      <c r="Q5" s="322"/>
      <c r="AH5" s="26"/>
    </row>
    <row r="6" spans="1:35" x14ac:dyDescent="0.2">
      <c r="A6" s="315"/>
      <c r="D6" s="325"/>
      <c r="H6" s="325"/>
      <c r="L6" s="256"/>
      <c r="P6" s="256"/>
      <c r="Q6" s="322"/>
      <c r="AG6" s="26"/>
      <c r="AH6" s="26"/>
      <c r="AI6" s="22"/>
    </row>
    <row r="7" spans="1:35" x14ac:dyDescent="0.2">
      <c r="A7" s="321" t="s">
        <v>47</v>
      </c>
      <c r="B7" s="49">
        <v>15.2</v>
      </c>
      <c r="C7" s="49"/>
      <c r="D7" s="324">
        <v>4439</v>
      </c>
      <c r="E7" s="346"/>
      <c r="F7" s="49">
        <v>16.399999999999999</v>
      </c>
      <c r="G7" s="49"/>
      <c r="H7" s="324">
        <v>3982</v>
      </c>
      <c r="J7" s="49">
        <v>21.7</v>
      </c>
      <c r="K7" s="49"/>
      <c r="L7" s="324">
        <v>2149</v>
      </c>
      <c r="N7" s="49">
        <v>39.200000000000003</v>
      </c>
      <c r="O7" s="49"/>
      <c r="P7" s="324">
        <v>1108</v>
      </c>
      <c r="Q7" s="322"/>
      <c r="R7" s="32"/>
    </row>
    <row r="8" spans="1:35" x14ac:dyDescent="0.2">
      <c r="A8" s="321" t="s">
        <v>48</v>
      </c>
      <c r="B8" s="49">
        <v>14.5</v>
      </c>
      <c r="C8" s="49"/>
      <c r="D8" s="324">
        <v>9976</v>
      </c>
      <c r="E8" s="346"/>
      <c r="F8" s="49">
        <v>15.6</v>
      </c>
      <c r="G8" s="49"/>
      <c r="H8" s="324">
        <v>9492</v>
      </c>
      <c r="J8" s="49">
        <v>20.100000000000001</v>
      </c>
      <c r="K8" s="49"/>
      <c r="L8" s="324">
        <v>2272</v>
      </c>
      <c r="N8" s="49">
        <v>30.3</v>
      </c>
      <c r="O8" s="49"/>
      <c r="P8" s="324">
        <v>1224</v>
      </c>
      <c r="Q8" s="322"/>
      <c r="R8" s="32"/>
      <c r="AG8" s="28"/>
      <c r="AI8" s="28"/>
    </row>
    <row r="9" spans="1:35" x14ac:dyDescent="0.2">
      <c r="A9" s="321" t="s">
        <v>49</v>
      </c>
      <c r="B9" s="49">
        <v>14.2</v>
      </c>
      <c r="C9" s="49"/>
      <c r="D9" s="324">
        <v>9854</v>
      </c>
      <c r="E9" s="346"/>
      <c r="F9" s="49">
        <v>15.2</v>
      </c>
      <c r="G9" s="49"/>
      <c r="H9" s="324">
        <v>11992</v>
      </c>
      <c r="I9" s="325"/>
      <c r="J9" s="49">
        <v>21.6</v>
      </c>
      <c r="K9" s="49"/>
      <c r="L9" s="324">
        <v>2496</v>
      </c>
      <c r="N9" s="49">
        <v>20.8</v>
      </c>
      <c r="O9" s="49"/>
      <c r="P9" s="324">
        <v>3976</v>
      </c>
      <c r="Q9" s="322"/>
      <c r="R9" s="28"/>
      <c r="AG9" s="28"/>
      <c r="AI9" s="28"/>
    </row>
    <row r="10" spans="1:35" x14ac:dyDescent="0.2">
      <c r="A10" s="321" t="s">
        <v>50</v>
      </c>
      <c r="B10" s="49">
        <v>14.2</v>
      </c>
      <c r="C10" s="49"/>
      <c r="D10" s="324">
        <v>9959</v>
      </c>
      <c r="E10" s="346"/>
      <c r="F10" s="49">
        <v>15.3</v>
      </c>
      <c r="G10" s="49"/>
      <c r="H10" s="324">
        <v>12662</v>
      </c>
      <c r="J10" s="49">
        <v>20.6</v>
      </c>
      <c r="K10" s="49"/>
      <c r="L10" s="324">
        <v>3365</v>
      </c>
      <c r="N10" s="49">
        <v>20.6</v>
      </c>
      <c r="O10" s="49"/>
      <c r="P10" s="324">
        <v>3546</v>
      </c>
      <c r="Q10" s="322"/>
      <c r="R10" s="28"/>
      <c r="AG10" s="28"/>
      <c r="AI10" s="28"/>
    </row>
    <row r="11" spans="1:35" x14ac:dyDescent="0.2">
      <c r="A11" s="321" t="s">
        <v>51</v>
      </c>
      <c r="B11" s="49">
        <v>13.9</v>
      </c>
      <c r="C11" s="49"/>
      <c r="D11" s="324">
        <v>13432</v>
      </c>
      <c r="E11" s="346"/>
      <c r="F11" s="49">
        <v>15.6</v>
      </c>
      <c r="G11" s="49"/>
      <c r="H11" s="324">
        <v>9857</v>
      </c>
      <c r="J11" s="49">
        <v>21.1</v>
      </c>
      <c r="K11" s="49"/>
      <c r="L11" s="324">
        <v>3423</v>
      </c>
      <c r="N11" s="49">
        <v>21</v>
      </c>
      <c r="O11" s="49"/>
      <c r="P11" s="324">
        <v>3875</v>
      </c>
      <c r="Q11" s="322"/>
      <c r="R11" s="28"/>
      <c r="AG11" s="28"/>
      <c r="AI11" s="28"/>
    </row>
    <row r="12" spans="1:35" x14ac:dyDescent="0.2">
      <c r="A12" s="321" t="s">
        <v>52</v>
      </c>
      <c r="B12" s="323">
        <v>14.5</v>
      </c>
      <c r="C12" s="327"/>
      <c r="D12" s="324">
        <v>11556</v>
      </c>
      <c r="E12" s="346"/>
      <c r="F12" s="323">
        <v>16</v>
      </c>
      <c r="G12" s="326"/>
      <c r="H12" s="324">
        <v>13784</v>
      </c>
      <c r="J12" s="323">
        <v>22.4</v>
      </c>
      <c r="K12" s="327"/>
      <c r="L12" s="324">
        <v>4938</v>
      </c>
      <c r="M12" s="335"/>
      <c r="N12" s="323">
        <v>21.9</v>
      </c>
      <c r="O12" s="326"/>
      <c r="P12" s="324">
        <v>6658</v>
      </c>
      <c r="Q12" s="328"/>
      <c r="R12" s="28"/>
      <c r="AG12" s="28"/>
      <c r="AI12" s="28"/>
    </row>
    <row r="13" spans="1:35" x14ac:dyDescent="0.2">
      <c r="A13" s="321" t="s">
        <v>70</v>
      </c>
      <c r="B13" s="323">
        <v>14.3</v>
      </c>
      <c r="C13" s="327"/>
      <c r="D13" s="324">
        <v>8519</v>
      </c>
      <c r="E13" s="29"/>
      <c r="F13" s="323">
        <v>16.3</v>
      </c>
      <c r="G13" s="326"/>
      <c r="H13" s="324">
        <v>14286</v>
      </c>
      <c r="J13" s="323">
        <v>18.399999999999999</v>
      </c>
      <c r="K13" s="327"/>
      <c r="L13" s="324">
        <v>2767</v>
      </c>
      <c r="M13" s="335"/>
      <c r="N13" s="323">
        <v>20.6</v>
      </c>
      <c r="O13" s="326"/>
      <c r="P13" s="324">
        <v>4257</v>
      </c>
      <c r="Q13" s="328"/>
      <c r="R13" s="28"/>
      <c r="AG13" s="28"/>
      <c r="AI13" s="28"/>
    </row>
    <row r="14" spans="1:35" x14ac:dyDescent="0.2">
      <c r="A14" s="321" t="s">
        <v>53</v>
      </c>
      <c r="B14" s="323">
        <v>14.2</v>
      </c>
      <c r="C14" s="327"/>
      <c r="D14" s="324">
        <v>9787</v>
      </c>
      <c r="E14" s="346"/>
      <c r="F14" s="323">
        <v>16.3</v>
      </c>
      <c r="G14" s="326"/>
      <c r="H14" s="324">
        <v>9898</v>
      </c>
      <c r="J14" s="323">
        <v>16.600000000000001</v>
      </c>
      <c r="K14" s="327"/>
      <c r="L14" s="324">
        <v>2350</v>
      </c>
      <c r="N14" s="323">
        <v>20</v>
      </c>
      <c r="O14" s="326"/>
      <c r="P14" s="324">
        <v>3286</v>
      </c>
      <c r="Q14" s="322"/>
      <c r="R14" s="28"/>
      <c r="AG14" s="28"/>
      <c r="AI14" s="28"/>
    </row>
    <row r="15" spans="1:35" x14ac:dyDescent="0.2">
      <c r="A15" s="321" t="s">
        <v>54</v>
      </c>
      <c r="B15" s="323">
        <v>13.7</v>
      </c>
      <c r="C15" s="327"/>
      <c r="D15" s="324">
        <v>7971</v>
      </c>
      <c r="E15" s="346"/>
      <c r="F15" s="323">
        <v>16.3</v>
      </c>
      <c r="G15" s="326"/>
      <c r="H15" s="324">
        <v>8023</v>
      </c>
      <c r="J15" s="323">
        <v>16.100000000000001</v>
      </c>
      <c r="K15" s="327"/>
      <c r="L15" s="324">
        <v>1999</v>
      </c>
      <c r="M15" s="335"/>
      <c r="N15" s="323">
        <v>20</v>
      </c>
      <c r="O15" s="326"/>
      <c r="P15" s="324">
        <v>2803</v>
      </c>
      <c r="Q15" s="328"/>
      <c r="R15" s="28"/>
      <c r="AG15" s="28"/>
      <c r="AI15" s="28"/>
    </row>
    <row r="16" spans="1:35" x14ac:dyDescent="0.2">
      <c r="A16" s="321" t="s">
        <v>62</v>
      </c>
      <c r="B16" s="323">
        <v>13.1</v>
      </c>
      <c r="C16" s="327"/>
      <c r="D16" s="324">
        <v>8657</v>
      </c>
      <c r="E16" s="346"/>
      <c r="F16" s="323">
        <v>16.2</v>
      </c>
      <c r="G16" s="326"/>
      <c r="H16" s="324">
        <v>5314</v>
      </c>
      <c r="J16" s="323">
        <v>16.5</v>
      </c>
      <c r="K16" s="327"/>
      <c r="L16" s="324">
        <v>1508</v>
      </c>
      <c r="N16" s="323">
        <v>20.100000000000001</v>
      </c>
      <c r="O16" s="326"/>
      <c r="P16" s="324">
        <v>2297</v>
      </c>
      <c r="Q16" s="322"/>
      <c r="R16" s="28"/>
      <c r="AG16" s="28"/>
      <c r="AI16" s="28"/>
    </row>
    <row r="17" spans="1:38" x14ac:dyDescent="0.2">
      <c r="A17" s="321" t="s">
        <v>56</v>
      </c>
      <c r="B17" s="323">
        <v>13.3</v>
      </c>
      <c r="C17" s="327"/>
      <c r="D17" s="324">
        <v>5837</v>
      </c>
      <c r="E17" s="346"/>
      <c r="F17" s="323">
        <v>15.9</v>
      </c>
      <c r="G17" s="326"/>
      <c r="H17" s="324">
        <v>5129</v>
      </c>
      <c r="J17" s="323">
        <v>16.7</v>
      </c>
      <c r="K17" s="327"/>
      <c r="L17" s="324">
        <v>2104</v>
      </c>
      <c r="M17" s="335"/>
      <c r="N17" s="323">
        <v>20.100000000000001</v>
      </c>
      <c r="O17" s="326"/>
      <c r="P17" s="324">
        <v>2317</v>
      </c>
      <c r="Q17" s="328"/>
      <c r="R17" s="28"/>
      <c r="AG17" s="28"/>
      <c r="AI17" s="28"/>
    </row>
    <row r="18" spans="1:38" x14ac:dyDescent="0.2">
      <c r="A18" s="321" t="s">
        <v>63</v>
      </c>
      <c r="B18" s="323"/>
      <c r="C18" s="327"/>
      <c r="D18" s="347"/>
      <c r="E18" s="346"/>
      <c r="F18" s="323">
        <v>15.7</v>
      </c>
      <c r="G18" s="326"/>
      <c r="H18" s="347">
        <v>5366</v>
      </c>
      <c r="J18" s="323"/>
      <c r="K18" s="327"/>
      <c r="L18" s="347"/>
      <c r="M18" s="335"/>
      <c r="N18" s="323">
        <v>19.8</v>
      </c>
      <c r="O18" s="326"/>
      <c r="P18" s="347">
        <v>2172</v>
      </c>
      <c r="Q18" s="328"/>
      <c r="R18" s="28"/>
      <c r="AG18" s="28"/>
      <c r="AI18" s="28"/>
    </row>
    <row r="19" spans="1:38" s="50" customFormat="1" x14ac:dyDescent="0.2">
      <c r="A19" s="348"/>
      <c r="C19" s="51"/>
      <c r="D19" s="51"/>
      <c r="E19" s="51"/>
      <c r="G19" s="51"/>
      <c r="H19" s="51"/>
      <c r="I19" s="51"/>
      <c r="K19" s="51"/>
      <c r="L19" s="51"/>
      <c r="M19" s="51"/>
      <c r="O19" s="51"/>
      <c r="P19" s="51"/>
      <c r="Q19" s="349"/>
      <c r="R19" s="51"/>
      <c r="AG19" s="52"/>
      <c r="AI19" s="52"/>
    </row>
    <row r="20" spans="1:38" ht="12.6" customHeight="1" x14ac:dyDescent="0.2">
      <c r="A20" s="321" t="s">
        <v>447</v>
      </c>
      <c r="B20" s="620">
        <f>(B7*D7/D24)+(B8*D8/D24)+(B9*D9/D24)+(B10*D10/D24)+(B11*D11/D24)+(B12*D12/D24)+( B13*D13/D24)+(B14*D14/D24)+(B15*D15/D24)+(B16*D16/D24)+(B17*D17/D24)+(B18*D18/D24)</f>
        <v>14.089579645353895</v>
      </c>
      <c r="F20" s="620"/>
      <c r="J20" s="620">
        <f>(J7*L7/L24)+(J8*L8/L24)+(J9*L9/L24)+(J10*L10/L24)+(J11*L11/L24)+(J12*L12/L24)+( J13*L13/L24)+(J14*L14/L24)+(J15*L15/L24)+(J16*L16/L24)+(J17*L17/L24)+(J18*L18/L24)</f>
        <v>19.764226618092678</v>
      </c>
      <c r="K20" s="325"/>
      <c r="N20" s="620"/>
      <c r="O20" s="325"/>
      <c r="Q20" s="322"/>
      <c r="R20" s="53"/>
      <c r="AG20" s="28"/>
      <c r="AH20" s="26"/>
    </row>
    <row r="21" spans="1:38" x14ac:dyDescent="0.2">
      <c r="A21" s="315"/>
      <c r="C21" s="29"/>
      <c r="D21" s="29"/>
      <c r="E21" s="29"/>
      <c r="G21" s="29"/>
      <c r="H21" s="29"/>
      <c r="I21" s="29"/>
      <c r="K21" s="29"/>
      <c r="L21" s="29"/>
      <c r="M21" s="29"/>
      <c r="O21" s="29"/>
      <c r="P21" s="29"/>
      <c r="Q21" s="331"/>
      <c r="R21" s="29"/>
      <c r="AG21" s="28"/>
      <c r="AI21" s="28"/>
    </row>
    <row r="22" spans="1:38" x14ac:dyDescent="0.2">
      <c r="A22" s="321" t="s">
        <v>448</v>
      </c>
      <c r="B22" s="350">
        <v>14.1</v>
      </c>
      <c r="C22" s="325"/>
      <c r="F22" s="350">
        <v>15.9</v>
      </c>
      <c r="G22" s="325"/>
      <c r="J22" s="351">
        <v>18.899999999999999</v>
      </c>
      <c r="K22" s="26"/>
      <c r="N22" s="351">
        <v>21.6</v>
      </c>
      <c r="O22" s="26"/>
      <c r="Q22" s="322"/>
      <c r="R22" s="53"/>
      <c r="AG22" s="28"/>
      <c r="AH22" s="26"/>
    </row>
    <row r="23" spans="1:38" x14ac:dyDescent="0.2">
      <c r="A23" s="315" t="s">
        <v>58</v>
      </c>
      <c r="B23" s="335"/>
      <c r="C23" s="335"/>
      <c r="D23" s="352">
        <f>AVERAGE(D7:D18)</f>
        <v>9089.7272727272721</v>
      </c>
      <c r="E23" s="28"/>
      <c r="F23" s="335"/>
      <c r="G23" s="335"/>
      <c r="H23" s="352">
        <f>AVERAGE(H7:H18)</f>
        <v>9148.75</v>
      </c>
      <c r="J23" s="335"/>
      <c r="K23" s="351"/>
      <c r="L23" s="352">
        <f>AVERAGE(L7:L18)</f>
        <v>2670.090909090909</v>
      </c>
      <c r="N23" s="335"/>
      <c r="O23" s="351"/>
      <c r="P23" s="352">
        <f>AVERAGE(P7:P18)</f>
        <v>3126.5833333333335</v>
      </c>
      <c r="Q23" s="322"/>
      <c r="R23" s="28"/>
      <c r="AG23" s="28"/>
      <c r="AI23" s="28"/>
    </row>
    <row r="24" spans="1:38" ht="12" thickBot="1" x14ac:dyDescent="0.25">
      <c r="A24" s="336" t="s">
        <v>59</v>
      </c>
      <c r="B24" s="338"/>
      <c r="C24" s="338"/>
      <c r="D24" s="353">
        <f>SUM(D7:D18)</f>
        <v>99987</v>
      </c>
      <c r="E24" s="354"/>
      <c r="F24" s="338"/>
      <c r="G24" s="338"/>
      <c r="H24" s="353">
        <f>SUM(H7:H18)</f>
        <v>109785</v>
      </c>
      <c r="I24" s="340"/>
      <c r="J24" s="338"/>
      <c r="K24" s="338"/>
      <c r="L24" s="353">
        <f>SUM(L7:L18)</f>
        <v>29371</v>
      </c>
      <c r="M24" s="340"/>
      <c r="N24" s="338"/>
      <c r="O24" s="338"/>
      <c r="P24" s="353">
        <f>SUM(P7:P18)</f>
        <v>37519</v>
      </c>
      <c r="Q24" s="341"/>
      <c r="R24" s="28"/>
      <c r="AG24" s="28"/>
      <c r="AH24" s="26"/>
      <c r="AI24" s="28"/>
    </row>
    <row r="25" spans="1:38" x14ac:dyDescent="0.2">
      <c r="A25" s="34" t="s">
        <v>403</v>
      </c>
      <c r="AK25" s="33"/>
      <c r="AL25" s="26"/>
    </row>
    <row r="26" spans="1:38" x14ac:dyDescent="0.2">
      <c r="A26" s="34" t="s">
        <v>249</v>
      </c>
      <c r="D26" s="54"/>
      <c r="E26" s="54"/>
      <c r="F26" s="54"/>
      <c r="G26" s="54"/>
      <c r="AK26" s="33"/>
      <c r="AL26" s="26"/>
    </row>
    <row r="27" spans="1:38" x14ac:dyDescent="0.2">
      <c r="A27" s="16" t="s">
        <v>43</v>
      </c>
      <c r="D27" s="54"/>
      <c r="E27" s="54"/>
      <c r="F27" s="54"/>
      <c r="G27" s="54"/>
      <c r="AK27" s="33"/>
      <c r="AL27" s="26"/>
    </row>
    <row r="28" spans="1:38" ht="14.25" customHeight="1" x14ac:dyDescent="0.2">
      <c r="A28" s="34" t="s">
        <v>387</v>
      </c>
      <c r="D28" s="54"/>
      <c r="E28" s="54"/>
      <c r="F28" s="54"/>
      <c r="G28" s="54"/>
    </row>
    <row r="29" spans="1:38" ht="14.25" customHeight="1" x14ac:dyDescent="0.2">
      <c r="A29" s="34" t="s">
        <v>480</v>
      </c>
      <c r="D29" s="54"/>
      <c r="E29" s="54"/>
      <c r="F29" s="54"/>
      <c r="G29" s="54"/>
    </row>
    <row r="30" spans="1:38" ht="14.25" customHeight="1" x14ac:dyDescent="0.2">
      <c r="A30" s="13" t="s">
        <v>390</v>
      </c>
      <c r="D30" s="54"/>
      <c r="E30" s="54"/>
      <c r="F30" s="54"/>
      <c r="G30" s="54"/>
    </row>
    <row r="31" spans="1:38" ht="14.25" customHeight="1" x14ac:dyDescent="0.2">
      <c r="A31" s="13" t="s">
        <v>449</v>
      </c>
      <c r="D31" s="54"/>
      <c r="E31" s="54"/>
      <c r="F31" s="54"/>
      <c r="G31" s="54"/>
    </row>
    <row r="32" spans="1:38" ht="12.75" customHeight="1" x14ac:dyDescent="0.2">
      <c r="A32" s="26" t="s">
        <v>417</v>
      </c>
      <c r="B32" s="35"/>
      <c r="F32" s="35"/>
      <c r="J32" s="35"/>
      <c r="N32" s="35"/>
      <c r="R32" s="35"/>
    </row>
    <row r="33" spans="1:38" x14ac:dyDescent="0.2">
      <c r="A33" s="6" t="s">
        <v>493</v>
      </c>
      <c r="B33" s="36"/>
      <c r="C33" s="17"/>
      <c r="D33" s="17"/>
      <c r="E33" s="17"/>
      <c r="F33" s="36"/>
      <c r="G33" s="17"/>
      <c r="H33" s="17"/>
      <c r="I33" s="17"/>
      <c r="K33" s="17"/>
      <c r="L33" s="17"/>
      <c r="M33" s="17"/>
      <c r="O33" s="17"/>
      <c r="P33" s="17"/>
      <c r="Q33" s="17"/>
      <c r="R33" s="36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6"/>
      <c r="AK36" s="33"/>
      <c r="AL36" s="26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3"/>
  <sheetViews>
    <sheetView showGridLines="0" zoomScale="120" zoomScaleNormal="120" workbookViewId="0">
      <selection activeCell="G19" sqref="G19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0" customFormat="1" x14ac:dyDescent="0.2">
      <c r="A1" s="311" t="s">
        <v>307</v>
      </c>
      <c r="B1" s="312"/>
      <c r="C1" s="312"/>
      <c r="D1" s="312"/>
      <c r="E1" s="312"/>
      <c r="F1" s="312"/>
      <c r="G1" s="312"/>
      <c r="H1" s="312"/>
      <c r="I1" s="314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8" customFormat="1" ht="13.2" x14ac:dyDescent="0.25">
      <c r="A2" s="355"/>
      <c r="B2" s="356"/>
      <c r="C2" s="356"/>
      <c r="D2" s="356"/>
      <c r="E2" s="356"/>
      <c r="F2" s="356"/>
      <c r="G2" s="356"/>
      <c r="H2" s="356"/>
      <c r="I2" s="357"/>
      <c r="J2" s="55"/>
      <c r="K2" s="56"/>
      <c r="L2" s="56"/>
      <c r="M2" s="57"/>
      <c r="P2" s="57"/>
      <c r="R2" s="16"/>
      <c r="S2" s="34"/>
      <c r="T2" s="16"/>
      <c r="U2" s="16"/>
    </row>
    <row r="3" spans="1:56" s="39" customFormat="1" ht="15" x14ac:dyDescent="0.25">
      <c r="A3" s="315"/>
      <c r="B3" s="15" t="s">
        <v>64</v>
      </c>
      <c r="C3" s="15"/>
      <c r="D3" s="15"/>
      <c r="E3" s="317"/>
      <c r="F3" s="317"/>
      <c r="G3" s="15" t="s">
        <v>245</v>
      </c>
      <c r="H3" s="15"/>
      <c r="I3" s="320"/>
      <c r="J3" s="55"/>
      <c r="K3" s="16"/>
      <c r="L3" s="16"/>
      <c r="M3" s="59"/>
      <c r="P3" s="59"/>
      <c r="S3" s="60"/>
    </row>
    <row r="4" spans="1:56" x14ac:dyDescent="0.2">
      <c r="A4" s="319" t="s">
        <v>44</v>
      </c>
      <c r="B4" s="25" t="s">
        <v>422</v>
      </c>
      <c r="C4" s="25"/>
      <c r="D4" s="25" t="s">
        <v>360</v>
      </c>
      <c r="E4" s="25"/>
      <c r="F4" s="23" t="s">
        <v>44</v>
      </c>
      <c r="G4" s="25" t="s">
        <v>422</v>
      </c>
      <c r="H4" s="25"/>
      <c r="I4" s="358" t="s">
        <v>360</v>
      </c>
      <c r="J4" s="55"/>
      <c r="K4" s="26"/>
      <c r="L4" s="55"/>
      <c r="M4" s="55"/>
      <c r="O4" s="55"/>
      <c r="P4" s="55"/>
      <c r="R4" s="55"/>
      <c r="S4" s="55"/>
      <c r="T4" s="55"/>
      <c r="X4" s="26"/>
      <c r="AI4" s="26"/>
      <c r="AJ4" s="55"/>
      <c r="AK4" s="55"/>
      <c r="AL4" s="55"/>
      <c r="AN4" s="55"/>
      <c r="AO4" s="55"/>
      <c r="AP4" s="55"/>
    </row>
    <row r="5" spans="1:56" x14ac:dyDescent="0.2">
      <c r="A5" s="359"/>
      <c r="B5" s="55"/>
      <c r="C5" s="55"/>
      <c r="D5" s="55"/>
      <c r="E5" s="55"/>
      <c r="F5" s="55"/>
      <c r="G5" s="55"/>
      <c r="H5" s="55"/>
      <c r="I5" s="360"/>
      <c r="J5" s="55"/>
      <c r="K5" s="26"/>
      <c r="L5" s="55"/>
      <c r="M5" s="55"/>
      <c r="O5" s="55"/>
      <c r="P5" s="55"/>
      <c r="R5" s="55"/>
      <c r="S5" s="55"/>
      <c r="T5" s="55"/>
      <c r="X5" s="26"/>
      <c r="AI5" s="26"/>
      <c r="AJ5" s="55"/>
      <c r="AK5" s="55"/>
      <c r="AL5" s="55"/>
      <c r="AN5" s="55"/>
      <c r="AO5" s="55"/>
      <c r="AP5" s="55"/>
    </row>
    <row r="6" spans="1:56" x14ac:dyDescent="0.2">
      <c r="A6" s="361"/>
      <c r="C6" s="362" t="s">
        <v>22</v>
      </c>
      <c r="E6" s="31"/>
      <c r="F6" s="31"/>
      <c r="G6" s="31"/>
      <c r="H6" s="362" t="s">
        <v>22</v>
      </c>
      <c r="I6" s="363"/>
      <c r="K6" s="26"/>
      <c r="X6" s="26"/>
      <c r="AI6" s="26"/>
    </row>
    <row r="7" spans="1:56" x14ac:dyDescent="0.2">
      <c r="A7" s="361"/>
      <c r="I7" s="322"/>
      <c r="K7" s="26"/>
      <c r="X7" s="26"/>
      <c r="AI7" s="26"/>
    </row>
    <row r="8" spans="1:56" ht="15.9" customHeight="1" x14ac:dyDescent="0.2">
      <c r="A8" s="364" t="s">
        <v>65</v>
      </c>
      <c r="B8" s="49">
        <v>22.8</v>
      </c>
      <c r="C8" s="49"/>
      <c r="D8" s="49">
        <v>22.7</v>
      </c>
      <c r="F8" s="26" t="s">
        <v>47</v>
      </c>
      <c r="G8" s="49">
        <v>15.1</v>
      </c>
      <c r="H8" s="49"/>
      <c r="I8" s="365">
        <v>20.8</v>
      </c>
      <c r="J8" s="49"/>
      <c r="K8" s="26"/>
      <c r="X8" s="26"/>
      <c r="AH8" s="26"/>
      <c r="AI8" s="26"/>
    </row>
    <row r="9" spans="1:56" x14ac:dyDescent="0.2">
      <c r="A9" s="366" t="s">
        <v>66</v>
      </c>
      <c r="B9" s="49">
        <v>22.5</v>
      </c>
      <c r="C9" s="49"/>
      <c r="D9" s="49">
        <v>22.5</v>
      </c>
      <c r="F9" s="26" t="s">
        <v>67</v>
      </c>
      <c r="G9" s="49">
        <v>14.6</v>
      </c>
      <c r="H9" s="49"/>
      <c r="I9" s="365">
        <v>18.3</v>
      </c>
      <c r="J9" s="49"/>
      <c r="K9" s="26"/>
      <c r="X9" s="26"/>
      <c r="AH9" s="26"/>
      <c r="AI9" s="26"/>
    </row>
    <row r="10" spans="1:56" x14ac:dyDescent="0.2">
      <c r="A10" s="366" t="s">
        <v>68</v>
      </c>
      <c r="B10" s="49">
        <v>22.5</v>
      </c>
      <c r="C10" s="49"/>
      <c r="D10" s="49">
        <v>22.5</v>
      </c>
      <c r="F10" s="26" t="s">
        <v>65</v>
      </c>
      <c r="G10" s="49">
        <v>17.3</v>
      </c>
      <c r="H10" s="49"/>
      <c r="I10" s="365">
        <v>18.600000000000001</v>
      </c>
      <c r="J10" s="49"/>
      <c r="K10" s="26"/>
      <c r="X10" s="26"/>
      <c r="AH10" s="26"/>
      <c r="AI10" s="26"/>
    </row>
    <row r="11" spans="1:56" x14ac:dyDescent="0.2">
      <c r="A11" s="366" t="s">
        <v>69</v>
      </c>
      <c r="B11" s="367">
        <v>23.3</v>
      </c>
      <c r="C11" s="49"/>
      <c r="D11" s="367">
        <v>23.3</v>
      </c>
      <c r="F11" s="34" t="s">
        <v>66</v>
      </c>
      <c r="G11" s="49">
        <v>14.7</v>
      </c>
      <c r="H11" s="49"/>
      <c r="I11" s="365">
        <v>16.3</v>
      </c>
      <c r="J11" s="49"/>
      <c r="K11" s="26"/>
      <c r="X11" s="26"/>
      <c r="AH11" s="26"/>
      <c r="AI11" s="26"/>
    </row>
    <row r="12" spans="1:56" x14ac:dyDescent="0.2">
      <c r="A12" s="366" t="s">
        <v>70</v>
      </c>
      <c r="B12" s="367">
        <v>19.5</v>
      </c>
      <c r="C12" s="49"/>
      <c r="D12" s="367">
        <v>22.2</v>
      </c>
      <c r="F12" s="34" t="s">
        <v>68</v>
      </c>
      <c r="G12" s="49">
        <v>14.8</v>
      </c>
      <c r="H12" s="49"/>
      <c r="I12" s="365">
        <v>16.8</v>
      </c>
      <c r="J12" s="49"/>
      <c r="K12" s="26"/>
      <c r="X12" s="26"/>
      <c r="AH12" s="26"/>
      <c r="AI12" s="26"/>
    </row>
    <row r="13" spans="1:56" x14ac:dyDescent="0.2">
      <c r="A13" s="366" t="s">
        <v>71</v>
      </c>
      <c r="B13" s="367">
        <v>16.7</v>
      </c>
      <c r="D13" s="367">
        <v>22.3</v>
      </c>
      <c r="F13" s="34" t="s">
        <v>69</v>
      </c>
      <c r="G13" s="49">
        <v>15.8</v>
      </c>
      <c r="I13" s="365">
        <v>18</v>
      </c>
      <c r="K13" s="26"/>
      <c r="X13" s="26"/>
      <c r="AH13" s="26"/>
      <c r="AI13" s="26"/>
    </row>
    <row r="14" spans="1:56" x14ac:dyDescent="0.2">
      <c r="A14" s="366" t="s">
        <v>72</v>
      </c>
      <c r="B14" s="367">
        <v>16.7</v>
      </c>
      <c r="D14" s="367">
        <v>21.8</v>
      </c>
      <c r="F14" s="34" t="s">
        <v>70</v>
      </c>
      <c r="G14" s="49">
        <v>15.1</v>
      </c>
      <c r="I14" s="365">
        <v>18</v>
      </c>
      <c r="K14" s="26"/>
      <c r="X14" s="26"/>
      <c r="AH14" s="26"/>
      <c r="AI14" s="26"/>
    </row>
    <row r="15" spans="1:56" x14ac:dyDescent="0.2">
      <c r="A15" s="364" t="s">
        <v>55</v>
      </c>
      <c r="B15" s="367">
        <v>17</v>
      </c>
      <c r="D15" s="367">
        <v>22.1</v>
      </c>
      <c r="F15" s="34" t="s">
        <v>71</v>
      </c>
      <c r="G15" s="49">
        <v>16</v>
      </c>
      <c r="I15" s="365">
        <v>16.899999999999999</v>
      </c>
      <c r="K15" s="26"/>
      <c r="X15" s="26"/>
      <c r="AH15" s="26"/>
      <c r="AI15" s="26"/>
    </row>
    <row r="16" spans="1:56" x14ac:dyDescent="0.2">
      <c r="A16" s="366" t="s">
        <v>73</v>
      </c>
      <c r="B16" s="367">
        <v>17.100000000000001</v>
      </c>
      <c r="D16" s="367">
        <v>21.5</v>
      </c>
      <c r="F16" s="34" t="s">
        <v>72</v>
      </c>
      <c r="G16" s="49">
        <v>14.2</v>
      </c>
      <c r="I16" s="365">
        <v>17</v>
      </c>
      <c r="K16" s="26"/>
      <c r="X16" s="26"/>
      <c r="AH16" s="26"/>
      <c r="AI16" s="26"/>
    </row>
    <row r="17" spans="1:38" x14ac:dyDescent="0.2">
      <c r="A17" s="366" t="s">
        <v>63</v>
      </c>
      <c r="B17" s="367"/>
      <c r="D17" s="367">
        <v>21.2</v>
      </c>
      <c r="F17" s="26" t="s">
        <v>55</v>
      </c>
      <c r="G17" s="49">
        <v>13.9</v>
      </c>
      <c r="I17" s="365">
        <v>15.3</v>
      </c>
      <c r="K17" s="26"/>
      <c r="X17" s="26"/>
      <c r="AH17" s="26"/>
      <c r="AI17" s="26"/>
    </row>
    <row r="18" spans="1:38" x14ac:dyDescent="0.2">
      <c r="A18" s="364" t="s">
        <v>47</v>
      </c>
      <c r="B18" s="367"/>
      <c r="D18" s="367">
        <v>21.9</v>
      </c>
      <c r="F18" s="34" t="s">
        <v>73</v>
      </c>
      <c r="G18" s="49">
        <v>14.2</v>
      </c>
      <c r="I18" s="365">
        <v>14.2</v>
      </c>
      <c r="K18" s="26"/>
      <c r="X18" s="26"/>
      <c r="AH18" s="26"/>
      <c r="AI18" s="26"/>
    </row>
    <row r="19" spans="1:38" x14ac:dyDescent="0.2">
      <c r="A19" s="364" t="s">
        <v>67</v>
      </c>
      <c r="B19" s="367"/>
      <c r="D19" s="367">
        <v>22.3</v>
      </c>
      <c r="F19" s="34" t="s">
        <v>63</v>
      </c>
      <c r="G19" s="49"/>
      <c r="I19" s="365">
        <v>14.1</v>
      </c>
      <c r="K19" s="26"/>
      <c r="U19" s="26" t="s">
        <v>60</v>
      </c>
      <c r="X19" s="26"/>
      <c r="AH19" s="26"/>
      <c r="AI19" s="26"/>
    </row>
    <row r="20" spans="1:38" ht="5.0999999999999996" customHeight="1" x14ac:dyDescent="0.2">
      <c r="A20" s="364"/>
      <c r="B20" s="367"/>
      <c r="D20" s="367"/>
      <c r="F20" s="34"/>
      <c r="G20" s="49"/>
      <c r="I20" s="365"/>
      <c r="K20" s="26"/>
      <c r="U20" s="26"/>
      <c r="X20" s="26"/>
      <c r="AH20" s="26"/>
      <c r="AI20" s="26"/>
    </row>
    <row r="21" spans="1:38" ht="13.5" customHeight="1" x14ac:dyDescent="0.2">
      <c r="A21" s="368" t="s">
        <v>370</v>
      </c>
      <c r="B21" s="16">
        <f>AVERAGE(B8:B19)</f>
        <v>19.788888888888888</v>
      </c>
      <c r="G21" s="16">
        <f>AVERAGE(G8:G19)</f>
        <v>15.063636363636363</v>
      </c>
      <c r="I21" s="322"/>
      <c r="K21" s="26"/>
      <c r="X21" s="26"/>
      <c r="AI21" s="26"/>
      <c r="AJ21" s="26"/>
      <c r="AK21" s="26"/>
      <c r="AL21" s="26"/>
    </row>
    <row r="22" spans="1:38" ht="13.5" customHeight="1" x14ac:dyDescent="0.2">
      <c r="A22" s="368"/>
      <c r="I22" s="322"/>
      <c r="K22" s="26"/>
      <c r="X22" s="26"/>
      <c r="AI22" s="26"/>
      <c r="AJ22" s="26"/>
      <c r="AK22" s="26"/>
      <c r="AL22" s="26"/>
    </row>
    <row r="23" spans="1:38" x14ac:dyDescent="0.2">
      <c r="A23" s="368" t="s">
        <v>74</v>
      </c>
      <c r="I23" s="322"/>
      <c r="K23" s="26"/>
      <c r="X23" s="26"/>
      <c r="AI23" s="26"/>
      <c r="AJ23" s="26"/>
      <c r="AK23" s="26"/>
      <c r="AL23" s="26"/>
    </row>
    <row r="24" spans="1:38" x14ac:dyDescent="0.2">
      <c r="A24" s="364" t="s">
        <v>75</v>
      </c>
      <c r="B24" s="335">
        <v>20</v>
      </c>
      <c r="C24" s="31" t="s">
        <v>239</v>
      </c>
      <c r="D24" s="335">
        <v>22.3</v>
      </c>
      <c r="G24" s="350">
        <v>15.2</v>
      </c>
      <c r="H24" s="31" t="s">
        <v>239</v>
      </c>
      <c r="I24" s="369">
        <v>17.2</v>
      </c>
      <c r="K24" s="26"/>
      <c r="X24" s="26"/>
      <c r="AH24" s="26"/>
      <c r="AI24" s="26"/>
    </row>
    <row r="25" spans="1:38" ht="12" thickBot="1" x14ac:dyDescent="0.25">
      <c r="A25" s="370"/>
      <c r="B25" s="371"/>
      <c r="C25" s="371"/>
      <c r="D25" s="371"/>
      <c r="E25" s="371"/>
      <c r="F25" s="371"/>
      <c r="G25" s="371"/>
      <c r="H25" s="371"/>
      <c r="I25" s="372"/>
      <c r="K25" s="26"/>
      <c r="X25" s="26"/>
      <c r="AH25" s="26"/>
      <c r="AI25" s="26"/>
    </row>
    <row r="26" spans="1:38" ht="15.9" customHeight="1" x14ac:dyDescent="0.2">
      <c r="A26" s="34" t="s">
        <v>405</v>
      </c>
      <c r="K26" s="26"/>
      <c r="X26" s="26"/>
      <c r="AH26" s="26"/>
      <c r="AI26" s="26"/>
    </row>
    <row r="27" spans="1:38" ht="14.4" customHeight="1" x14ac:dyDescent="0.2">
      <c r="A27" s="34" t="s">
        <v>404</v>
      </c>
      <c r="K27" s="26"/>
      <c r="X27" s="26"/>
      <c r="AH27" s="26"/>
      <c r="AI27" s="26"/>
    </row>
    <row r="28" spans="1:38" s="27" customFormat="1" ht="15.75" customHeight="1" x14ac:dyDescent="0.2">
      <c r="A28" s="34" t="s">
        <v>408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1"/>
    </row>
    <row r="29" spans="1:38" s="27" customFormat="1" ht="12.75" customHeight="1" x14ac:dyDescent="0.2">
      <c r="A29" s="34" t="s">
        <v>479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1"/>
    </row>
    <row r="30" spans="1:38" s="27" customFormat="1" ht="12.75" customHeight="1" x14ac:dyDescent="0.2">
      <c r="A30" s="34" t="s">
        <v>389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1"/>
    </row>
    <row r="31" spans="1:38" s="27" customFormat="1" ht="15" customHeight="1" x14ac:dyDescent="0.2">
      <c r="A31" s="26" t="s">
        <v>418</v>
      </c>
      <c r="B31" s="35"/>
      <c r="C31" s="35"/>
      <c r="D31" s="16"/>
      <c r="E31" s="16"/>
      <c r="F31" s="16"/>
      <c r="G31" s="16"/>
      <c r="H31" s="16"/>
      <c r="I31" s="16"/>
      <c r="J31" s="16"/>
      <c r="K31" s="16"/>
      <c r="L31" s="35"/>
      <c r="P31" s="62"/>
      <c r="AH31" s="61"/>
    </row>
    <row r="32" spans="1:38" s="27" customFormat="1" ht="12" customHeight="1" x14ac:dyDescent="0.2">
      <c r="A32" s="6" t="s">
        <v>493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1"/>
    </row>
    <row r="33" spans="34:34" x14ac:dyDescent="0.2">
      <c r="AH33" s="2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A29" sqref="A29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0" customFormat="1" ht="15.6" customHeight="1" x14ac:dyDescent="0.2">
      <c r="A1" s="586" t="s">
        <v>308</v>
      </c>
      <c r="B1" s="18"/>
      <c r="C1" s="18"/>
      <c r="D1" s="18"/>
      <c r="E1" s="18"/>
      <c r="F1" s="18"/>
      <c r="G1" s="18"/>
      <c r="H1" s="18"/>
      <c r="I1" s="587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588"/>
      <c r="B2" s="740" t="s">
        <v>475</v>
      </c>
      <c r="C2" s="740"/>
      <c r="D2" s="316"/>
      <c r="E2" s="740" t="s">
        <v>422</v>
      </c>
      <c r="F2" s="740"/>
      <c r="G2" s="317"/>
      <c r="H2" s="740" t="s">
        <v>360</v>
      </c>
      <c r="I2" s="741"/>
      <c r="L2" s="34"/>
      <c r="Q2" s="26"/>
      <c r="AB2" s="26"/>
      <c r="AD2" s="26"/>
      <c r="AH2" s="26"/>
    </row>
    <row r="3" spans="1:49" s="261" customFormat="1" x14ac:dyDescent="0.2">
      <c r="A3" s="589"/>
      <c r="B3" s="590"/>
      <c r="C3" s="591" t="s">
        <v>274</v>
      </c>
      <c r="D3" s="590"/>
      <c r="E3" s="590"/>
      <c r="F3" s="591" t="s">
        <v>274</v>
      </c>
      <c r="G3" s="590"/>
      <c r="H3" s="590"/>
      <c r="I3" s="592" t="s">
        <v>274</v>
      </c>
      <c r="K3" s="16"/>
      <c r="L3" s="34"/>
      <c r="M3" s="16"/>
      <c r="N3" s="16"/>
    </row>
    <row r="4" spans="1:49" x14ac:dyDescent="0.2">
      <c r="A4" s="593" t="s">
        <v>44</v>
      </c>
      <c r="B4" s="63" t="s">
        <v>76</v>
      </c>
      <c r="C4" s="63" t="s">
        <v>77</v>
      </c>
      <c r="D4" s="23"/>
      <c r="E4" s="63" t="s">
        <v>76</v>
      </c>
      <c r="F4" s="63" t="s">
        <v>77</v>
      </c>
      <c r="G4" s="15"/>
      <c r="H4" s="63" t="s">
        <v>76</v>
      </c>
      <c r="I4" s="594" t="s">
        <v>77</v>
      </c>
      <c r="K4" s="55"/>
      <c r="L4" s="55"/>
      <c r="M4" s="55"/>
      <c r="Q4" s="26"/>
      <c r="AB4" s="26"/>
      <c r="AC4" s="55"/>
      <c r="AD4" s="55"/>
      <c r="AE4" s="55"/>
      <c r="AG4" s="55"/>
      <c r="AH4" s="55"/>
      <c r="AI4" s="55"/>
    </row>
    <row r="5" spans="1:49" x14ac:dyDescent="0.2">
      <c r="A5" s="605"/>
      <c r="B5" s="598"/>
      <c r="C5" s="598"/>
      <c r="D5" s="599"/>
      <c r="E5" s="598"/>
      <c r="F5" s="598"/>
      <c r="G5" s="600"/>
      <c r="H5" s="598"/>
      <c r="I5" s="601"/>
      <c r="K5" s="55"/>
      <c r="L5" s="55"/>
      <c r="M5" s="55"/>
      <c r="Q5" s="26"/>
      <c r="AB5" s="26"/>
      <c r="AC5" s="55"/>
      <c r="AD5" s="55"/>
      <c r="AE5" s="55"/>
      <c r="AG5" s="55"/>
      <c r="AH5" s="55"/>
      <c r="AI5" s="55"/>
    </row>
    <row r="6" spans="1:49" ht="12.75" customHeight="1" x14ac:dyDescent="0.2">
      <c r="A6" s="606"/>
      <c r="B6" s="742" t="s">
        <v>78</v>
      </c>
      <c r="C6" s="742"/>
      <c r="D6" s="742"/>
      <c r="E6" s="742"/>
      <c r="F6" s="742"/>
      <c r="G6" s="742"/>
      <c r="H6" s="742"/>
      <c r="I6" s="743"/>
      <c r="J6" s="31"/>
      <c r="K6" s="31"/>
      <c r="L6" s="31"/>
      <c r="M6" s="31"/>
      <c r="Q6" s="26"/>
      <c r="AB6" s="26"/>
    </row>
    <row r="7" spans="1:49" x14ac:dyDescent="0.2">
      <c r="A7" s="607"/>
      <c r="D7" s="26"/>
      <c r="I7" s="595"/>
      <c r="Q7" s="26"/>
      <c r="AB7" s="26"/>
    </row>
    <row r="8" spans="1:49" x14ac:dyDescent="0.2">
      <c r="A8" s="608" t="s">
        <v>511</v>
      </c>
      <c r="B8" s="16">
        <v>9.74</v>
      </c>
      <c r="C8" s="16">
        <v>10.119999999999999</v>
      </c>
      <c r="D8" s="26"/>
      <c r="E8" s="16">
        <v>14.9</v>
      </c>
      <c r="F8" s="16">
        <v>15.46</v>
      </c>
      <c r="H8" s="16">
        <v>13.91</v>
      </c>
      <c r="I8" s="595">
        <v>14.47</v>
      </c>
      <c r="Q8" s="26"/>
      <c r="AA8" s="26"/>
      <c r="AB8" s="26"/>
    </row>
    <row r="9" spans="1:49" x14ac:dyDescent="0.2">
      <c r="A9" s="608" t="s">
        <v>67</v>
      </c>
      <c r="D9" s="26"/>
      <c r="E9" s="16">
        <v>14.42</v>
      </c>
      <c r="F9" s="16">
        <v>15.06</v>
      </c>
      <c r="H9" s="16">
        <v>15.07</v>
      </c>
      <c r="I9" s="595">
        <v>15.7</v>
      </c>
      <c r="Q9" s="26"/>
      <c r="AA9" s="26"/>
      <c r="AB9" s="26"/>
    </row>
    <row r="10" spans="1:49" x14ac:dyDescent="0.2">
      <c r="A10" s="608" t="s">
        <v>65</v>
      </c>
      <c r="D10" s="26"/>
      <c r="E10" s="16">
        <v>13.62</v>
      </c>
      <c r="F10" s="16">
        <v>14.21</v>
      </c>
      <c r="H10" s="16">
        <v>14.73</v>
      </c>
      <c r="I10" s="595">
        <v>15.35</v>
      </c>
      <c r="Q10" s="26"/>
      <c r="AA10" s="26"/>
      <c r="AB10" s="26"/>
    </row>
    <row r="11" spans="1:49" x14ac:dyDescent="0.2">
      <c r="A11" s="609" t="s">
        <v>458</v>
      </c>
      <c r="D11" s="26"/>
      <c r="E11" s="16">
        <v>12.95</v>
      </c>
      <c r="F11" s="16">
        <v>13.51</v>
      </c>
      <c r="H11" s="16">
        <v>14.98</v>
      </c>
      <c r="I11" s="595">
        <v>15.6</v>
      </c>
      <c r="Q11" s="26"/>
      <c r="AA11" s="26"/>
      <c r="AB11" s="26"/>
    </row>
    <row r="12" spans="1:49" x14ac:dyDescent="0.2">
      <c r="A12" s="609" t="s">
        <v>460</v>
      </c>
      <c r="D12" s="26"/>
      <c r="E12" s="16">
        <v>12.62</v>
      </c>
      <c r="F12" s="16">
        <v>13.15</v>
      </c>
      <c r="H12" s="16">
        <v>15.36</v>
      </c>
      <c r="I12" s="595">
        <v>16.010000000000002</v>
      </c>
      <c r="Q12" s="26"/>
      <c r="AA12" s="26"/>
      <c r="AB12" s="26"/>
    </row>
    <row r="13" spans="1:49" x14ac:dyDescent="0.2">
      <c r="A13" s="609" t="s">
        <v>69</v>
      </c>
      <c r="D13" s="26"/>
      <c r="E13" s="16">
        <v>12.1</v>
      </c>
      <c r="F13" s="16">
        <v>12.6</v>
      </c>
      <c r="H13" s="16">
        <v>15.67</v>
      </c>
      <c r="I13" s="595">
        <v>16.34</v>
      </c>
      <c r="Q13" s="26"/>
      <c r="AA13" s="26"/>
      <c r="AB13" s="26"/>
    </row>
    <row r="14" spans="1:49" x14ac:dyDescent="0.2">
      <c r="A14" s="609" t="s">
        <v>70</v>
      </c>
      <c r="D14" s="26"/>
      <c r="E14" s="16">
        <v>10.74</v>
      </c>
      <c r="F14" s="16">
        <v>11.28</v>
      </c>
      <c r="H14" s="16">
        <v>15.71</v>
      </c>
      <c r="I14" s="595">
        <v>16.59</v>
      </c>
      <c r="Q14" s="26"/>
      <c r="AA14" s="26"/>
      <c r="AB14" s="26"/>
    </row>
    <row r="15" spans="1:49" x14ac:dyDescent="0.2">
      <c r="A15" s="609" t="s">
        <v>71</v>
      </c>
      <c r="D15" s="26"/>
      <c r="E15" s="16">
        <v>10.23</v>
      </c>
      <c r="F15" s="16">
        <v>10.76</v>
      </c>
      <c r="H15" s="16">
        <v>14.94</v>
      </c>
      <c r="I15" s="595">
        <v>16.21</v>
      </c>
      <c r="Q15" s="26"/>
      <c r="AA15" s="26"/>
      <c r="AB15" s="26"/>
    </row>
    <row r="16" spans="1:49" x14ac:dyDescent="0.2">
      <c r="A16" s="609" t="s">
        <v>72</v>
      </c>
      <c r="D16" s="26"/>
      <c r="E16" s="16">
        <v>10.25</v>
      </c>
      <c r="F16" s="16">
        <v>10.79</v>
      </c>
      <c r="H16" s="16">
        <v>14.8</v>
      </c>
      <c r="I16" s="595">
        <v>16.05</v>
      </c>
      <c r="Q16" s="26"/>
      <c r="AA16" s="26"/>
      <c r="AB16" s="26"/>
    </row>
    <row r="17" spans="1:49" x14ac:dyDescent="0.2">
      <c r="A17" s="608" t="s">
        <v>55</v>
      </c>
      <c r="D17" s="26"/>
      <c r="E17" s="16">
        <v>10.1</v>
      </c>
      <c r="F17" s="16">
        <v>10.64</v>
      </c>
      <c r="H17" s="16">
        <v>14.69</v>
      </c>
      <c r="I17" s="595">
        <v>15.94</v>
      </c>
      <c r="Q17" s="26"/>
      <c r="AA17" s="26"/>
      <c r="AB17" s="26"/>
    </row>
    <row r="18" spans="1:49" x14ac:dyDescent="0.2">
      <c r="A18" s="609" t="s">
        <v>73</v>
      </c>
      <c r="D18" s="26"/>
      <c r="E18" s="16">
        <v>10.029999999999999</v>
      </c>
      <c r="F18" s="16">
        <v>10.46</v>
      </c>
      <c r="H18" s="16">
        <v>14.67</v>
      </c>
      <c r="I18" s="595">
        <v>15.92</v>
      </c>
      <c r="Q18" s="26"/>
      <c r="AA18" s="26"/>
      <c r="AB18" s="26"/>
    </row>
    <row r="19" spans="1:49" x14ac:dyDescent="0.2">
      <c r="A19" s="609" t="s">
        <v>63</v>
      </c>
      <c r="D19" s="26"/>
      <c r="E19" s="16">
        <v>9.7899999999999991</v>
      </c>
      <c r="F19" s="16">
        <v>10.3</v>
      </c>
      <c r="H19" s="16">
        <v>14.66</v>
      </c>
      <c r="I19" s="595">
        <v>15.71</v>
      </c>
      <c r="N19" s="26" t="s">
        <v>60</v>
      </c>
      <c r="Q19" s="26"/>
      <c r="AA19" s="26"/>
      <c r="AB19" s="26"/>
    </row>
    <row r="20" spans="1:49" ht="5.25" customHeight="1" x14ac:dyDescent="0.2">
      <c r="A20" s="588"/>
      <c r="B20" s="602"/>
      <c r="D20" s="26"/>
      <c r="I20" s="595"/>
      <c r="Q20" s="26"/>
      <c r="AB20" s="26"/>
      <c r="AC20" s="26"/>
      <c r="AD20" s="26"/>
      <c r="AE20" s="26"/>
    </row>
    <row r="21" spans="1:49" x14ac:dyDescent="0.2">
      <c r="A21" s="588" t="s">
        <v>74</v>
      </c>
      <c r="B21" s="602"/>
      <c r="D21" s="26"/>
      <c r="I21" s="595"/>
      <c r="Q21" s="26"/>
      <c r="AB21" s="26"/>
      <c r="AC21" s="26"/>
      <c r="AD21" s="26"/>
      <c r="AE21" s="26"/>
    </row>
    <row r="22" spans="1:49" s="50" customFormat="1" x14ac:dyDescent="0.2">
      <c r="A22" s="603" t="s">
        <v>244</v>
      </c>
      <c r="B22" s="604">
        <f>AVERAGE(B8:B19)</f>
        <v>9.74</v>
      </c>
      <c r="C22" s="50">
        <f>AVERAGE(C8:C19)</f>
        <v>10.119999999999999</v>
      </c>
      <c r="D22" s="596"/>
      <c r="E22" s="604">
        <f>AVERAGE(E8:E19)</f>
        <v>11.812499999999998</v>
      </c>
      <c r="F22" s="50">
        <f>AVERAGE(F8:F19)</f>
        <v>12.351666666666667</v>
      </c>
      <c r="H22" s="50">
        <f>AVERAGE(H8:H19)</f>
        <v>14.932499999999999</v>
      </c>
      <c r="I22" s="597">
        <f>AVERAGE(I8:I19)</f>
        <v>15.824166666666668</v>
      </c>
      <c r="J22" s="16"/>
      <c r="K22" s="16"/>
      <c r="L22" s="16"/>
      <c r="M22" s="16"/>
      <c r="N22" s="16"/>
      <c r="O22" s="16"/>
      <c r="P22" s="16"/>
      <c r="Q22" s="26"/>
      <c r="R22" s="16"/>
      <c r="S22" s="16"/>
      <c r="T22" s="16"/>
      <c r="U22" s="16"/>
      <c r="V22" s="16"/>
      <c r="W22" s="16"/>
      <c r="X22" s="16"/>
      <c r="Y22" s="16"/>
      <c r="Z22" s="16"/>
      <c r="AA22" s="26"/>
      <c r="AB22" s="2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4" t="s">
        <v>407</v>
      </c>
      <c r="AA23" s="26"/>
    </row>
    <row r="24" spans="1:49" ht="12.75" customHeight="1" x14ac:dyDescent="0.2">
      <c r="A24" s="34" t="s">
        <v>406</v>
      </c>
      <c r="AA24" s="26"/>
    </row>
    <row r="25" spans="1:49" ht="11.25" customHeight="1" x14ac:dyDescent="0.2">
      <c r="A25" s="16" t="s">
        <v>506</v>
      </c>
      <c r="AA25" s="26"/>
    </row>
    <row r="26" spans="1:49" ht="11.25" customHeight="1" x14ac:dyDescent="0.2">
      <c r="A26" s="16" t="s">
        <v>491</v>
      </c>
      <c r="AA26" s="26"/>
    </row>
    <row r="27" spans="1:49" ht="10.5" customHeight="1" x14ac:dyDescent="0.2">
      <c r="A27" s="6" t="s">
        <v>493</v>
      </c>
      <c r="AA27" s="26"/>
    </row>
    <row r="28" spans="1:49" x14ac:dyDescent="0.2">
      <c r="AA28" s="26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I6" transitionEvaluation="1" transitionEntry="1" codeName="Sheet7">
    <pageSetUpPr fitToPage="1"/>
  </sheetPr>
  <dimension ref="A1:T99"/>
  <sheetViews>
    <sheetView showGridLines="0" zoomScale="148" zoomScaleNormal="12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O81" sqref="O81"/>
    </sheetView>
  </sheetViews>
  <sheetFormatPr defaultColWidth="8.6640625" defaultRowHeight="11.4" x14ac:dyDescent="0.2"/>
  <cols>
    <col min="1" max="1" width="31.33203125" style="66" customWidth="1"/>
    <col min="2" max="2" width="9.44140625" style="66" customWidth="1"/>
    <col min="3" max="3" width="9.6640625" style="70" customWidth="1"/>
    <col min="4" max="4" width="9.109375" style="71" customWidth="1"/>
    <col min="5" max="5" width="9.77734375" style="71" customWidth="1"/>
    <col min="6" max="6" width="9.44140625" style="71" customWidth="1"/>
    <col min="7" max="7" width="10.21875" style="71" customWidth="1"/>
    <col min="8" max="8" width="8.88671875" style="71" customWidth="1"/>
    <col min="9" max="9" width="8.6640625" style="71" customWidth="1"/>
    <col min="10" max="10" width="8.88671875" style="71" customWidth="1"/>
    <col min="11" max="11" width="8.77734375" style="71" customWidth="1"/>
    <col min="12" max="12" width="8" style="71" customWidth="1"/>
    <col min="13" max="13" width="1.77734375" style="71" customWidth="1"/>
    <col min="14" max="14" width="9.21875" style="71" customWidth="1"/>
    <col min="15" max="15" width="9.5546875" style="71" customWidth="1"/>
    <col min="16" max="16" width="10.88671875" style="140" customWidth="1"/>
    <col min="17" max="17" width="11.44140625" style="277" customWidth="1"/>
    <col min="18" max="19" width="8.6640625" style="66"/>
    <col min="20" max="20" width="8.6640625" style="66" customWidth="1"/>
    <col min="21" max="251" width="8.6640625" style="66"/>
    <col min="252" max="252" width="34.77734375" style="66" customWidth="1"/>
    <col min="253" max="253" width="10.77734375" style="66" customWidth="1"/>
    <col min="254" max="254" width="11.33203125" style="66" customWidth="1"/>
    <col min="255" max="255" width="12.21875" style="66" customWidth="1"/>
    <col min="256" max="256" width="13" style="66" customWidth="1"/>
    <col min="257" max="257" width="12.6640625" style="66" customWidth="1"/>
    <col min="258" max="258" width="14.21875" style="66" customWidth="1"/>
    <col min="259" max="260" width="13.33203125" style="66" customWidth="1"/>
    <col min="261" max="261" width="13.88671875" style="66" customWidth="1"/>
    <col min="262" max="270" width="9.6640625" style="66" customWidth="1"/>
    <col min="271" max="271" width="12.6640625" style="66" customWidth="1"/>
    <col min="272" max="507" width="8.6640625" style="66"/>
    <col min="508" max="508" width="34.77734375" style="66" customWidth="1"/>
    <col min="509" max="509" width="10.77734375" style="66" customWidth="1"/>
    <col min="510" max="510" width="11.33203125" style="66" customWidth="1"/>
    <col min="511" max="511" width="12.21875" style="66" customWidth="1"/>
    <col min="512" max="512" width="13" style="66" customWidth="1"/>
    <col min="513" max="513" width="12.6640625" style="66" customWidth="1"/>
    <col min="514" max="514" width="14.21875" style="66" customWidth="1"/>
    <col min="515" max="516" width="13.33203125" style="66" customWidth="1"/>
    <col min="517" max="517" width="13.88671875" style="66" customWidth="1"/>
    <col min="518" max="526" width="9.6640625" style="66" customWidth="1"/>
    <col min="527" max="527" width="12.6640625" style="66" customWidth="1"/>
    <col min="528" max="763" width="8.6640625" style="66"/>
    <col min="764" max="764" width="34.77734375" style="66" customWidth="1"/>
    <col min="765" max="765" width="10.77734375" style="66" customWidth="1"/>
    <col min="766" max="766" width="11.33203125" style="66" customWidth="1"/>
    <col min="767" max="767" width="12.21875" style="66" customWidth="1"/>
    <col min="768" max="768" width="13" style="66" customWidth="1"/>
    <col min="769" max="769" width="12.6640625" style="66" customWidth="1"/>
    <col min="770" max="770" width="14.21875" style="66" customWidth="1"/>
    <col min="771" max="772" width="13.33203125" style="66" customWidth="1"/>
    <col min="773" max="773" width="13.88671875" style="66" customWidth="1"/>
    <col min="774" max="782" width="9.6640625" style="66" customWidth="1"/>
    <col min="783" max="783" width="12.6640625" style="66" customWidth="1"/>
    <col min="784" max="1019" width="8.6640625" style="66"/>
    <col min="1020" max="1020" width="34.77734375" style="66" customWidth="1"/>
    <col min="1021" max="1021" width="10.77734375" style="66" customWidth="1"/>
    <col min="1022" max="1022" width="11.33203125" style="66" customWidth="1"/>
    <col min="1023" max="1023" width="12.21875" style="66" customWidth="1"/>
    <col min="1024" max="1024" width="13" style="66" customWidth="1"/>
    <col min="1025" max="1025" width="12.6640625" style="66" customWidth="1"/>
    <col min="1026" max="1026" width="14.21875" style="66" customWidth="1"/>
    <col min="1027" max="1028" width="13.33203125" style="66" customWidth="1"/>
    <col min="1029" max="1029" width="13.88671875" style="66" customWidth="1"/>
    <col min="1030" max="1038" width="9.6640625" style="66" customWidth="1"/>
    <col min="1039" max="1039" width="12.6640625" style="66" customWidth="1"/>
    <col min="1040" max="1275" width="8.6640625" style="66"/>
    <col min="1276" max="1276" width="34.77734375" style="66" customWidth="1"/>
    <col min="1277" max="1277" width="10.77734375" style="66" customWidth="1"/>
    <col min="1278" max="1278" width="11.33203125" style="66" customWidth="1"/>
    <col min="1279" max="1279" width="12.21875" style="66" customWidth="1"/>
    <col min="1280" max="1280" width="13" style="66" customWidth="1"/>
    <col min="1281" max="1281" width="12.6640625" style="66" customWidth="1"/>
    <col min="1282" max="1282" width="14.21875" style="66" customWidth="1"/>
    <col min="1283" max="1284" width="13.33203125" style="66" customWidth="1"/>
    <col min="1285" max="1285" width="13.88671875" style="66" customWidth="1"/>
    <col min="1286" max="1294" width="9.6640625" style="66" customWidth="1"/>
    <col min="1295" max="1295" width="12.6640625" style="66" customWidth="1"/>
    <col min="1296" max="1531" width="8.6640625" style="66"/>
    <col min="1532" max="1532" width="34.77734375" style="66" customWidth="1"/>
    <col min="1533" max="1533" width="10.77734375" style="66" customWidth="1"/>
    <col min="1534" max="1534" width="11.33203125" style="66" customWidth="1"/>
    <col min="1535" max="1535" width="12.21875" style="66" customWidth="1"/>
    <col min="1536" max="1536" width="13" style="66" customWidth="1"/>
    <col min="1537" max="1537" width="12.6640625" style="66" customWidth="1"/>
    <col min="1538" max="1538" width="14.21875" style="66" customWidth="1"/>
    <col min="1539" max="1540" width="13.33203125" style="66" customWidth="1"/>
    <col min="1541" max="1541" width="13.88671875" style="66" customWidth="1"/>
    <col min="1542" max="1550" width="9.6640625" style="66" customWidth="1"/>
    <col min="1551" max="1551" width="12.6640625" style="66" customWidth="1"/>
    <col min="1552" max="1787" width="8.6640625" style="66"/>
    <col min="1788" max="1788" width="34.77734375" style="66" customWidth="1"/>
    <col min="1789" max="1789" width="10.77734375" style="66" customWidth="1"/>
    <col min="1790" max="1790" width="11.33203125" style="66" customWidth="1"/>
    <col min="1791" max="1791" width="12.21875" style="66" customWidth="1"/>
    <col min="1792" max="1792" width="13" style="66" customWidth="1"/>
    <col min="1793" max="1793" width="12.6640625" style="66" customWidth="1"/>
    <col min="1794" max="1794" width="14.21875" style="66" customWidth="1"/>
    <col min="1795" max="1796" width="13.33203125" style="66" customWidth="1"/>
    <col min="1797" max="1797" width="13.88671875" style="66" customWidth="1"/>
    <col min="1798" max="1806" width="9.6640625" style="66" customWidth="1"/>
    <col min="1807" max="1807" width="12.6640625" style="66" customWidth="1"/>
    <col min="1808" max="2043" width="8.6640625" style="66"/>
    <col min="2044" max="2044" width="34.77734375" style="66" customWidth="1"/>
    <col min="2045" max="2045" width="10.77734375" style="66" customWidth="1"/>
    <col min="2046" max="2046" width="11.33203125" style="66" customWidth="1"/>
    <col min="2047" max="2047" width="12.21875" style="66" customWidth="1"/>
    <col min="2048" max="2048" width="13" style="66" customWidth="1"/>
    <col min="2049" max="2049" width="12.6640625" style="66" customWidth="1"/>
    <col min="2050" max="2050" width="14.21875" style="66" customWidth="1"/>
    <col min="2051" max="2052" width="13.33203125" style="66" customWidth="1"/>
    <col min="2053" max="2053" width="13.88671875" style="66" customWidth="1"/>
    <col min="2054" max="2062" width="9.6640625" style="66" customWidth="1"/>
    <col min="2063" max="2063" width="12.6640625" style="66" customWidth="1"/>
    <col min="2064" max="2299" width="8.6640625" style="66"/>
    <col min="2300" max="2300" width="34.77734375" style="66" customWidth="1"/>
    <col min="2301" max="2301" width="10.77734375" style="66" customWidth="1"/>
    <col min="2302" max="2302" width="11.33203125" style="66" customWidth="1"/>
    <col min="2303" max="2303" width="12.21875" style="66" customWidth="1"/>
    <col min="2304" max="2304" width="13" style="66" customWidth="1"/>
    <col min="2305" max="2305" width="12.6640625" style="66" customWidth="1"/>
    <col min="2306" max="2306" width="14.21875" style="66" customWidth="1"/>
    <col min="2307" max="2308" width="13.33203125" style="66" customWidth="1"/>
    <col min="2309" max="2309" width="13.88671875" style="66" customWidth="1"/>
    <col min="2310" max="2318" width="9.6640625" style="66" customWidth="1"/>
    <col min="2319" max="2319" width="12.6640625" style="66" customWidth="1"/>
    <col min="2320" max="2555" width="8.6640625" style="66"/>
    <col min="2556" max="2556" width="34.77734375" style="66" customWidth="1"/>
    <col min="2557" max="2557" width="10.77734375" style="66" customWidth="1"/>
    <col min="2558" max="2558" width="11.33203125" style="66" customWidth="1"/>
    <col min="2559" max="2559" width="12.21875" style="66" customWidth="1"/>
    <col min="2560" max="2560" width="13" style="66" customWidth="1"/>
    <col min="2561" max="2561" width="12.6640625" style="66" customWidth="1"/>
    <col min="2562" max="2562" width="14.21875" style="66" customWidth="1"/>
    <col min="2563" max="2564" width="13.33203125" style="66" customWidth="1"/>
    <col min="2565" max="2565" width="13.88671875" style="66" customWidth="1"/>
    <col min="2566" max="2574" width="9.6640625" style="66" customWidth="1"/>
    <col min="2575" max="2575" width="12.6640625" style="66" customWidth="1"/>
    <col min="2576" max="2811" width="8.6640625" style="66"/>
    <col min="2812" max="2812" width="34.77734375" style="66" customWidth="1"/>
    <col min="2813" max="2813" width="10.77734375" style="66" customWidth="1"/>
    <col min="2814" max="2814" width="11.33203125" style="66" customWidth="1"/>
    <col min="2815" max="2815" width="12.21875" style="66" customWidth="1"/>
    <col min="2816" max="2816" width="13" style="66" customWidth="1"/>
    <col min="2817" max="2817" width="12.6640625" style="66" customWidth="1"/>
    <col min="2818" max="2818" width="14.21875" style="66" customWidth="1"/>
    <col min="2819" max="2820" width="13.33203125" style="66" customWidth="1"/>
    <col min="2821" max="2821" width="13.88671875" style="66" customWidth="1"/>
    <col min="2822" max="2830" width="9.6640625" style="66" customWidth="1"/>
    <col min="2831" max="2831" width="12.6640625" style="66" customWidth="1"/>
    <col min="2832" max="3067" width="8.6640625" style="66"/>
    <col min="3068" max="3068" width="34.77734375" style="66" customWidth="1"/>
    <col min="3069" max="3069" width="10.77734375" style="66" customWidth="1"/>
    <col min="3070" max="3070" width="11.33203125" style="66" customWidth="1"/>
    <col min="3071" max="3071" width="12.21875" style="66" customWidth="1"/>
    <col min="3072" max="3072" width="13" style="66" customWidth="1"/>
    <col min="3073" max="3073" width="12.6640625" style="66" customWidth="1"/>
    <col min="3074" max="3074" width="14.21875" style="66" customWidth="1"/>
    <col min="3075" max="3076" width="13.33203125" style="66" customWidth="1"/>
    <col min="3077" max="3077" width="13.88671875" style="66" customWidth="1"/>
    <col min="3078" max="3086" width="9.6640625" style="66" customWidth="1"/>
    <col min="3087" max="3087" width="12.6640625" style="66" customWidth="1"/>
    <col min="3088" max="3323" width="8.6640625" style="66"/>
    <col min="3324" max="3324" width="34.77734375" style="66" customWidth="1"/>
    <col min="3325" max="3325" width="10.77734375" style="66" customWidth="1"/>
    <col min="3326" max="3326" width="11.33203125" style="66" customWidth="1"/>
    <col min="3327" max="3327" width="12.21875" style="66" customWidth="1"/>
    <col min="3328" max="3328" width="13" style="66" customWidth="1"/>
    <col min="3329" max="3329" width="12.6640625" style="66" customWidth="1"/>
    <col min="3330" max="3330" width="14.21875" style="66" customWidth="1"/>
    <col min="3331" max="3332" width="13.33203125" style="66" customWidth="1"/>
    <col min="3333" max="3333" width="13.88671875" style="66" customWidth="1"/>
    <col min="3334" max="3342" width="9.6640625" style="66" customWidth="1"/>
    <col min="3343" max="3343" width="12.6640625" style="66" customWidth="1"/>
    <col min="3344" max="3579" width="8.6640625" style="66"/>
    <col min="3580" max="3580" width="34.77734375" style="66" customWidth="1"/>
    <col min="3581" max="3581" width="10.77734375" style="66" customWidth="1"/>
    <col min="3582" max="3582" width="11.33203125" style="66" customWidth="1"/>
    <col min="3583" max="3583" width="12.21875" style="66" customWidth="1"/>
    <col min="3584" max="3584" width="13" style="66" customWidth="1"/>
    <col min="3585" max="3585" width="12.6640625" style="66" customWidth="1"/>
    <col min="3586" max="3586" width="14.21875" style="66" customWidth="1"/>
    <col min="3587" max="3588" width="13.33203125" style="66" customWidth="1"/>
    <col min="3589" max="3589" width="13.88671875" style="66" customWidth="1"/>
    <col min="3590" max="3598" width="9.6640625" style="66" customWidth="1"/>
    <col min="3599" max="3599" width="12.6640625" style="66" customWidth="1"/>
    <col min="3600" max="3835" width="8.6640625" style="66"/>
    <col min="3836" max="3836" width="34.77734375" style="66" customWidth="1"/>
    <col min="3837" max="3837" width="10.77734375" style="66" customWidth="1"/>
    <col min="3838" max="3838" width="11.33203125" style="66" customWidth="1"/>
    <col min="3839" max="3839" width="12.21875" style="66" customWidth="1"/>
    <col min="3840" max="3840" width="13" style="66" customWidth="1"/>
    <col min="3841" max="3841" width="12.6640625" style="66" customWidth="1"/>
    <col min="3842" max="3842" width="14.21875" style="66" customWidth="1"/>
    <col min="3843" max="3844" width="13.33203125" style="66" customWidth="1"/>
    <col min="3845" max="3845" width="13.88671875" style="66" customWidth="1"/>
    <col min="3846" max="3854" width="9.6640625" style="66" customWidth="1"/>
    <col min="3855" max="3855" width="12.6640625" style="66" customWidth="1"/>
    <col min="3856" max="4091" width="8.6640625" style="66"/>
    <col min="4092" max="4092" width="34.77734375" style="66" customWidth="1"/>
    <col min="4093" max="4093" width="10.77734375" style="66" customWidth="1"/>
    <col min="4094" max="4094" width="11.33203125" style="66" customWidth="1"/>
    <col min="4095" max="4095" width="12.21875" style="66" customWidth="1"/>
    <col min="4096" max="4096" width="13" style="66" customWidth="1"/>
    <col min="4097" max="4097" width="12.6640625" style="66" customWidth="1"/>
    <col min="4098" max="4098" width="14.21875" style="66" customWidth="1"/>
    <col min="4099" max="4100" width="13.33203125" style="66" customWidth="1"/>
    <col min="4101" max="4101" width="13.88671875" style="66" customWidth="1"/>
    <col min="4102" max="4110" width="9.6640625" style="66" customWidth="1"/>
    <col min="4111" max="4111" width="12.6640625" style="66" customWidth="1"/>
    <col min="4112" max="4347" width="8.6640625" style="66"/>
    <col min="4348" max="4348" width="34.77734375" style="66" customWidth="1"/>
    <col min="4349" max="4349" width="10.77734375" style="66" customWidth="1"/>
    <col min="4350" max="4350" width="11.33203125" style="66" customWidth="1"/>
    <col min="4351" max="4351" width="12.21875" style="66" customWidth="1"/>
    <col min="4352" max="4352" width="13" style="66" customWidth="1"/>
    <col min="4353" max="4353" width="12.6640625" style="66" customWidth="1"/>
    <col min="4354" max="4354" width="14.21875" style="66" customWidth="1"/>
    <col min="4355" max="4356" width="13.33203125" style="66" customWidth="1"/>
    <col min="4357" max="4357" width="13.88671875" style="66" customWidth="1"/>
    <col min="4358" max="4366" width="9.6640625" style="66" customWidth="1"/>
    <col min="4367" max="4367" width="12.6640625" style="66" customWidth="1"/>
    <col min="4368" max="4603" width="8.6640625" style="66"/>
    <col min="4604" max="4604" width="34.77734375" style="66" customWidth="1"/>
    <col min="4605" max="4605" width="10.77734375" style="66" customWidth="1"/>
    <col min="4606" max="4606" width="11.33203125" style="66" customWidth="1"/>
    <col min="4607" max="4607" width="12.21875" style="66" customWidth="1"/>
    <col min="4608" max="4608" width="13" style="66" customWidth="1"/>
    <col min="4609" max="4609" width="12.6640625" style="66" customWidth="1"/>
    <col min="4610" max="4610" width="14.21875" style="66" customWidth="1"/>
    <col min="4611" max="4612" width="13.33203125" style="66" customWidth="1"/>
    <col min="4613" max="4613" width="13.88671875" style="66" customWidth="1"/>
    <col min="4614" max="4622" width="9.6640625" style="66" customWidth="1"/>
    <col min="4623" max="4623" width="12.6640625" style="66" customWidth="1"/>
    <col min="4624" max="4859" width="8.6640625" style="66"/>
    <col min="4860" max="4860" width="34.77734375" style="66" customWidth="1"/>
    <col min="4861" max="4861" width="10.77734375" style="66" customWidth="1"/>
    <col min="4862" max="4862" width="11.33203125" style="66" customWidth="1"/>
    <col min="4863" max="4863" width="12.21875" style="66" customWidth="1"/>
    <col min="4864" max="4864" width="13" style="66" customWidth="1"/>
    <col min="4865" max="4865" width="12.6640625" style="66" customWidth="1"/>
    <col min="4866" max="4866" width="14.21875" style="66" customWidth="1"/>
    <col min="4867" max="4868" width="13.33203125" style="66" customWidth="1"/>
    <col min="4869" max="4869" width="13.88671875" style="66" customWidth="1"/>
    <col min="4870" max="4878" width="9.6640625" style="66" customWidth="1"/>
    <col min="4879" max="4879" width="12.6640625" style="66" customWidth="1"/>
    <col min="4880" max="5115" width="8.6640625" style="66"/>
    <col min="5116" max="5116" width="34.77734375" style="66" customWidth="1"/>
    <col min="5117" max="5117" width="10.77734375" style="66" customWidth="1"/>
    <col min="5118" max="5118" width="11.33203125" style="66" customWidth="1"/>
    <col min="5119" max="5119" width="12.21875" style="66" customWidth="1"/>
    <col min="5120" max="5120" width="13" style="66" customWidth="1"/>
    <col min="5121" max="5121" width="12.6640625" style="66" customWidth="1"/>
    <col min="5122" max="5122" width="14.21875" style="66" customWidth="1"/>
    <col min="5123" max="5124" width="13.33203125" style="66" customWidth="1"/>
    <col min="5125" max="5125" width="13.88671875" style="66" customWidth="1"/>
    <col min="5126" max="5134" width="9.6640625" style="66" customWidth="1"/>
    <col min="5135" max="5135" width="12.6640625" style="66" customWidth="1"/>
    <col min="5136" max="5371" width="8.6640625" style="66"/>
    <col min="5372" max="5372" width="34.77734375" style="66" customWidth="1"/>
    <col min="5373" max="5373" width="10.77734375" style="66" customWidth="1"/>
    <col min="5374" max="5374" width="11.33203125" style="66" customWidth="1"/>
    <col min="5375" max="5375" width="12.21875" style="66" customWidth="1"/>
    <col min="5376" max="5376" width="13" style="66" customWidth="1"/>
    <col min="5377" max="5377" width="12.6640625" style="66" customWidth="1"/>
    <col min="5378" max="5378" width="14.21875" style="66" customWidth="1"/>
    <col min="5379" max="5380" width="13.33203125" style="66" customWidth="1"/>
    <col min="5381" max="5381" width="13.88671875" style="66" customWidth="1"/>
    <col min="5382" max="5390" width="9.6640625" style="66" customWidth="1"/>
    <col min="5391" max="5391" width="12.6640625" style="66" customWidth="1"/>
    <col min="5392" max="5627" width="8.6640625" style="66"/>
    <col min="5628" max="5628" width="34.77734375" style="66" customWidth="1"/>
    <col min="5629" max="5629" width="10.77734375" style="66" customWidth="1"/>
    <col min="5630" max="5630" width="11.33203125" style="66" customWidth="1"/>
    <col min="5631" max="5631" width="12.21875" style="66" customWidth="1"/>
    <col min="5632" max="5632" width="13" style="66" customWidth="1"/>
    <col min="5633" max="5633" width="12.6640625" style="66" customWidth="1"/>
    <col min="5634" max="5634" width="14.21875" style="66" customWidth="1"/>
    <col min="5635" max="5636" width="13.33203125" style="66" customWidth="1"/>
    <col min="5637" max="5637" width="13.88671875" style="66" customWidth="1"/>
    <col min="5638" max="5646" width="9.6640625" style="66" customWidth="1"/>
    <col min="5647" max="5647" width="12.6640625" style="66" customWidth="1"/>
    <col min="5648" max="5883" width="8.6640625" style="66"/>
    <col min="5884" max="5884" width="34.77734375" style="66" customWidth="1"/>
    <col min="5885" max="5885" width="10.77734375" style="66" customWidth="1"/>
    <col min="5886" max="5886" width="11.33203125" style="66" customWidth="1"/>
    <col min="5887" max="5887" width="12.21875" style="66" customWidth="1"/>
    <col min="5888" max="5888" width="13" style="66" customWidth="1"/>
    <col min="5889" max="5889" width="12.6640625" style="66" customWidth="1"/>
    <col min="5890" max="5890" width="14.21875" style="66" customWidth="1"/>
    <col min="5891" max="5892" width="13.33203125" style="66" customWidth="1"/>
    <col min="5893" max="5893" width="13.88671875" style="66" customWidth="1"/>
    <col min="5894" max="5902" width="9.6640625" style="66" customWidth="1"/>
    <col min="5903" max="5903" width="12.6640625" style="66" customWidth="1"/>
    <col min="5904" max="6139" width="8.6640625" style="66"/>
    <col min="6140" max="6140" width="34.77734375" style="66" customWidth="1"/>
    <col min="6141" max="6141" width="10.77734375" style="66" customWidth="1"/>
    <col min="6142" max="6142" width="11.33203125" style="66" customWidth="1"/>
    <col min="6143" max="6143" width="12.21875" style="66" customWidth="1"/>
    <col min="6144" max="6144" width="13" style="66" customWidth="1"/>
    <col min="6145" max="6145" width="12.6640625" style="66" customWidth="1"/>
    <col min="6146" max="6146" width="14.21875" style="66" customWidth="1"/>
    <col min="6147" max="6148" width="13.33203125" style="66" customWidth="1"/>
    <col min="6149" max="6149" width="13.88671875" style="66" customWidth="1"/>
    <col min="6150" max="6158" width="9.6640625" style="66" customWidth="1"/>
    <col min="6159" max="6159" width="12.6640625" style="66" customWidth="1"/>
    <col min="6160" max="6395" width="8.6640625" style="66"/>
    <col min="6396" max="6396" width="34.77734375" style="66" customWidth="1"/>
    <col min="6397" max="6397" width="10.77734375" style="66" customWidth="1"/>
    <col min="6398" max="6398" width="11.33203125" style="66" customWidth="1"/>
    <col min="6399" max="6399" width="12.21875" style="66" customWidth="1"/>
    <col min="6400" max="6400" width="13" style="66" customWidth="1"/>
    <col min="6401" max="6401" width="12.6640625" style="66" customWidth="1"/>
    <col min="6402" max="6402" width="14.21875" style="66" customWidth="1"/>
    <col min="6403" max="6404" width="13.33203125" style="66" customWidth="1"/>
    <col min="6405" max="6405" width="13.88671875" style="66" customWidth="1"/>
    <col min="6406" max="6414" width="9.6640625" style="66" customWidth="1"/>
    <col min="6415" max="6415" width="12.6640625" style="66" customWidth="1"/>
    <col min="6416" max="6651" width="8.6640625" style="66"/>
    <col min="6652" max="6652" width="34.77734375" style="66" customWidth="1"/>
    <col min="6653" max="6653" width="10.77734375" style="66" customWidth="1"/>
    <col min="6654" max="6654" width="11.33203125" style="66" customWidth="1"/>
    <col min="6655" max="6655" width="12.21875" style="66" customWidth="1"/>
    <col min="6656" max="6656" width="13" style="66" customWidth="1"/>
    <col min="6657" max="6657" width="12.6640625" style="66" customWidth="1"/>
    <col min="6658" max="6658" width="14.21875" style="66" customWidth="1"/>
    <col min="6659" max="6660" width="13.33203125" style="66" customWidth="1"/>
    <col min="6661" max="6661" width="13.88671875" style="66" customWidth="1"/>
    <col min="6662" max="6670" width="9.6640625" style="66" customWidth="1"/>
    <col min="6671" max="6671" width="12.6640625" style="66" customWidth="1"/>
    <col min="6672" max="6907" width="8.6640625" style="66"/>
    <col min="6908" max="6908" width="34.77734375" style="66" customWidth="1"/>
    <col min="6909" max="6909" width="10.77734375" style="66" customWidth="1"/>
    <col min="6910" max="6910" width="11.33203125" style="66" customWidth="1"/>
    <col min="6911" max="6911" width="12.21875" style="66" customWidth="1"/>
    <col min="6912" max="6912" width="13" style="66" customWidth="1"/>
    <col min="6913" max="6913" width="12.6640625" style="66" customWidth="1"/>
    <col min="6914" max="6914" width="14.21875" style="66" customWidth="1"/>
    <col min="6915" max="6916" width="13.33203125" style="66" customWidth="1"/>
    <col min="6917" max="6917" width="13.88671875" style="66" customWidth="1"/>
    <col min="6918" max="6926" width="9.6640625" style="66" customWidth="1"/>
    <col min="6927" max="6927" width="12.6640625" style="66" customWidth="1"/>
    <col min="6928" max="7163" width="8.6640625" style="66"/>
    <col min="7164" max="7164" width="34.77734375" style="66" customWidth="1"/>
    <col min="7165" max="7165" width="10.77734375" style="66" customWidth="1"/>
    <col min="7166" max="7166" width="11.33203125" style="66" customWidth="1"/>
    <col min="7167" max="7167" width="12.21875" style="66" customWidth="1"/>
    <col min="7168" max="7168" width="13" style="66" customWidth="1"/>
    <col min="7169" max="7169" width="12.6640625" style="66" customWidth="1"/>
    <col min="7170" max="7170" width="14.21875" style="66" customWidth="1"/>
    <col min="7171" max="7172" width="13.33203125" style="66" customWidth="1"/>
    <col min="7173" max="7173" width="13.88671875" style="66" customWidth="1"/>
    <col min="7174" max="7182" width="9.6640625" style="66" customWidth="1"/>
    <col min="7183" max="7183" width="12.6640625" style="66" customWidth="1"/>
    <col min="7184" max="7419" width="8.6640625" style="66"/>
    <col min="7420" max="7420" width="34.77734375" style="66" customWidth="1"/>
    <col min="7421" max="7421" width="10.77734375" style="66" customWidth="1"/>
    <col min="7422" max="7422" width="11.33203125" style="66" customWidth="1"/>
    <col min="7423" max="7423" width="12.21875" style="66" customWidth="1"/>
    <col min="7424" max="7424" width="13" style="66" customWidth="1"/>
    <col min="7425" max="7425" width="12.6640625" style="66" customWidth="1"/>
    <col min="7426" max="7426" width="14.21875" style="66" customWidth="1"/>
    <col min="7427" max="7428" width="13.33203125" style="66" customWidth="1"/>
    <col min="7429" max="7429" width="13.88671875" style="66" customWidth="1"/>
    <col min="7430" max="7438" width="9.6640625" style="66" customWidth="1"/>
    <col min="7439" max="7439" width="12.6640625" style="66" customWidth="1"/>
    <col min="7440" max="7675" width="8.6640625" style="66"/>
    <col min="7676" max="7676" width="34.77734375" style="66" customWidth="1"/>
    <col min="7677" max="7677" width="10.77734375" style="66" customWidth="1"/>
    <col min="7678" max="7678" width="11.33203125" style="66" customWidth="1"/>
    <col min="7679" max="7679" width="12.21875" style="66" customWidth="1"/>
    <col min="7680" max="7680" width="13" style="66" customWidth="1"/>
    <col min="7681" max="7681" width="12.6640625" style="66" customWidth="1"/>
    <col min="7682" max="7682" width="14.21875" style="66" customWidth="1"/>
    <col min="7683" max="7684" width="13.33203125" style="66" customWidth="1"/>
    <col min="7685" max="7685" width="13.88671875" style="66" customWidth="1"/>
    <col min="7686" max="7694" width="9.6640625" style="66" customWidth="1"/>
    <col min="7695" max="7695" width="12.6640625" style="66" customWidth="1"/>
    <col min="7696" max="7931" width="8.6640625" style="66"/>
    <col min="7932" max="7932" width="34.77734375" style="66" customWidth="1"/>
    <col min="7933" max="7933" width="10.77734375" style="66" customWidth="1"/>
    <col min="7934" max="7934" width="11.33203125" style="66" customWidth="1"/>
    <col min="7935" max="7935" width="12.21875" style="66" customWidth="1"/>
    <col min="7936" max="7936" width="13" style="66" customWidth="1"/>
    <col min="7937" max="7937" width="12.6640625" style="66" customWidth="1"/>
    <col min="7938" max="7938" width="14.21875" style="66" customWidth="1"/>
    <col min="7939" max="7940" width="13.33203125" style="66" customWidth="1"/>
    <col min="7941" max="7941" width="13.88671875" style="66" customWidth="1"/>
    <col min="7942" max="7950" width="9.6640625" style="66" customWidth="1"/>
    <col min="7951" max="7951" width="12.6640625" style="66" customWidth="1"/>
    <col min="7952" max="8187" width="8.6640625" style="66"/>
    <col min="8188" max="8188" width="34.77734375" style="66" customWidth="1"/>
    <col min="8189" max="8189" width="10.77734375" style="66" customWidth="1"/>
    <col min="8190" max="8190" width="11.33203125" style="66" customWidth="1"/>
    <col min="8191" max="8191" width="12.21875" style="66" customWidth="1"/>
    <col min="8192" max="8192" width="13" style="66" customWidth="1"/>
    <col min="8193" max="8193" width="12.6640625" style="66" customWidth="1"/>
    <col min="8194" max="8194" width="14.21875" style="66" customWidth="1"/>
    <col min="8195" max="8196" width="13.33203125" style="66" customWidth="1"/>
    <col min="8197" max="8197" width="13.88671875" style="66" customWidth="1"/>
    <col min="8198" max="8206" width="9.6640625" style="66" customWidth="1"/>
    <col min="8207" max="8207" width="12.6640625" style="66" customWidth="1"/>
    <col min="8208" max="8443" width="8.6640625" style="66"/>
    <col min="8444" max="8444" width="34.77734375" style="66" customWidth="1"/>
    <col min="8445" max="8445" width="10.77734375" style="66" customWidth="1"/>
    <col min="8446" max="8446" width="11.33203125" style="66" customWidth="1"/>
    <col min="8447" max="8447" width="12.21875" style="66" customWidth="1"/>
    <col min="8448" max="8448" width="13" style="66" customWidth="1"/>
    <col min="8449" max="8449" width="12.6640625" style="66" customWidth="1"/>
    <col min="8450" max="8450" width="14.21875" style="66" customWidth="1"/>
    <col min="8451" max="8452" width="13.33203125" style="66" customWidth="1"/>
    <col min="8453" max="8453" width="13.88671875" style="66" customWidth="1"/>
    <col min="8454" max="8462" width="9.6640625" style="66" customWidth="1"/>
    <col min="8463" max="8463" width="12.6640625" style="66" customWidth="1"/>
    <col min="8464" max="8699" width="8.6640625" style="66"/>
    <col min="8700" max="8700" width="34.77734375" style="66" customWidth="1"/>
    <col min="8701" max="8701" width="10.77734375" style="66" customWidth="1"/>
    <col min="8702" max="8702" width="11.33203125" style="66" customWidth="1"/>
    <col min="8703" max="8703" width="12.21875" style="66" customWidth="1"/>
    <col min="8704" max="8704" width="13" style="66" customWidth="1"/>
    <col min="8705" max="8705" width="12.6640625" style="66" customWidth="1"/>
    <col min="8706" max="8706" width="14.21875" style="66" customWidth="1"/>
    <col min="8707" max="8708" width="13.33203125" style="66" customWidth="1"/>
    <col min="8709" max="8709" width="13.88671875" style="66" customWidth="1"/>
    <col min="8710" max="8718" width="9.6640625" style="66" customWidth="1"/>
    <col min="8719" max="8719" width="12.6640625" style="66" customWidth="1"/>
    <col min="8720" max="8955" width="8.6640625" style="66"/>
    <col min="8956" max="8956" width="34.77734375" style="66" customWidth="1"/>
    <col min="8957" max="8957" width="10.77734375" style="66" customWidth="1"/>
    <col min="8958" max="8958" width="11.33203125" style="66" customWidth="1"/>
    <col min="8959" max="8959" width="12.21875" style="66" customWidth="1"/>
    <col min="8960" max="8960" width="13" style="66" customWidth="1"/>
    <col min="8961" max="8961" width="12.6640625" style="66" customWidth="1"/>
    <col min="8962" max="8962" width="14.21875" style="66" customWidth="1"/>
    <col min="8963" max="8964" width="13.33203125" style="66" customWidth="1"/>
    <col min="8965" max="8965" width="13.88671875" style="66" customWidth="1"/>
    <col min="8966" max="8974" width="9.6640625" style="66" customWidth="1"/>
    <col min="8975" max="8975" width="12.6640625" style="66" customWidth="1"/>
    <col min="8976" max="9211" width="8.6640625" style="66"/>
    <col min="9212" max="9212" width="34.77734375" style="66" customWidth="1"/>
    <col min="9213" max="9213" width="10.77734375" style="66" customWidth="1"/>
    <col min="9214" max="9214" width="11.33203125" style="66" customWidth="1"/>
    <col min="9215" max="9215" width="12.21875" style="66" customWidth="1"/>
    <col min="9216" max="9216" width="13" style="66" customWidth="1"/>
    <col min="9217" max="9217" width="12.6640625" style="66" customWidth="1"/>
    <col min="9218" max="9218" width="14.21875" style="66" customWidth="1"/>
    <col min="9219" max="9220" width="13.33203125" style="66" customWidth="1"/>
    <col min="9221" max="9221" width="13.88671875" style="66" customWidth="1"/>
    <col min="9222" max="9230" width="9.6640625" style="66" customWidth="1"/>
    <col min="9231" max="9231" width="12.6640625" style="66" customWidth="1"/>
    <col min="9232" max="9467" width="8.6640625" style="66"/>
    <col min="9468" max="9468" width="34.77734375" style="66" customWidth="1"/>
    <col min="9469" max="9469" width="10.77734375" style="66" customWidth="1"/>
    <col min="9470" max="9470" width="11.33203125" style="66" customWidth="1"/>
    <col min="9471" max="9471" width="12.21875" style="66" customWidth="1"/>
    <col min="9472" max="9472" width="13" style="66" customWidth="1"/>
    <col min="9473" max="9473" width="12.6640625" style="66" customWidth="1"/>
    <col min="9474" max="9474" width="14.21875" style="66" customWidth="1"/>
    <col min="9475" max="9476" width="13.33203125" style="66" customWidth="1"/>
    <col min="9477" max="9477" width="13.88671875" style="66" customWidth="1"/>
    <col min="9478" max="9486" width="9.6640625" style="66" customWidth="1"/>
    <col min="9487" max="9487" width="12.6640625" style="66" customWidth="1"/>
    <col min="9488" max="9723" width="8.6640625" style="66"/>
    <col min="9724" max="9724" width="34.77734375" style="66" customWidth="1"/>
    <col min="9725" max="9725" width="10.77734375" style="66" customWidth="1"/>
    <col min="9726" max="9726" width="11.33203125" style="66" customWidth="1"/>
    <col min="9727" max="9727" width="12.21875" style="66" customWidth="1"/>
    <col min="9728" max="9728" width="13" style="66" customWidth="1"/>
    <col min="9729" max="9729" width="12.6640625" style="66" customWidth="1"/>
    <col min="9730" max="9730" width="14.21875" style="66" customWidth="1"/>
    <col min="9731" max="9732" width="13.33203125" style="66" customWidth="1"/>
    <col min="9733" max="9733" width="13.88671875" style="66" customWidth="1"/>
    <col min="9734" max="9742" width="9.6640625" style="66" customWidth="1"/>
    <col min="9743" max="9743" width="12.6640625" style="66" customWidth="1"/>
    <col min="9744" max="9979" width="8.6640625" style="66"/>
    <col min="9980" max="9980" width="34.77734375" style="66" customWidth="1"/>
    <col min="9981" max="9981" width="10.77734375" style="66" customWidth="1"/>
    <col min="9982" max="9982" width="11.33203125" style="66" customWidth="1"/>
    <col min="9983" max="9983" width="12.21875" style="66" customWidth="1"/>
    <col min="9984" max="9984" width="13" style="66" customWidth="1"/>
    <col min="9985" max="9985" width="12.6640625" style="66" customWidth="1"/>
    <col min="9986" max="9986" width="14.21875" style="66" customWidth="1"/>
    <col min="9987" max="9988" width="13.33203125" style="66" customWidth="1"/>
    <col min="9989" max="9989" width="13.88671875" style="66" customWidth="1"/>
    <col min="9990" max="9998" width="9.6640625" style="66" customWidth="1"/>
    <col min="9999" max="9999" width="12.6640625" style="66" customWidth="1"/>
    <col min="10000" max="10235" width="8.6640625" style="66"/>
    <col min="10236" max="10236" width="34.77734375" style="66" customWidth="1"/>
    <col min="10237" max="10237" width="10.77734375" style="66" customWidth="1"/>
    <col min="10238" max="10238" width="11.33203125" style="66" customWidth="1"/>
    <col min="10239" max="10239" width="12.21875" style="66" customWidth="1"/>
    <col min="10240" max="10240" width="13" style="66" customWidth="1"/>
    <col min="10241" max="10241" width="12.6640625" style="66" customWidth="1"/>
    <col min="10242" max="10242" width="14.21875" style="66" customWidth="1"/>
    <col min="10243" max="10244" width="13.33203125" style="66" customWidth="1"/>
    <col min="10245" max="10245" width="13.88671875" style="66" customWidth="1"/>
    <col min="10246" max="10254" width="9.6640625" style="66" customWidth="1"/>
    <col min="10255" max="10255" width="12.6640625" style="66" customWidth="1"/>
    <col min="10256" max="10491" width="8.6640625" style="66"/>
    <col min="10492" max="10492" width="34.77734375" style="66" customWidth="1"/>
    <col min="10493" max="10493" width="10.77734375" style="66" customWidth="1"/>
    <col min="10494" max="10494" width="11.33203125" style="66" customWidth="1"/>
    <col min="10495" max="10495" width="12.21875" style="66" customWidth="1"/>
    <col min="10496" max="10496" width="13" style="66" customWidth="1"/>
    <col min="10497" max="10497" width="12.6640625" style="66" customWidth="1"/>
    <col min="10498" max="10498" width="14.21875" style="66" customWidth="1"/>
    <col min="10499" max="10500" width="13.33203125" style="66" customWidth="1"/>
    <col min="10501" max="10501" width="13.88671875" style="66" customWidth="1"/>
    <col min="10502" max="10510" width="9.6640625" style="66" customWidth="1"/>
    <col min="10511" max="10511" width="12.6640625" style="66" customWidth="1"/>
    <col min="10512" max="10747" width="8.6640625" style="66"/>
    <col min="10748" max="10748" width="34.77734375" style="66" customWidth="1"/>
    <col min="10749" max="10749" width="10.77734375" style="66" customWidth="1"/>
    <col min="10750" max="10750" width="11.33203125" style="66" customWidth="1"/>
    <col min="10751" max="10751" width="12.21875" style="66" customWidth="1"/>
    <col min="10752" max="10752" width="13" style="66" customWidth="1"/>
    <col min="10753" max="10753" width="12.6640625" style="66" customWidth="1"/>
    <col min="10754" max="10754" width="14.21875" style="66" customWidth="1"/>
    <col min="10755" max="10756" width="13.33203125" style="66" customWidth="1"/>
    <col min="10757" max="10757" width="13.88671875" style="66" customWidth="1"/>
    <col min="10758" max="10766" width="9.6640625" style="66" customWidth="1"/>
    <col min="10767" max="10767" width="12.6640625" style="66" customWidth="1"/>
    <col min="10768" max="11003" width="8.6640625" style="66"/>
    <col min="11004" max="11004" width="34.77734375" style="66" customWidth="1"/>
    <col min="11005" max="11005" width="10.77734375" style="66" customWidth="1"/>
    <col min="11006" max="11006" width="11.33203125" style="66" customWidth="1"/>
    <col min="11007" max="11007" width="12.21875" style="66" customWidth="1"/>
    <col min="11008" max="11008" width="13" style="66" customWidth="1"/>
    <col min="11009" max="11009" width="12.6640625" style="66" customWidth="1"/>
    <col min="11010" max="11010" width="14.21875" style="66" customWidth="1"/>
    <col min="11011" max="11012" width="13.33203125" style="66" customWidth="1"/>
    <col min="11013" max="11013" width="13.88671875" style="66" customWidth="1"/>
    <col min="11014" max="11022" width="9.6640625" style="66" customWidth="1"/>
    <col min="11023" max="11023" width="12.6640625" style="66" customWidth="1"/>
    <col min="11024" max="11259" width="8.6640625" style="66"/>
    <col min="11260" max="11260" width="34.77734375" style="66" customWidth="1"/>
    <col min="11261" max="11261" width="10.77734375" style="66" customWidth="1"/>
    <col min="11262" max="11262" width="11.33203125" style="66" customWidth="1"/>
    <col min="11263" max="11263" width="12.21875" style="66" customWidth="1"/>
    <col min="11264" max="11264" width="13" style="66" customWidth="1"/>
    <col min="11265" max="11265" width="12.6640625" style="66" customWidth="1"/>
    <col min="11266" max="11266" width="14.21875" style="66" customWidth="1"/>
    <col min="11267" max="11268" width="13.33203125" style="66" customWidth="1"/>
    <col min="11269" max="11269" width="13.88671875" style="66" customWidth="1"/>
    <col min="11270" max="11278" width="9.6640625" style="66" customWidth="1"/>
    <col min="11279" max="11279" width="12.6640625" style="66" customWidth="1"/>
    <col min="11280" max="11515" width="8.6640625" style="66"/>
    <col min="11516" max="11516" width="34.77734375" style="66" customWidth="1"/>
    <col min="11517" max="11517" width="10.77734375" style="66" customWidth="1"/>
    <col min="11518" max="11518" width="11.33203125" style="66" customWidth="1"/>
    <col min="11519" max="11519" width="12.21875" style="66" customWidth="1"/>
    <col min="11520" max="11520" width="13" style="66" customWidth="1"/>
    <col min="11521" max="11521" width="12.6640625" style="66" customWidth="1"/>
    <col min="11522" max="11522" width="14.21875" style="66" customWidth="1"/>
    <col min="11523" max="11524" width="13.33203125" style="66" customWidth="1"/>
    <col min="11525" max="11525" width="13.88671875" style="66" customWidth="1"/>
    <col min="11526" max="11534" width="9.6640625" style="66" customWidth="1"/>
    <col min="11535" max="11535" width="12.6640625" style="66" customWidth="1"/>
    <col min="11536" max="11771" width="8.6640625" style="66"/>
    <col min="11772" max="11772" width="34.77734375" style="66" customWidth="1"/>
    <col min="11773" max="11773" width="10.77734375" style="66" customWidth="1"/>
    <col min="11774" max="11774" width="11.33203125" style="66" customWidth="1"/>
    <col min="11775" max="11775" width="12.21875" style="66" customWidth="1"/>
    <col min="11776" max="11776" width="13" style="66" customWidth="1"/>
    <col min="11777" max="11777" width="12.6640625" style="66" customWidth="1"/>
    <col min="11778" max="11778" width="14.21875" style="66" customWidth="1"/>
    <col min="11779" max="11780" width="13.33203125" style="66" customWidth="1"/>
    <col min="11781" max="11781" width="13.88671875" style="66" customWidth="1"/>
    <col min="11782" max="11790" width="9.6640625" style="66" customWidth="1"/>
    <col min="11791" max="11791" width="12.6640625" style="66" customWidth="1"/>
    <col min="11792" max="12027" width="8.6640625" style="66"/>
    <col min="12028" max="12028" width="34.77734375" style="66" customWidth="1"/>
    <col min="12029" max="12029" width="10.77734375" style="66" customWidth="1"/>
    <col min="12030" max="12030" width="11.33203125" style="66" customWidth="1"/>
    <col min="12031" max="12031" width="12.21875" style="66" customWidth="1"/>
    <col min="12032" max="12032" width="13" style="66" customWidth="1"/>
    <col min="12033" max="12033" width="12.6640625" style="66" customWidth="1"/>
    <col min="12034" max="12034" width="14.21875" style="66" customWidth="1"/>
    <col min="12035" max="12036" width="13.33203125" style="66" customWidth="1"/>
    <col min="12037" max="12037" width="13.88671875" style="66" customWidth="1"/>
    <col min="12038" max="12046" width="9.6640625" style="66" customWidth="1"/>
    <col min="12047" max="12047" width="12.6640625" style="66" customWidth="1"/>
    <col min="12048" max="12283" width="8.6640625" style="66"/>
    <col min="12284" max="12284" width="34.77734375" style="66" customWidth="1"/>
    <col min="12285" max="12285" width="10.77734375" style="66" customWidth="1"/>
    <col min="12286" max="12286" width="11.33203125" style="66" customWidth="1"/>
    <col min="12287" max="12287" width="12.21875" style="66" customWidth="1"/>
    <col min="12288" max="12288" width="13" style="66" customWidth="1"/>
    <col min="12289" max="12289" width="12.6640625" style="66" customWidth="1"/>
    <col min="12290" max="12290" width="14.21875" style="66" customWidth="1"/>
    <col min="12291" max="12292" width="13.33203125" style="66" customWidth="1"/>
    <col min="12293" max="12293" width="13.88671875" style="66" customWidth="1"/>
    <col min="12294" max="12302" width="9.6640625" style="66" customWidth="1"/>
    <col min="12303" max="12303" width="12.6640625" style="66" customWidth="1"/>
    <col min="12304" max="12539" width="8.6640625" style="66"/>
    <col min="12540" max="12540" width="34.77734375" style="66" customWidth="1"/>
    <col min="12541" max="12541" width="10.77734375" style="66" customWidth="1"/>
    <col min="12542" max="12542" width="11.33203125" style="66" customWidth="1"/>
    <col min="12543" max="12543" width="12.21875" style="66" customWidth="1"/>
    <col min="12544" max="12544" width="13" style="66" customWidth="1"/>
    <col min="12545" max="12545" width="12.6640625" style="66" customWidth="1"/>
    <col min="12546" max="12546" width="14.21875" style="66" customWidth="1"/>
    <col min="12547" max="12548" width="13.33203125" style="66" customWidth="1"/>
    <col min="12549" max="12549" width="13.88671875" style="66" customWidth="1"/>
    <col min="12550" max="12558" width="9.6640625" style="66" customWidth="1"/>
    <col min="12559" max="12559" width="12.6640625" style="66" customWidth="1"/>
    <col min="12560" max="12795" width="8.6640625" style="66"/>
    <col min="12796" max="12796" width="34.77734375" style="66" customWidth="1"/>
    <col min="12797" max="12797" width="10.77734375" style="66" customWidth="1"/>
    <col min="12798" max="12798" width="11.33203125" style="66" customWidth="1"/>
    <col min="12799" max="12799" width="12.21875" style="66" customWidth="1"/>
    <col min="12800" max="12800" width="13" style="66" customWidth="1"/>
    <col min="12801" max="12801" width="12.6640625" style="66" customWidth="1"/>
    <col min="12802" max="12802" width="14.21875" style="66" customWidth="1"/>
    <col min="12803" max="12804" width="13.33203125" style="66" customWidth="1"/>
    <col min="12805" max="12805" width="13.88671875" style="66" customWidth="1"/>
    <col min="12806" max="12814" width="9.6640625" style="66" customWidth="1"/>
    <col min="12815" max="12815" width="12.6640625" style="66" customWidth="1"/>
    <col min="12816" max="13051" width="8.6640625" style="66"/>
    <col min="13052" max="13052" width="34.77734375" style="66" customWidth="1"/>
    <col min="13053" max="13053" width="10.77734375" style="66" customWidth="1"/>
    <col min="13054" max="13054" width="11.33203125" style="66" customWidth="1"/>
    <col min="13055" max="13055" width="12.21875" style="66" customWidth="1"/>
    <col min="13056" max="13056" width="13" style="66" customWidth="1"/>
    <col min="13057" max="13057" width="12.6640625" style="66" customWidth="1"/>
    <col min="13058" max="13058" width="14.21875" style="66" customWidth="1"/>
    <col min="13059" max="13060" width="13.33203125" style="66" customWidth="1"/>
    <col min="13061" max="13061" width="13.88671875" style="66" customWidth="1"/>
    <col min="13062" max="13070" width="9.6640625" style="66" customWidth="1"/>
    <col min="13071" max="13071" width="12.6640625" style="66" customWidth="1"/>
    <col min="13072" max="13307" width="8.6640625" style="66"/>
    <col min="13308" max="13308" width="34.77734375" style="66" customWidth="1"/>
    <col min="13309" max="13309" width="10.77734375" style="66" customWidth="1"/>
    <col min="13310" max="13310" width="11.33203125" style="66" customWidth="1"/>
    <col min="13311" max="13311" width="12.21875" style="66" customWidth="1"/>
    <col min="13312" max="13312" width="13" style="66" customWidth="1"/>
    <col min="13313" max="13313" width="12.6640625" style="66" customWidth="1"/>
    <col min="13314" max="13314" width="14.21875" style="66" customWidth="1"/>
    <col min="13315" max="13316" width="13.33203125" style="66" customWidth="1"/>
    <col min="13317" max="13317" width="13.88671875" style="66" customWidth="1"/>
    <col min="13318" max="13326" width="9.6640625" style="66" customWidth="1"/>
    <col min="13327" max="13327" width="12.6640625" style="66" customWidth="1"/>
    <col min="13328" max="13563" width="8.6640625" style="66"/>
    <col min="13564" max="13564" width="34.77734375" style="66" customWidth="1"/>
    <col min="13565" max="13565" width="10.77734375" style="66" customWidth="1"/>
    <col min="13566" max="13566" width="11.33203125" style="66" customWidth="1"/>
    <col min="13567" max="13567" width="12.21875" style="66" customWidth="1"/>
    <col min="13568" max="13568" width="13" style="66" customWidth="1"/>
    <col min="13569" max="13569" width="12.6640625" style="66" customWidth="1"/>
    <col min="13570" max="13570" width="14.21875" style="66" customWidth="1"/>
    <col min="13571" max="13572" width="13.33203125" style="66" customWidth="1"/>
    <col min="13573" max="13573" width="13.88671875" style="66" customWidth="1"/>
    <col min="13574" max="13582" width="9.6640625" style="66" customWidth="1"/>
    <col min="13583" max="13583" width="12.6640625" style="66" customWidth="1"/>
    <col min="13584" max="13819" width="8.6640625" style="66"/>
    <col min="13820" max="13820" width="34.77734375" style="66" customWidth="1"/>
    <col min="13821" max="13821" width="10.77734375" style="66" customWidth="1"/>
    <col min="13822" max="13822" width="11.33203125" style="66" customWidth="1"/>
    <col min="13823" max="13823" width="12.21875" style="66" customWidth="1"/>
    <col min="13824" max="13824" width="13" style="66" customWidth="1"/>
    <col min="13825" max="13825" width="12.6640625" style="66" customWidth="1"/>
    <col min="13826" max="13826" width="14.21875" style="66" customWidth="1"/>
    <col min="13827" max="13828" width="13.33203125" style="66" customWidth="1"/>
    <col min="13829" max="13829" width="13.88671875" style="66" customWidth="1"/>
    <col min="13830" max="13838" width="9.6640625" style="66" customWidth="1"/>
    <col min="13839" max="13839" width="12.6640625" style="66" customWidth="1"/>
    <col min="13840" max="14075" width="8.6640625" style="66"/>
    <col min="14076" max="14076" width="34.77734375" style="66" customWidth="1"/>
    <col min="14077" max="14077" width="10.77734375" style="66" customWidth="1"/>
    <col min="14078" max="14078" width="11.33203125" style="66" customWidth="1"/>
    <col min="14079" max="14079" width="12.21875" style="66" customWidth="1"/>
    <col min="14080" max="14080" width="13" style="66" customWidth="1"/>
    <col min="14081" max="14081" width="12.6640625" style="66" customWidth="1"/>
    <col min="14082" max="14082" width="14.21875" style="66" customWidth="1"/>
    <col min="14083" max="14084" width="13.33203125" style="66" customWidth="1"/>
    <col min="14085" max="14085" width="13.88671875" style="66" customWidth="1"/>
    <col min="14086" max="14094" width="9.6640625" style="66" customWidth="1"/>
    <col min="14095" max="14095" width="12.6640625" style="66" customWidth="1"/>
    <col min="14096" max="14331" width="8.6640625" style="66"/>
    <col min="14332" max="14332" width="34.77734375" style="66" customWidth="1"/>
    <col min="14333" max="14333" width="10.77734375" style="66" customWidth="1"/>
    <col min="14334" max="14334" width="11.33203125" style="66" customWidth="1"/>
    <col min="14335" max="14335" width="12.21875" style="66" customWidth="1"/>
    <col min="14336" max="14336" width="13" style="66" customWidth="1"/>
    <col min="14337" max="14337" width="12.6640625" style="66" customWidth="1"/>
    <col min="14338" max="14338" width="14.21875" style="66" customWidth="1"/>
    <col min="14339" max="14340" width="13.33203125" style="66" customWidth="1"/>
    <col min="14341" max="14341" width="13.88671875" style="66" customWidth="1"/>
    <col min="14342" max="14350" width="9.6640625" style="66" customWidth="1"/>
    <col min="14351" max="14351" width="12.6640625" style="66" customWidth="1"/>
    <col min="14352" max="14587" width="8.6640625" style="66"/>
    <col min="14588" max="14588" width="34.77734375" style="66" customWidth="1"/>
    <col min="14589" max="14589" width="10.77734375" style="66" customWidth="1"/>
    <col min="14590" max="14590" width="11.33203125" style="66" customWidth="1"/>
    <col min="14591" max="14591" width="12.21875" style="66" customWidth="1"/>
    <col min="14592" max="14592" width="13" style="66" customWidth="1"/>
    <col min="14593" max="14593" width="12.6640625" style="66" customWidth="1"/>
    <col min="14594" max="14594" width="14.21875" style="66" customWidth="1"/>
    <col min="14595" max="14596" width="13.33203125" style="66" customWidth="1"/>
    <col min="14597" max="14597" width="13.88671875" style="66" customWidth="1"/>
    <col min="14598" max="14606" width="9.6640625" style="66" customWidth="1"/>
    <col min="14607" max="14607" width="12.6640625" style="66" customWidth="1"/>
    <col min="14608" max="14843" width="8.6640625" style="66"/>
    <col min="14844" max="14844" width="34.77734375" style="66" customWidth="1"/>
    <col min="14845" max="14845" width="10.77734375" style="66" customWidth="1"/>
    <col min="14846" max="14846" width="11.33203125" style="66" customWidth="1"/>
    <col min="14847" max="14847" width="12.21875" style="66" customWidth="1"/>
    <col min="14848" max="14848" width="13" style="66" customWidth="1"/>
    <col min="14849" max="14849" width="12.6640625" style="66" customWidth="1"/>
    <col min="14850" max="14850" width="14.21875" style="66" customWidth="1"/>
    <col min="14851" max="14852" width="13.33203125" style="66" customWidth="1"/>
    <col min="14853" max="14853" width="13.88671875" style="66" customWidth="1"/>
    <col min="14854" max="14862" width="9.6640625" style="66" customWidth="1"/>
    <col min="14863" max="14863" width="12.6640625" style="66" customWidth="1"/>
    <col min="14864" max="15099" width="8.6640625" style="66"/>
    <col min="15100" max="15100" width="34.77734375" style="66" customWidth="1"/>
    <col min="15101" max="15101" width="10.77734375" style="66" customWidth="1"/>
    <col min="15102" max="15102" width="11.33203125" style="66" customWidth="1"/>
    <col min="15103" max="15103" width="12.21875" style="66" customWidth="1"/>
    <col min="15104" max="15104" width="13" style="66" customWidth="1"/>
    <col min="15105" max="15105" width="12.6640625" style="66" customWidth="1"/>
    <col min="15106" max="15106" width="14.21875" style="66" customWidth="1"/>
    <col min="15107" max="15108" width="13.33203125" style="66" customWidth="1"/>
    <col min="15109" max="15109" width="13.88671875" style="66" customWidth="1"/>
    <col min="15110" max="15118" width="9.6640625" style="66" customWidth="1"/>
    <col min="15119" max="15119" width="12.6640625" style="66" customWidth="1"/>
    <col min="15120" max="15355" width="8.6640625" style="66"/>
    <col min="15356" max="15356" width="34.77734375" style="66" customWidth="1"/>
    <col min="15357" max="15357" width="10.77734375" style="66" customWidth="1"/>
    <col min="15358" max="15358" width="11.33203125" style="66" customWidth="1"/>
    <col min="15359" max="15359" width="12.21875" style="66" customWidth="1"/>
    <col min="15360" max="15360" width="13" style="66" customWidth="1"/>
    <col min="15361" max="15361" width="12.6640625" style="66" customWidth="1"/>
    <col min="15362" max="15362" width="14.21875" style="66" customWidth="1"/>
    <col min="15363" max="15364" width="13.33203125" style="66" customWidth="1"/>
    <col min="15365" max="15365" width="13.88671875" style="66" customWidth="1"/>
    <col min="15366" max="15374" width="9.6640625" style="66" customWidth="1"/>
    <col min="15375" max="15375" width="12.6640625" style="66" customWidth="1"/>
    <col min="15376" max="15611" width="8.6640625" style="66"/>
    <col min="15612" max="15612" width="34.77734375" style="66" customWidth="1"/>
    <col min="15613" max="15613" width="10.77734375" style="66" customWidth="1"/>
    <col min="15614" max="15614" width="11.33203125" style="66" customWidth="1"/>
    <col min="15615" max="15615" width="12.21875" style="66" customWidth="1"/>
    <col min="15616" max="15616" width="13" style="66" customWidth="1"/>
    <col min="15617" max="15617" width="12.6640625" style="66" customWidth="1"/>
    <col min="15618" max="15618" width="14.21875" style="66" customWidth="1"/>
    <col min="15619" max="15620" width="13.33203125" style="66" customWidth="1"/>
    <col min="15621" max="15621" width="13.88671875" style="66" customWidth="1"/>
    <col min="15622" max="15630" width="9.6640625" style="66" customWidth="1"/>
    <col min="15631" max="15631" width="12.6640625" style="66" customWidth="1"/>
    <col min="15632" max="15867" width="8.6640625" style="66"/>
    <col min="15868" max="15868" width="34.77734375" style="66" customWidth="1"/>
    <col min="15869" max="15869" width="10.77734375" style="66" customWidth="1"/>
    <col min="15870" max="15870" width="11.33203125" style="66" customWidth="1"/>
    <col min="15871" max="15871" width="12.21875" style="66" customWidth="1"/>
    <col min="15872" max="15872" width="13" style="66" customWidth="1"/>
    <col min="15873" max="15873" width="12.6640625" style="66" customWidth="1"/>
    <col min="15874" max="15874" width="14.21875" style="66" customWidth="1"/>
    <col min="15875" max="15876" width="13.33203125" style="66" customWidth="1"/>
    <col min="15877" max="15877" width="13.88671875" style="66" customWidth="1"/>
    <col min="15878" max="15886" width="9.6640625" style="66" customWidth="1"/>
    <col min="15887" max="15887" width="12.6640625" style="66" customWidth="1"/>
    <col min="15888" max="16123" width="8.6640625" style="66"/>
    <col min="16124" max="16124" width="34.77734375" style="66" customWidth="1"/>
    <col min="16125" max="16125" width="10.77734375" style="66" customWidth="1"/>
    <col min="16126" max="16126" width="11.33203125" style="66" customWidth="1"/>
    <col min="16127" max="16127" width="12.21875" style="66" customWidth="1"/>
    <col min="16128" max="16128" width="13" style="66" customWidth="1"/>
    <col min="16129" max="16129" width="12.6640625" style="66" customWidth="1"/>
    <col min="16130" max="16130" width="14.21875" style="66" customWidth="1"/>
    <col min="16131" max="16132" width="13.33203125" style="66" customWidth="1"/>
    <col min="16133" max="16133" width="13.88671875" style="66" customWidth="1"/>
    <col min="16134" max="16142" width="9.6640625" style="66" customWidth="1"/>
    <col min="16143" max="16143" width="12.6640625" style="66" customWidth="1"/>
    <col min="16144" max="16384" width="8.6640625" style="66"/>
  </cols>
  <sheetData>
    <row r="1" spans="1:20" s="64" customFormat="1" ht="13.5" customHeight="1" x14ac:dyDescent="0.2">
      <c r="A1" s="439" t="s">
        <v>396</v>
      </c>
      <c r="B1" s="440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2"/>
      <c r="Q1" s="615"/>
    </row>
    <row r="2" spans="1:20" ht="13.5" customHeight="1" x14ac:dyDescent="0.2">
      <c r="A2" s="204"/>
      <c r="B2" s="629"/>
      <c r="C2" s="630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373"/>
      <c r="Q2" s="616"/>
    </row>
    <row r="3" spans="1:20" s="94" customFormat="1" x14ac:dyDescent="0.2">
      <c r="A3" s="443" t="s">
        <v>79</v>
      </c>
      <c r="B3" s="68" t="s">
        <v>28</v>
      </c>
      <c r="C3" s="630" t="s">
        <v>29</v>
      </c>
      <c r="D3" s="630" t="s">
        <v>30</v>
      </c>
      <c r="E3" s="630" t="s">
        <v>31</v>
      </c>
      <c r="F3" s="630" t="s">
        <v>32</v>
      </c>
      <c r="G3" s="630" t="s">
        <v>240</v>
      </c>
      <c r="H3" s="630" t="s">
        <v>243</v>
      </c>
      <c r="I3" s="630" t="s">
        <v>247</v>
      </c>
      <c r="J3" s="630" t="s">
        <v>278</v>
      </c>
      <c r="K3" s="630" t="s">
        <v>324</v>
      </c>
      <c r="L3" s="630" t="s">
        <v>360</v>
      </c>
      <c r="M3" s="630"/>
      <c r="N3" s="630" t="s">
        <v>360</v>
      </c>
      <c r="O3" s="630" t="s">
        <v>453</v>
      </c>
      <c r="P3" s="628" t="s">
        <v>446</v>
      </c>
      <c r="Q3" s="616"/>
    </row>
    <row r="4" spans="1:20" s="94" customFormat="1" x14ac:dyDescent="0.2">
      <c r="A4" s="443" t="s">
        <v>80</v>
      </c>
      <c r="B4" s="375" t="s">
        <v>81</v>
      </c>
      <c r="C4" s="375" t="s">
        <v>81</v>
      </c>
      <c r="D4" s="375" t="s">
        <v>81</v>
      </c>
      <c r="E4" s="375" t="s">
        <v>81</v>
      </c>
      <c r="F4" s="375" t="s">
        <v>81</v>
      </c>
      <c r="G4" s="375" t="s">
        <v>81</v>
      </c>
      <c r="H4" s="375" t="s">
        <v>81</v>
      </c>
      <c r="I4" s="375" t="s">
        <v>81</v>
      </c>
      <c r="J4" s="375" t="s">
        <v>81</v>
      </c>
      <c r="K4" s="375" t="s">
        <v>81</v>
      </c>
      <c r="L4" s="375" t="s">
        <v>81</v>
      </c>
      <c r="M4" s="375"/>
      <c r="N4" s="375" t="s">
        <v>445</v>
      </c>
      <c r="O4" s="375" t="s">
        <v>454</v>
      </c>
      <c r="P4" s="627" t="s">
        <v>353</v>
      </c>
      <c r="Q4" s="617"/>
    </row>
    <row r="5" spans="1:20" s="145" customFormat="1" ht="13.5" customHeight="1" x14ac:dyDescent="0.2">
      <c r="A5" s="632" t="s">
        <v>82</v>
      </c>
      <c r="B5" s="633" t="s">
        <v>83</v>
      </c>
      <c r="C5" s="633" t="s">
        <v>83</v>
      </c>
      <c r="D5" s="633" t="s">
        <v>83</v>
      </c>
      <c r="E5" s="633" t="s">
        <v>83</v>
      </c>
      <c r="F5" s="633" t="s">
        <v>83</v>
      </c>
      <c r="G5" s="633" t="s">
        <v>83</v>
      </c>
      <c r="H5" s="633" t="s">
        <v>83</v>
      </c>
      <c r="I5" s="633" t="s">
        <v>83</v>
      </c>
      <c r="J5" s="633" t="s">
        <v>83</v>
      </c>
      <c r="K5" s="633" t="s">
        <v>83</v>
      </c>
      <c r="L5" s="633" t="s">
        <v>83</v>
      </c>
      <c r="M5" s="633"/>
      <c r="N5" s="633" t="s">
        <v>56</v>
      </c>
      <c r="O5" s="633" t="s">
        <v>56</v>
      </c>
      <c r="P5" s="634" t="s">
        <v>341</v>
      </c>
      <c r="Q5" s="617" t="s">
        <v>21</v>
      </c>
    </row>
    <row r="6" spans="1:20" ht="14.25" customHeight="1" x14ac:dyDescent="0.2">
      <c r="A6" s="444" t="s">
        <v>327</v>
      </c>
      <c r="B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166"/>
      <c r="Q6" s="445"/>
    </row>
    <row r="7" spans="1:20" ht="12.75" customHeight="1" x14ac:dyDescent="0.25">
      <c r="A7" s="446" t="s">
        <v>1</v>
      </c>
      <c r="B7" s="447"/>
      <c r="C7" s="79"/>
      <c r="D7" s="447"/>
      <c r="E7" s="70"/>
      <c r="F7" s="447"/>
      <c r="G7" s="447"/>
      <c r="H7" s="447" t="s">
        <v>395</v>
      </c>
      <c r="I7" s="70"/>
      <c r="J7" s="70"/>
      <c r="K7" s="70"/>
      <c r="L7" s="70"/>
      <c r="M7" s="70"/>
      <c r="N7" s="70"/>
      <c r="O7" s="70"/>
      <c r="P7" s="160"/>
      <c r="Q7" s="445"/>
    </row>
    <row r="8" spans="1:20" ht="6.75" customHeight="1" x14ac:dyDescent="0.2">
      <c r="A8" s="448"/>
      <c r="B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160"/>
      <c r="Q8" s="445"/>
    </row>
    <row r="9" spans="1:20" ht="12" x14ac:dyDescent="0.25">
      <c r="A9" s="449" t="s">
        <v>85</v>
      </c>
      <c r="B9" s="486">
        <v>647.06150000000002</v>
      </c>
      <c r="C9" s="486">
        <v>703.14159999999981</v>
      </c>
      <c r="D9" s="486">
        <v>676.7881000000001</v>
      </c>
      <c r="E9" s="486">
        <v>692.72609999999997</v>
      </c>
      <c r="F9" s="486">
        <v>794.70770000000005</v>
      </c>
      <c r="G9" s="486">
        <v>831.22559999999999</v>
      </c>
      <c r="H9" s="486">
        <v>1066.1061000000002</v>
      </c>
      <c r="I9" s="486">
        <v>924.80240000000003</v>
      </c>
      <c r="J9" s="486">
        <v>1126.1420000000001</v>
      </c>
      <c r="K9" s="486">
        <v>1121.5650000000001</v>
      </c>
      <c r="L9" s="487">
        <v>1294.779</v>
      </c>
      <c r="M9" s="487"/>
      <c r="N9" s="487">
        <v>1153.748</v>
      </c>
      <c r="O9" s="487">
        <v>1316.645</v>
      </c>
      <c r="P9" s="160">
        <f>O9-N9</f>
        <v>162.89699999999993</v>
      </c>
      <c r="Q9" s="621">
        <f>P9/N9*100</f>
        <v>14.118941051252087</v>
      </c>
    </row>
    <row r="10" spans="1:20" x14ac:dyDescent="0.2">
      <c r="A10" s="446" t="s">
        <v>291</v>
      </c>
      <c r="B10" s="486">
        <v>0.68689999999999996</v>
      </c>
      <c r="C10" s="486">
        <v>1.0682</v>
      </c>
      <c r="D10" s="486">
        <v>1.5218</v>
      </c>
      <c r="E10" s="486">
        <v>1.3168</v>
      </c>
      <c r="F10" s="486">
        <v>1.7167999999999999</v>
      </c>
      <c r="G10" s="486">
        <v>1.6737</v>
      </c>
      <c r="H10" s="486">
        <v>2.0461</v>
      </c>
      <c r="I10" s="486">
        <v>2.234</v>
      </c>
      <c r="J10" s="486">
        <v>2.173</v>
      </c>
      <c r="K10" s="486">
        <v>1.4379999999999999</v>
      </c>
      <c r="L10" s="487">
        <v>1.863</v>
      </c>
      <c r="M10" s="487"/>
      <c r="N10" s="487">
        <v>1.78</v>
      </c>
      <c r="O10" s="487">
        <v>0.62</v>
      </c>
      <c r="P10" s="160">
        <f t="shared" ref="P10:P45" si="0">O10-N10</f>
        <v>-1.1600000000000001</v>
      </c>
      <c r="Q10" s="621">
        <f t="shared" ref="Q10:Q45" si="1">P10/N10*100</f>
        <v>-65.168539325842701</v>
      </c>
    </row>
    <row r="11" spans="1:20" x14ac:dyDescent="0.2">
      <c r="A11" s="446" t="s">
        <v>290</v>
      </c>
      <c r="B11" s="486">
        <v>2.1311</v>
      </c>
      <c r="C11" s="486">
        <v>2.0442</v>
      </c>
      <c r="D11" s="486">
        <v>1.3557000000000001</v>
      </c>
      <c r="E11" s="486">
        <v>1.2599</v>
      </c>
      <c r="F11" s="486">
        <v>1.1825999999999999</v>
      </c>
      <c r="G11" s="486">
        <v>1.4109</v>
      </c>
      <c r="H11" s="486">
        <v>3.9965000000000002</v>
      </c>
      <c r="I11" s="486">
        <v>1.0369999999999999</v>
      </c>
      <c r="J11" s="486">
        <v>0.31</v>
      </c>
      <c r="K11" s="486">
        <v>3.004</v>
      </c>
      <c r="L11" s="487">
        <v>3.2679999999999998</v>
      </c>
      <c r="M11" s="487"/>
      <c r="N11" s="487">
        <v>3.13</v>
      </c>
      <c r="O11" s="487">
        <v>5.13</v>
      </c>
      <c r="P11" s="160">
        <f t="shared" si="0"/>
        <v>2</v>
      </c>
      <c r="Q11" s="621">
        <f t="shared" si="1"/>
        <v>63.897763578274756</v>
      </c>
    </row>
    <row r="12" spans="1:20" x14ac:dyDescent="0.2">
      <c r="A12" s="446" t="s">
        <v>292</v>
      </c>
      <c r="B12" s="486">
        <v>3.2229999999999999</v>
      </c>
      <c r="C12" s="486">
        <v>4.7581999999999995</v>
      </c>
      <c r="D12" s="486">
        <v>3.9200999999999997</v>
      </c>
      <c r="E12" s="486">
        <v>4.0472000000000001</v>
      </c>
      <c r="F12" s="486">
        <v>34.125399999999999</v>
      </c>
      <c r="G12" s="486">
        <v>66.239199999999997</v>
      </c>
      <c r="H12" s="486">
        <v>87.06</v>
      </c>
      <c r="I12" s="486">
        <v>65.090999999999994</v>
      </c>
      <c r="J12" s="486">
        <v>86.5</v>
      </c>
      <c r="K12" s="486">
        <v>86</v>
      </c>
      <c r="L12" s="487">
        <v>85.885000000000005</v>
      </c>
      <c r="M12" s="487"/>
      <c r="N12" s="487">
        <v>64.650000000000006</v>
      </c>
      <c r="O12" s="487">
        <v>43.19</v>
      </c>
      <c r="P12" s="160">
        <f t="shared" si="0"/>
        <v>-21.460000000000008</v>
      </c>
      <c r="Q12" s="621">
        <f t="shared" si="1"/>
        <v>-33.194122196442393</v>
      </c>
    </row>
    <row r="13" spans="1:20" x14ac:dyDescent="0.2">
      <c r="A13" s="446" t="s">
        <v>293</v>
      </c>
      <c r="B13" s="486">
        <v>138.7885</v>
      </c>
      <c r="C13" s="486">
        <v>128.69489999999999</v>
      </c>
      <c r="D13" s="486">
        <v>166.58120000000002</v>
      </c>
      <c r="E13" s="486">
        <v>150.04900000000001</v>
      </c>
      <c r="F13" s="486">
        <v>183.24199999999999</v>
      </c>
      <c r="G13" s="486">
        <v>187.91900000000001</v>
      </c>
      <c r="H13" s="486">
        <v>225.94800000000001</v>
      </c>
      <c r="I13" s="486">
        <v>251.60300000000001</v>
      </c>
      <c r="J13" s="486">
        <v>240.47</v>
      </c>
      <c r="K13" s="486">
        <v>269.47800000000001</v>
      </c>
      <c r="L13" s="487">
        <v>311.90499999999997</v>
      </c>
      <c r="M13" s="487"/>
      <c r="N13" s="487">
        <v>277.04000000000002</v>
      </c>
      <c r="O13" s="487">
        <v>322.95999999999998</v>
      </c>
      <c r="P13" s="160">
        <f t="shared" si="0"/>
        <v>45.919999999999959</v>
      </c>
      <c r="Q13" s="621">
        <f t="shared" si="1"/>
        <v>16.575223794397907</v>
      </c>
    </row>
    <row r="14" spans="1:20" x14ac:dyDescent="0.2">
      <c r="A14" s="446" t="s">
        <v>294</v>
      </c>
      <c r="B14" s="486">
        <v>0.15769999999999998</v>
      </c>
      <c r="C14" s="486">
        <v>0.20880000000000001</v>
      </c>
      <c r="D14" s="486">
        <v>1.1028</v>
      </c>
      <c r="E14" s="486">
        <v>1.9182000000000001</v>
      </c>
      <c r="F14" s="486">
        <v>1.9470999999999998</v>
      </c>
      <c r="G14" s="486">
        <v>2.2956999999999996</v>
      </c>
      <c r="H14" s="486">
        <v>2.512</v>
      </c>
      <c r="I14" s="486">
        <v>2.2799999999999998</v>
      </c>
      <c r="J14" s="486">
        <v>2.86</v>
      </c>
      <c r="K14" s="486">
        <v>6.3540000000000001</v>
      </c>
      <c r="L14" s="487">
        <v>8.6669999999999998</v>
      </c>
      <c r="M14" s="487"/>
      <c r="N14" s="487">
        <v>7.7</v>
      </c>
      <c r="O14" s="487">
        <v>9.11</v>
      </c>
      <c r="P14" s="160">
        <f t="shared" si="0"/>
        <v>1.4099999999999993</v>
      </c>
      <c r="Q14" s="621">
        <f t="shared" si="1"/>
        <v>18.3116883116883</v>
      </c>
    </row>
    <row r="15" spans="1:20" x14ac:dyDescent="0.2">
      <c r="A15" s="446" t="s">
        <v>295</v>
      </c>
      <c r="B15" s="486">
        <v>26.645799999999998</v>
      </c>
      <c r="C15" s="486">
        <v>25.155799999999999</v>
      </c>
      <c r="D15" s="486">
        <v>27.601400000000002</v>
      </c>
      <c r="E15" s="486">
        <v>20.959199999999999</v>
      </c>
      <c r="F15" s="486">
        <v>21.922000000000001</v>
      </c>
      <c r="G15" s="486">
        <v>23.172599999999999</v>
      </c>
      <c r="H15" s="486">
        <v>36.523800000000001</v>
      </c>
      <c r="I15" s="486">
        <v>28.236999999999998</v>
      </c>
      <c r="J15" s="486">
        <v>25.189</v>
      </c>
      <c r="K15" s="486">
        <v>31.263000000000002</v>
      </c>
      <c r="L15" s="487">
        <v>34.301000000000002</v>
      </c>
      <c r="M15" s="487"/>
      <c r="N15" s="487">
        <v>31.27</v>
      </c>
      <c r="O15" s="487">
        <v>33.78</v>
      </c>
      <c r="P15" s="160">
        <f t="shared" si="0"/>
        <v>2.5100000000000016</v>
      </c>
      <c r="Q15" s="621">
        <f t="shared" si="1"/>
        <v>8.0268628078030115</v>
      </c>
    </row>
    <row r="16" spans="1:20" x14ac:dyDescent="0.2">
      <c r="A16" s="453" t="s">
        <v>433</v>
      </c>
      <c r="B16" s="486">
        <v>7.3999999999999996E-2</v>
      </c>
      <c r="C16" s="486">
        <v>0.34499999999999997</v>
      </c>
      <c r="D16" s="486">
        <v>0.69499999999999995</v>
      </c>
      <c r="E16" s="486">
        <v>0.307</v>
      </c>
      <c r="F16" s="486">
        <v>0.313</v>
      </c>
      <c r="G16" s="486">
        <v>0.24099999999999999</v>
      </c>
      <c r="H16" s="486">
        <v>0.44400000000000001</v>
      </c>
      <c r="I16" s="486">
        <v>0.36599999999999999</v>
      </c>
      <c r="J16" s="486">
        <v>0.61899999999999999</v>
      </c>
      <c r="K16" s="486">
        <v>3.7519999999999998</v>
      </c>
      <c r="L16" s="486">
        <v>2.2400000000000002</v>
      </c>
      <c r="M16" s="486"/>
      <c r="N16" s="486">
        <v>2.79</v>
      </c>
      <c r="O16" s="486">
        <v>2.76</v>
      </c>
      <c r="P16" s="160">
        <f t="shared" si="0"/>
        <v>-3.0000000000000249E-2</v>
      </c>
      <c r="Q16" s="625">
        <f t="shared" si="1"/>
        <v>-1.0752688172043101</v>
      </c>
      <c r="R16" s="94"/>
      <c r="S16" s="94"/>
      <c r="T16" s="94"/>
    </row>
    <row r="17" spans="1:20" x14ac:dyDescent="0.2">
      <c r="A17" s="453" t="s">
        <v>469</v>
      </c>
      <c r="B17" s="72">
        <v>0.37169999999999997</v>
      </c>
      <c r="C17" s="72">
        <v>0.31030000000000002</v>
      </c>
      <c r="D17" s="72">
        <v>0.15140000000000001</v>
      </c>
      <c r="E17" s="72">
        <v>0.16540000000000002</v>
      </c>
      <c r="F17" s="72">
        <v>9.98E-2</v>
      </c>
      <c r="G17" s="72">
        <v>0.13700000000000001</v>
      </c>
      <c r="H17" s="72">
        <v>1.7889999999999999</v>
      </c>
      <c r="I17" s="72">
        <v>2.0139999999999998</v>
      </c>
      <c r="J17" s="72">
        <v>0.69110000000000005</v>
      </c>
      <c r="K17" s="72">
        <v>2.57</v>
      </c>
      <c r="L17" s="72">
        <v>6.7768999999999995</v>
      </c>
      <c r="M17" s="486"/>
      <c r="N17" s="486">
        <v>6.29</v>
      </c>
      <c r="O17" s="486">
        <v>2.15</v>
      </c>
      <c r="P17" s="160">
        <f t="shared" si="0"/>
        <v>-4.1400000000000006</v>
      </c>
      <c r="Q17" s="625">
        <f t="shared" si="1"/>
        <v>-65.818759936407005</v>
      </c>
      <c r="R17" s="94"/>
      <c r="S17" s="94"/>
      <c r="T17" s="94"/>
    </row>
    <row r="18" spans="1:20" x14ac:dyDescent="0.2">
      <c r="A18" s="446" t="s">
        <v>296</v>
      </c>
      <c r="B18" s="486">
        <v>428.58920000000001</v>
      </c>
      <c r="C18" s="486">
        <v>472.21429999999998</v>
      </c>
      <c r="D18" s="486">
        <v>437.34159999999997</v>
      </c>
      <c r="E18" s="486">
        <v>482.32590000000005</v>
      </c>
      <c r="F18" s="486">
        <v>529.33369999999991</v>
      </c>
      <c r="G18" s="486">
        <v>531.1712</v>
      </c>
      <c r="H18" s="486">
        <v>682.81240000000003</v>
      </c>
      <c r="I18" s="486">
        <v>552.029</v>
      </c>
      <c r="J18" s="486">
        <v>745.6</v>
      </c>
      <c r="K18" s="486">
        <v>689.21900000000005</v>
      </c>
      <c r="L18" s="487">
        <v>803.78899999999999</v>
      </c>
      <c r="M18" s="487"/>
      <c r="N18" s="487">
        <v>727.03</v>
      </c>
      <c r="O18" s="487">
        <v>862.73</v>
      </c>
      <c r="P18" s="160">
        <f t="shared" si="0"/>
        <v>135.70000000000005</v>
      </c>
      <c r="Q18" s="621">
        <f t="shared" si="1"/>
        <v>18.664979436887069</v>
      </c>
    </row>
    <row r="19" spans="1:20" x14ac:dyDescent="0.2">
      <c r="A19" s="446" t="s">
        <v>297</v>
      </c>
      <c r="B19" s="486">
        <v>45.3521</v>
      </c>
      <c r="C19" s="486">
        <v>67.454499999999996</v>
      </c>
      <c r="D19" s="486">
        <v>35.616599999999998</v>
      </c>
      <c r="E19" s="486">
        <v>28.985499999999998</v>
      </c>
      <c r="F19" s="486">
        <v>19.550799999999999</v>
      </c>
      <c r="G19" s="486">
        <v>15.5528</v>
      </c>
      <c r="H19" s="486">
        <v>21.347000000000001</v>
      </c>
      <c r="I19" s="486">
        <v>18.459</v>
      </c>
      <c r="J19" s="486">
        <v>20.437999999999999</v>
      </c>
      <c r="K19" s="486">
        <v>26.562999999999999</v>
      </c>
      <c r="L19" s="487">
        <v>34.18</v>
      </c>
      <c r="M19" s="487"/>
      <c r="N19" s="487">
        <v>30.99</v>
      </c>
      <c r="O19" s="487">
        <v>33.68</v>
      </c>
      <c r="P19" s="160">
        <f t="shared" si="0"/>
        <v>2.6900000000000013</v>
      </c>
      <c r="Q19" s="621">
        <f t="shared" si="1"/>
        <v>8.6802194256211731</v>
      </c>
    </row>
    <row r="20" spans="1:20" x14ac:dyDescent="0.2">
      <c r="A20" s="446" t="s">
        <v>90</v>
      </c>
      <c r="B20" s="486">
        <f>B9-B10-B11-B12-B13-B14-B15-B16-B17-B18-B19</f>
        <v>1.0415000000001058</v>
      </c>
      <c r="C20" s="486">
        <f t="shared" ref="C20:L20" si="2">C9-C10-C11-C12-C13-C14-C15-C16-C17-C18-C19</f>
        <v>0.88739999999978636</v>
      </c>
      <c r="D20" s="486">
        <f t="shared" si="2"/>
        <v>0.90050000000008623</v>
      </c>
      <c r="E20" s="486">
        <f t="shared" si="2"/>
        <v>1.3920000000000563</v>
      </c>
      <c r="F20" s="486">
        <f t="shared" si="2"/>
        <v>1.2745000000001987</v>
      </c>
      <c r="G20" s="486">
        <f t="shared" si="2"/>
        <v>1.4125000000000707</v>
      </c>
      <c r="H20" s="486">
        <f t="shared" si="2"/>
        <v>1.6273000000003108</v>
      </c>
      <c r="I20" s="486">
        <f t="shared" si="2"/>
        <v>1.4523999999999582</v>
      </c>
      <c r="J20" s="486">
        <f t="shared" si="2"/>
        <v>1.2919000000000445</v>
      </c>
      <c r="K20" s="486">
        <f t="shared" si="2"/>
        <v>1.9239999999998538</v>
      </c>
      <c r="L20" s="486">
        <f t="shared" si="2"/>
        <v>1.9040999999999215</v>
      </c>
      <c r="M20" s="487"/>
      <c r="N20" s="486">
        <f>N9-N10-N11-N12-N13-N14-N15-N16-N17-N18-N19</f>
        <v>1.0779999999999852</v>
      </c>
      <c r="O20" s="486">
        <f>O9-O10-O11-O12-O13-O14-O15-O16-O17-O18-O19</f>
        <v>0.53499999999991843</v>
      </c>
      <c r="P20" s="160">
        <f t="shared" si="0"/>
        <v>-0.54300000000006676</v>
      </c>
      <c r="Q20" s="621">
        <f t="shared" si="1"/>
        <v>-50.371057513921549</v>
      </c>
      <c r="S20" s="260"/>
    </row>
    <row r="21" spans="1:20" ht="6.75" customHeight="1" x14ac:dyDescent="0.2">
      <c r="A21" s="448"/>
      <c r="B21" s="486"/>
      <c r="C21" s="486"/>
      <c r="D21" s="486"/>
      <c r="E21" s="486"/>
      <c r="F21" s="486"/>
      <c r="G21" s="486"/>
      <c r="H21" s="486"/>
      <c r="I21" s="486"/>
      <c r="J21" s="486"/>
      <c r="K21" s="486"/>
      <c r="L21" s="487"/>
      <c r="M21" s="487"/>
      <c r="N21" s="487"/>
      <c r="O21" s="487"/>
      <c r="P21" s="160"/>
      <c r="Q21" s="621"/>
    </row>
    <row r="22" spans="1:20" ht="12" x14ac:dyDescent="0.25">
      <c r="A22" s="449" t="s">
        <v>442</v>
      </c>
      <c r="B22" s="486">
        <v>12.0291</v>
      </c>
      <c r="C22" s="486">
        <v>14.494399999999999</v>
      </c>
      <c r="D22" s="486">
        <v>16.3003</v>
      </c>
      <c r="E22" s="486">
        <v>17.723400000000002</v>
      </c>
      <c r="F22" s="486">
        <v>17.090599999999998</v>
      </c>
      <c r="G22" s="486">
        <v>16.563700000000001</v>
      </c>
      <c r="H22" s="486">
        <v>16.679600000000001</v>
      </c>
      <c r="I22" s="486">
        <v>20.036899999999999</v>
      </c>
      <c r="J22" s="486">
        <v>22.8904</v>
      </c>
      <c r="K22" s="486">
        <v>19.739999999999998</v>
      </c>
      <c r="L22" s="486">
        <v>14.864000000000001</v>
      </c>
      <c r="M22" s="486"/>
      <c r="N22" s="486">
        <v>12.96</v>
      </c>
      <c r="O22" s="486">
        <v>13.038</v>
      </c>
      <c r="P22" s="160">
        <f t="shared" si="0"/>
        <v>7.7999999999999403E-2</v>
      </c>
      <c r="Q22" s="621">
        <f t="shared" si="1"/>
        <v>0.6018518518518472</v>
      </c>
    </row>
    <row r="23" spans="1:20" x14ac:dyDescent="0.2">
      <c r="A23" s="446" t="s">
        <v>86</v>
      </c>
      <c r="B23" s="486">
        <v>8.2463999999999995</v>
      </c>
      <c r="C23" s="486">
        <v>8.9870000000000001</v>
      </c>
      <c r="D23" s="486">
        <v>9.5287999999999986</v>
      </c>
      <c r="E23" s="486">
        <v>11.695499999999999</v>
      </c>
      <c r="F23" s="486">
        <v>11.693100000000001</v>
      </c>
      <c r="G23" s="486">
        <v>9.6364000000000001</v>
      </c>
      <c r="H23" s="486">
        <v>10.318899999999999</v>
      </c>
      <c r="I23" s="486">
        <v>10.842799999999999</v>
      </c>
      <c r="J23" s="486">
        <v>9.7476000000000003</v>
      </c>
      <c r="K23" s="486">
        <v>9.8539999999999992</v>
      </c>
      <c r="L23" s="486">
        <v>9.0449999999999999</v>
      </c>
      <c r="M23" s="486"/>
      <c r="N23" s="486">
        <v>7.82</v>
      </c>
      <c r="O23" s="486">
        <v>7.59</v>
      </c>
      <c r="P23" s="160">
        <f t="shared" si="0"/>
        <v>-0.23000000000000043</v>
      </c>
      <c r="Q23" s="621">
        <f t="shared" si="1"/>
        <v>-2.9411764705882408</v>
      </c>
    </row>
    <row r="24" spans="1:20" x14ac:dyDescent="0.2">
      <c r="A24" s="446" t="s">
        <v>87</v>
      </c>
      <c r="B24" s="486">
        <v>1.2322</v>
      </c>
      <c r="C24" s="486">
        <v>1.7772000000000001</v>
      </c>
      <c r="D24" s="486">
        <v>2.0703</v>
      </c>
      <c r="E24" s="486">
        <v>1.7024000000000001</v>
      </c>
      <c r="F24" s="486">
        <v>4.0838000000000001</v>
      </c>
      <c r="G24" s="486">
        <v>5.3078000000000003</v>
      </c>
      <c r="H24" s="486">
        <v>4.3048999999999999</v>
      </c>
      <c r="I24" s="486">
        <v>6.6914999999999996</v>
      </c>
      <c r="J24" s="486">
        <v>9.1159999999999997</v>
      </c>
      <c r="K24" s="486">
        <v>7.2370000000000001</v>
      </c>
      <c r="L24" s="486">
        <v>3.319</v>
      </c>
      <c r="M24" s="486"/>
      <c r="N24" s="486">
        <v>2.8</v>
      </c>
      <c r="O24" s="486">
        <v>3.59</v>
      </c>
      <c r="P24" s="160">
        <f t="shared" si="0"/>
        <v>0.79</v>
      </c>
      <c r="Q24" s="621">
        <f t="shared" si="1"/>
        <v>28.214285714285719</v>
      </c>
    </row>
    <row r="25" spans="1:20" x14ac:dyDescent="0.2">
      <c r="A25" s="446" t="s">
        <v>88</v>
      </c>
      <c r="B25" s="486">
        <v>3.0499999999999999E-2</v>
      </c>
      <c r="C25" s="486">
        <v>2.0199999999999999E-2</v>
      </c>
      <c r="D25" s="486">
        <v>1.9E-2</v>
      </c>
      <c r="E25" s="486">
        <v>6.2799999999999995E-2</v>
      </c>
      <c r="F25" s="486">
        <v>3.8600000000000002E-2</v>
      </c>
      <c r="G25" s="486">
        <v>0.1608</v>
      </c>
      <c r="H25" s="486">
        <v>0.1</v>
      </c>
      <c r="I25" s="486">
        <v>0.2</v>
      </c>
      <c r="J25" s="486">
        <v>0.1</v>
      </c>
      <c r="K25" s="486">
        <v>4.2000000000000006E-3</v>
      </c>
      <c r="L25" s="486">
        <v>0</v>
      </c>
      <c r="M25" s="486"/>
      <c r="N25" s="486">
        <v>0</v>
      </c>
      <c r="O25" s="486">
        <v>0</v>
      </c>
      <c r="P25" s="160">
        <f t="shared" si="0"/>
        <v>0</v>
      </c>
      <c r="Q25" s="622" t="s">
        <v>282</v>
      </c>
    </row>
    <row r="26" spans="1:20" x14ac:dyDescent="0.2">
      <c r="A26" s="446" t="s">
        <v>89</v>
      </c>
      <c r="B26" s="486">
        <v>0.49660000000000004</v>
      </c>
      <c r="C26" s="486">
        <v>2.2704</v>
      </c>
      <c r="D26" s="486">
        <v>3.1971999999999996</v>
      </c>
      <c r="E26" s="486">
        <v>2.7578</v>
      </c>
      <c r="F26" s="486">
        <v>0.40639999999999998</v>
      </c>
      <c r="G26" s="486">
        <v>4.3499999999999997E-2</v>
      </c>
      <c r="H26" s="486">
        <v>0.34310000000000002</v>
      </c>
      <c r="I26" s="486">
        <v>7.8E-2</v>
      </c>
      <c r="J26" s="486">
        <v>0.2099</v>
      </c>
      <c r="K26" s="486">
        <v>0.25950000000000001</v>
      </c>
      <c r="L26" s="486">
        <v>0.43</v>
      </c>
      <c r="M26" s="486"/>
      <c r="N26" s="486">
        <v>0.43</v>
      </c>
      <c r="O26" s="486">
        <v>0.41</v>
      </c>
      <c r="P26" s="160">
        <f t="shared" si="0"/>
        <v>-2.0000000000000018E-2</v>
      </c>
      <c r="Q26" s="621">
        <f t="shared" si="1"/>
        <v>-4.6511627906976782</v>
      </c>
    </row>
    <row r="27" spans="1:20" s="140" customFormat="1" x14ac:dyDescent="0.2">
      <c r="A27" s="450" t="s">
        <v>90</v>
      </c>
      <c r="B27" s="486">
        <f t="shared" ref="B27:F27" si="3">B22-B23-B24-B25-B26</f>
        <v>2.0234000000000005</v>
      </c>
      <c r="C27" s="486">
        <f t="shared" si="3"/>
        <v>1.4395999999999987</v>
      </c>
      <c r="D27" s="486">
        <f t="shared" si="3"/>
        <v>1.4850000000000021</v>
      </c>
      <c r="E27" s="486">
        <f t="shared" si="3"/>
        <v>1.5049000000000023</v>
      </c>
      <c r="F27" s="486">
        <f t="shared" si="3"/>
        <v>0.86869999999999725</v>
      </c>
      <c r="G27" s="486">
        <f t="shared" ref="G27:H27" si="4">G22-G23-G24-G25-G26</f>
        <v>1.4152000000000002</v>
      </c>
      <c r="H27" s="486">
        <f t="shared" si="4"/>
        <v>1.6127000000000014</v>
      </c>
      <c r="I27" s="486">
        <f>I22-I23-I24-I25-I26</f>
        <v>2.224600000000001</v>
      </c>
      <c r="J27" s="486">
        <f>J22-J23-J24-J25-J26</f>
        <v>3.7168999999999994</v>
      </c>
      <c r="K27" s="486">
        <f t="shared" ref="K27" si="5">K22-K23-K24-K25-K26</f>
        <v>2.3852999999999991</v>
      </c>
      <c r="L27" s="486">
        <f>L22-L23-L24-L25-L26</f>
        <v>2.0700000000000007</v>
      </c>
      <c r="M27" s="486"/>
      <c r="N27" s="486">
        <f t="shared" ref="N27:O27" si="6">N22-N23-N24-N25-N26</f>
        <v>1.9100000000000008</v>
      </c>
      <c r="O27" s="486">
        <f t="shared" si="6"/>
        <v>1.4480000000000006</v>
      </c>
      <c r="P27" s="160">
        <f t="shared" si="0"/>
        <v>-0.46200000000000019</v>
      </c>
      <c r="Q27" s="621">
        <f t="shared" si="1"/>
        <v>-24.188481675392669</v>
      </c>
    </row>
    <row r="28" spans="1:20" ht="6.75" customHeight="1" x14ac:dyDescent="0.2">
      <c r="A28" s="448"/>
      <c r="B28" s="488"/>
      <c r="C28" s="486"/>
      <c r="D28" s="488"/>
      <c r="E28" s="488"/>
      <c r="F28" s="488"/>
      <c r="G28" s="486"/>
      <c r="H28" s="486"/>
      <c r="I28" s="486"/>
      <c r="J28" s="486"/>
      <c r="K28" s="486"/>
      <c r="L28" s="486"/>
      <c r="M28" s="486"/>
      <c r="N28" s="486"/>
      <c r="O28" s="486"/>
      <c r="P28" s="160"/>
      <c r="Q28" s="621"/>
    </row>
    <row r="29" spans="1:20" ht="12" x14ac:dyDescent="0.25">
      <c r="A29" s="449" t="s">
        <v>91</v>
      </c>
      <c r="B29" s="486">
        <v>41.047599999999996</v>
      </c>
      <c r="C29" s="486">
        <v>47.126300000000001</v>
      </c>
      <c r="D29" s="486">
        <v>76.647200000000012</v>
      </c>
      <c r="E29" s="486">
        <v>36.295299999999997</v>
      </c>
      <c r="F29" s="486">
        <v>63.5379</v>
      </c>
      <c r="G29" s="486">
        <v>73.926100000000005</v>
      </c>
      <c r="H29" s="486">
        <v>107.09310000000001</v>
      </c>
      <c r="I29" s="486">
        <v>136.53739999999999</v>
      </c>
      <c r="J29" s="486">
        <v>52.182200000000002</v>
      </c>
      <c r="K29" s="486">
        <v>90.733000000000004</v>
      </c>
      <c r="L29" s="486">
        <v>107.629</v>
      </c>
      <c r="M29" s="486"/>
      <c r="N29" s="486">
        <v>101.23099999999999</v>
      </c>
      <c r="O29" s="486">
        <v>93.683000000000007</v>
      </c>
      <c r="P29" s="160">
        <f t="shared" si="0"/>
        <v>-7.5479999999999876</v>
      </c>
      <c r="Q29" s="621">
        <f t="shared" si="1"/>
        <v>-7.4562140055911605</v>
      </c>
    </row>
    <row r="30" spans="1:20" x14ac:dyDescent="0.2">
      <c r="A30" s="446" t="s">
        <v>92</v>
      </c>
      <c r="B30" s="486">
        <v>3.9796</v>
      </c>
      <c r="C30" s="486">
        <v>5.4192999999999998</v>
      </c>
      <c r="D30" s="486">
        <v>5.9314</v>
      </c>
      <c r="E30" s="486">
        <v>4.9257</v>
      </c>
      <c r="F30" s="486">
        <v>5.2096999999999998</v>
      </c>
      <c r="G30" s="486">
        <v>6.8151999999999999</v>
      </c>
      <c r="H30" s="486">
        <v>9.6087000000000007</v>
      </c>
      <c r="I30" s="486">
        <v>14.431799999999999</v>
      </c>
      <c r="J30" s="486">
        <v>17.528500000000001</v>
      </c>
      <c r="K30" s="486">
        <v>18.684999999999999</v>
      </c>
      <c r="L30" s="486">
        <v>23.803000000000001</v>
      </c>
      <c r="M30" s="486"/>
      <c r="N30" s="486">
        <v>22.61</v>
      </c>
      <c r="O30" s="486">
        <v>35.76</v>
      </c>
      <c r="P30" s="160">
        <f t="shared" si="0"/>
        <v>13.149999999999999</v>
      </c>
      <c r="Q30" s="621">
        <f t="shared" si="1"/>
        <v>58.160106147722246</v>
      </c>
    </row>
    <row r="31" spans="1:20" x14ac:dyDescent="0.2">
      <c r="A31" s="446" t="s">
        <v>93</v>
      </c>
      <c r="B31" s="486">
        <v>14.420500000000001</v>
      </c>
      <c r="C31" s="486">
        <v>16.514099999999999</v>
      </c>
      <c r="D31" s="486">
        <v>51.768800000000006</v>
      </c>
      <c r="E31" s="486">
        <v>15.242000000000001</v>
      </c>
      <c r="F31" s="486">
        <v>38.969499999999996</v>
      </c>
      <c r="G31" s="486">
        <v>42.749600000000001</v>
      </c>
      <c r="H31" s="486">
        <v>68.798500000000004</v>
      </c>
      <c r="I31" s="486">
        <v>85.291899999999998</v>
      </c>
      <c r="J31" s="486">
        <v>10.9322</v>
      </c>
      <c r="K31" s="486">
        <v>47.901000000000003</v>
      </c>
      <c r="L31" s="486">
        <v>46.173000000000002</v>
      </c>
      <c r="M31" s="486"/>
      <c r="N31" s="486">
        <v>44.86</v>
      </c>
      <c r="O31" s="486">
        <v>17.059999999999999</v>
      </c>
      <c r="P31" s="160">
        <f t="shared" si="0"/>
        <v>-27.8</v>
      </c>
      <c r="Q31" s="621">
        <f t="shared" si="1"/>
        <v>-61.970575122603655</v>
      </c>
    </row>
    <row r="32" spans="1:20" x14ac:dyDescent="0.2">
      <c r="A32" s="446" t="s">
        <v>94</v>
      </c>
      <c r="B32" s="486">
        <v>13.8429</v>
      </c>
      <c r="C32" s="486">
        <v>11.485700000000001</v>
      </c>
      <c r="D32" s="486">
        <v>10.504899999999999</v>
      </c>
      <c r="E32" s="486">
        <v>11.835600000000001</v>
      </c>
      <c r="F32" s="486">
        <v>16.226200000000002</v>
      </c>
      <c r="G32" s="486">
        <v>17.110499999999998</v>
      </c>
      <c r="H32" s="486">
        <v>15.810600000000001</v>
      </c>
      <c r="I32" s="486">
        <v>18.247900000000001</v>
      </c>
      <c r="J32" s="486">
        <v>17.499299999999998</v>
      </c>
      <c r="K32" s="486">
        <v>17.4254</v>
      </c>
      <c r="L32" s="486">
        <v>19.574999999999999</v>
      </c>
      <c r="M32" s="486"/>
      <c r="N32" s="486">
        <v>17.8</v>
      </c>
      <c r="O32" s="486">
        <v>18.43</v>
      </c>
      <c r="P32" s="160">
        <f t="shared" si="0"/>
        <v>0.62999999999999901</v>
      </c>
      <c r="Q32" s="621">
        <f t="shared" si="1"/>
        <v>3.5393258426966239</v>
      </c>
    </row>
    <row r="33" spans="1:17" x14ac:dyDescent="0.2">
      <c r="A33" s="446" t="s">
        <v>289</v>
      </c>
      <c r="B33" s="486">
        <v>1.1337000000000002</v>
      </c>
      <c r="C33" s="486">
        <v>4.9173999999999998</v>
      </c>
      <c r="D33" s="486">
        <v>2.9072</v>
      </c>
      <c r="E33" s="486">
        <v>1.2764000000000002</v>
      </c>
      <c r="F33" s="486">
        <v>0</v>
      </c>
      <c r="G33" s="486">
        <v>0.2351</v>
      </c>
      <c r="H33" s="486">
        <v>2.2788000000000004</v>
      </c>
      <c r="I33" s="486">
        <v>3.6086999999999998</v>
      </c>
      <c r="J33" s="486">
        <v>0.76500000000000001</v>
      </c>
      <c r="K33" s="486">
        <v>0.97420000000000007</v>
      </c>
      <c r="L33" s="486">
        <v>0.02</v>
      </c>
      <c r="M33" s="486"/>
      <c r="N33" s="486">
        <v>0</v>
      </c>
      <c r="O33" s="486">
        <v>0</v>
      </c>
      <c r="P33" s="160">
        <f t="shared" si="0"/>
        <v>0</v>
      </c>
      <c r="Q33" s="622" t="s">
        <v>282</v>
      </c>
    </row>
    <row r="34" spans="1:17" x14ac:dyDescent="0.2">
      <c r="A34" s="446" t="s">
        <v>95</v>
      </c>
      <c r="B34" s="486">
        <v>1.2034</v>
      </c>
      <c r="C34" s="486">
        <v>1.1630999999999998</v>
      </c>
      <c r="D34" s="486">
        <v>1.9639000000000002</v>
      </c>
      <c r="E34" s="486">
        <v>1.9827999999999999</v>
      </c>
      <c r="F34" s="486">
        <v>1.8380000000000001</v>
      </c>
      <c r="G34" s="486">
        <v>1.0532000000000001</v>
      </c>
      <c r="H34" s="486">
        <v>2.1846999999999999</v>
      </c>
      <c r="I34" s="486">
        <v>5.6763000000000003</v>
      </c>
      <c r="J34" s="486">
        <v>3.4511999999999996</v>
      </c>
      <c r="K34" s="486">
        <v>2.0150000000000001</v>
      </c>
      <c r="L34" s="486">
        <v>14.337999999999999</v>
      </c>
      <c r="M34" s="486"/>
      <c r="N34" s="486">
        <v>12.32</v>
      </c>
      <c r="O34" s="486">
        <v>20.82</v>
      </c>
      <c r="P34" s="160">
        <f t="shared" si="0"/>
        <v>8.5</v>
      </c>
      <c r="Q34" s="621">
        <f t="shared" si="1"/>
        <v>68.993506493506501</v>
      </c>
    </row>
    <row r="35" spans="1:17" x14ac:dyDescent="0.2">
      <c r="A35" s="446" t="s">
        <v>96</v>
      </c>
      <c r="B35" s="486">
        <v>5.2923999999999998</v>
      </c>
      <c r="C35" s="486">
        <v>6.2153999999999998</v>
      </c>
      <c r="D35" s="486">
        <v>3.2364000000000002</v>
      </c>
      <c r="E35" s="486">
        <v>0.89229999999999998</v>
      </c>
      <c r="F35" s="486">
        <v>0.95210000000000006</v>
      </c>
      <c r="G35" s="486">
        <v>4.4767000000000001</v>
      </c>
      <c r="H35" s="486">
        <v>7</v>
      </c>
      <c r="I35" s="486">
        <v>8.5526</v>
      </c>
      <c r="J35" s="486">
        <v>1.4139000000000002</v>
      </c>
      <c r="K35" s="486">
        <v>3.1949999999999998</v>
      </c>
      <c r="L35" s="486">
        <v>2.9460000000000002</v>
      </c>
      <c r="M35" s="486"/>
      <c r="N35" s="486">
        <v>2.93</v>
      </c>
      <c r="O35" s="486">
        <v>0.24</v>
      </c>
      <c r="P35" s="160">
        <f t="shared" si="0"/>
        <v>-2.6900000000000004</v>
      </c>
      <c r="Q35" s="621">
        <f t="shared" si="1"/>
        <v>-91.808873720136532</v>
      </c>
    </row>
    <row r="36" spans="1:17" x14ac:dyDescent="0.2">
      <c r="A36" s="448" t="s">
        <v>90</v>
      </c>
      <c r="B36" s="486">
        <f t="shared" ref="B36:L36" si="7">B29-B30-B31-B32-B33-B34-B35</f>
        <v>1.1750999999999969</v>
      </c>
      <c r="C36" s="486">
        <f t="shared" si="7"/>
        <v>1.4112999999999998</v>
      </c>
      <c r="D36" s="486">
        <f t="shared" si="7"/>
        <v>0.33460000000001067</v>
      </c>
      <c r="E36" s="486">
        <f t="shared" si="7"/>
        <v>0.14049999999999618</v>
      </c>
      <c r="F36" s="486">
        <f t="shared" si="7"/>
        <v>0.3424000000000037</v>
      </c>
      <c r="G36" s="486">
        <f t="shared" si="7"/>
        <v>1.4858000000000011</v>
      </c>
      <c r="H36" s="486">
        <f t="shared" si="7"/>
        <v>1.4118000000000031</v>
      </c>
      <c r="I36" s="486">
        <f t="shared" si="7"/>
        <v>0.72819999999999574</v>
      </c>
      <c r="J36" s="486">
        <f t="shared" si="7"/>
        <v>0.5921000000000014</v>
      </c>
      <c r="K36" s="486">
        <f t="shared" si="7"/>
        <v>0.53739999999999899</v>
      </c>
      <c r="L36" s="486">
        <f t="shared" si="7"/>
        <v>0.77400000000000757</v>
      </c>
      <c r="M36" s="486"/>
      <c r="N36" s="486">
        <f t="shared" ref="N36:O36" si="8">N29-N30-N31-N32-N33-N34-N35</f>
        <v>0.71099999999999453</v>
      </c>
      <c r="O36" s="486">
        <f t="shared" si="8"/>
        <v>1.3730000000000138</v>
      </c>
      <c r="P36" s="160">
        <f t="shared" si="0"/>
        <v>0.66200000000001924</v>
      </c>
      <c r="Q36" s="621">
        <f t="shared" si="1"/>
        <v>93.108298171592736</v>
      </c>
    </row>
    <row r="37" spans="1:17" ht="8.25" customHeight="1" x14ac:dyDescent="0.2">
      <c r="A37" s="446"/>
      <c r="B37" s="486"/>
      <c r="C37" s="486"/>
      <c r="D37" s="486"/>
      <c r="E37" s="486"/>
      <c r="F37" s="486"/>
      <c r="G37" s="486"/>
      <c r="H37" s="486"/>
      <c r="I37" s="486"/>
      <c r="J37" s="486"/>
      <c r="K37" s="486"/>
      <c r="L37" s="486"/>
      <c r="M37" s="486"/>
      <c r="N37" s="486"/>
      <c r="O37" s="486"/>
      <c r="P37" s="160"/>
      <c r="Q37" s="621"/>
    </row>
    <row r="38" spans="1:17" ht="12" x14ac:dyDescent="0.25">
      <c r="A38" s="449" t="s">
        <v>97</v>
      </c>
      <c r="B38" s="486">
        <f t="shared" ref="B38:L38" si="9">B45-B9-B22-B29</f>
        <v>40.310999999999886</v>
      </c>
      <c r="C38" s="486">
        <f t="shared" si="9"/>
        <v>24.679600000000221</v>
      </c>
      <c r="D38" s="486">
        <f t="shared" si="9"/>
        <v>2.9801999999999538</v>
      </c>
      <c r="E38" s="486">
        <f t="shared" si="9"/>
        <v>3.7662999999999727</v>
      </c>
      <c r="F38" s="486">
        <f t="shared" si="9"/>
        <v>4.3031000000000077</v>
      </c>
      <c r="G38" s="486">
        <f t="shared" si="9"/>
        <v>3.8922999999999206</v>
      </c>
      <c r="H38" s="486">
        <f t="shared" si="9"/>
        <v>1.8575999999998061</v>
      </c>
      <c r="I38" s="486">
        <f t="shared" si="9"/>
        <v>5.5751000000000204</v>
      </c>
      <c r="J38" s="486">
        <f t="shared" si="9"/>
        <v>2.0853999999999004</v>
      </c>
      <c r="K38" s="486">
        <f t="shared" si="9"/>
        <v>40.359999999999843</v>
      </c>
      <c r="L38" s="486">
        <f t="shared" si="9"/>
        <v>2.9760000000000417</v>
      </c>
      <c r="M38" s="486"/>
      <c r="N38" s="486">
        <f t="shared" ref="N38:O38" si="10">N45-N9-N22-N29</f>
        <v>2.7809999999999775</v>
      </c>
      <c r="O38" s="486">
        <f t="shared" si="10"/>
        <v>2.9839999999999236</v>
      </c>
      <c r="P38" s="160">
        <f t="shared" si="0"/>
        <v>0.20299999999994611</v>
      </c>
      <c r="Q38" s="621">
        <f t="shared" si="1"/>
        <v>7.2995325422491097</v>
      </c>
    </row>
    <row r="39" spans="1:17" x14ac:dyDescent="0.2">
      <c r="A39" s="446" t="s">
        <v>98</v>
      </c>
      <c r="B39" s="486">
        <v>0</v>
      </c>
      <c r="C39" s="486">
        <v>8.1599999999999992E-2</v>
      </c>
      <c r="D39" s="486">
        <v>0.38339999999999996</v>
      </c>
      <c r="E39" s="486">
        <v>1.4E-3</v>
      </c>
      <c r="F39" s="486">
        <v>0</v>
      </c>
      <c r="G39" s="486">
        <v>2.8300000000000002E-2</v>
      </c>
      <c r="H39" s="486">
        <v>1.6999999999999999E-3</v>
      </c>
      <c r="I39" s="486">
        <v>0</v>
      </c>
      <c r="J39" s="486">
        <v>0.03</v>
      </c>
      <c r="K39" s="486">
        <v>0</v>
      </c>
      <c r="L39" s="486">
        <v>0</v>
      </c>
      <c r="M39" s="486"/>
      <c r="N39" s="486">
        <v>0</v>
      </c>
      <c r="O39" s="486">
        <v>0</v>
      </c>
      <c r="P39" s="160">
        <f t="shared" si="0"/>
        <v>0</v>
      </c>
      <c r="Q39" s="622" t="s">
        <v>282</v>
      </c>
    </row>
    <row r="40" spans="1:17" x14ac:dyDescent="0.2">
      <c r="A40" s="446" t="s">
        <v>99</v>
      </c>
      <c r="B40" s="486">
        <v>1.0387999999999999</v>
      </c>
      <c r="C40" s="486">
        <v>0.87320000000000009</v>
      </c>
      <c r="D40" s="486">
        <v>0.57250000000000001</v>
      </c>
      <c r="E40" s="486">
        <v>2.4691999999999998</v>
      </c>
      <c r="F40" s="486">
        <v>1.3180000000000001</v>
      </c>
      <c r="G40" s="486">
        <v>0.67800000000000005</v>
      </c>
      <c r="H40" s="486">
        <v>0.7</v>
      </c>
      <c r="I40" s="486">
        <v>4.5999999999999996</v>
      </c>
      <c r="J40" s="486">
        <v>0.6</v>
      </c>
      <c r="K40" s="486">
        <v>0.65</v>
      </c>
      <c r="L40" s="486">
        <v>1.0049999999999999</v>
      </c>
      <c r="M40" s="486"/>
      <c r="N40" s="486">
        <v>0.92</v>
      </c>
      <c r="O40" s="486">
        <v>0.75</v>
      </c>
      <c r="P40" s="160">
        <f t="shared" si="0"/>
        <v>-0.17000000000000004</v>
      </c>
      <c r="Q40" s="621">
        <f t="shared" si="1"/>
        <v>-18.478260869565222</v>
      </c>
    </row>
    <row r="41" spans="1:17" x14ac:dyDescent="0.2">
      <c r="A41" s="446" t="s">
        <v>481</v>
      </c>
      <c r="B41" s="486">
        <v>1.3394000000000001</v>
      </c>
      <c r="C41" s="486">
        <v>0.23799999999999999</v>
      </c>
      <c r="D41" s="486">
        <v>0.3856</v>
      </c>
      <c r="E41" s="486">
        <v>0.36919999999999997</v>
      </c>
      <c r="F41" s="486">
        <v>0.47949999999999998</v>
      </c>
      <c r="G41" s="486">
        <v>0.5242</v>
      </c>
      <c r="H41" s="486">
        <v>0.77260000000000006</v>
      </c>
      <c r="I41" s="486">
        <v>0.41399999999999998</v>
      </c>
      <c r="J41" s="486">
        <v>0.8931</v>
      </c>
      <c r="K41" s="486">
        <v>0.68959999999999999</v>
      </c>
      <c r="L41" s="486">
        <v>1.2270000000000001</v>
      </c>
      <c r="M41" s="486"/>
      <c r="N41" s="486">
        <v>1.19</v>
      </c>
      <c r="O41" s="486">
        <v>1.25</v>
      </c>
      <c r="P41" s="160">
        <f t="shared" ref="P41" si="11">O41-N41</f>
        <v>6.0000000000000053E-2</v>
      </c>
      <c r="Q41" s="621">
        <f t="shared" ref="Q41" si="12">P41/N41*100</f>
        <v>5.0420168067226943</v>
      </c>
    </row>
    <row r="42" spans="1:17" x14ac:dyDescent="0.2">
      <c r="A42" s="446" t="s">
        <v>100</v>
      </c>
      <c r="B42" s="486">
        <v>37.392800000000001</v>
      </c>
      <c r="C42" s="486">
        <v>23.089099999999998</v>
      </c>
      <c r="D42" s="486">
        <v>0.99150000000000005</v>
      </c>
      <c r="E42" s="486">
        <v>0.62590000000000001</v>
      </c>
      <c r="F42" s="486">
        <v>2.3090999999999999</v>
      </c>
      <c r="G42" s="486">
        <v>2.4241999999999999</v>
      </c>
      <c r="H42" s="486">
        <v>6.4500000000000002E-2</v>
      </c>
      <c r="I42" s="486">
        <v>0.31339999999999996</v>
      </c>
      <c r="J42" s="486">
        <v>0.24130000000000001</v>
      </c>
      <c r="K42" s="486">
        <v>38.592400000000005</v>
      </c>
      <c r="L42" s="486">
        <v>0.40400000000000003</v>
      </c>
      <c r="M42" s="486"/>
      <c r="N42" s="486">
        <v>0.34</v>
      </c>
      <c r="O42" s="486">
        <v>0.62</v>
      </c>
      <c r="P42" s="160">
        <f t="shared" si="0"/>
        <v>0.27999999999999997</v>
      </c>
      <c r="Q42" s="621">
        <f t="shared" si="1"/>
        <v>82.35294117647058</v>
      </c>
    </row>
    <row r="43" spans="1:17" x14ac:dyDescent="0.2">
      <c r="A43" s="446" t="s">
        <v>90</v>
      </c>
      <c r="B43" s="486">
        <f>B38-B39-B40-B41-B42</f>
        <v>0.53999999999988546</v>
      </c>
      <c r="C43" s="486">
        <f t="shared" ref="C43:O43" si="13">C38-C39-C40-C41-C42</f>
        <v>0.39770000000022065</v>
      </c>
      <c r="D43" s="486">
        <f t="shared" si="13"/>
        <v>0.64719999999995403</v>
      </c>
      <c r="E43" s="486">
        <f t="shared" si="13"/>
        <v>0.300599999999973</v>
      </c>
      <c r="F43" s="486">
        <f t="shared" si="13"/>
        <v>0.19650000000000789</v>
      </c>
      <c r="G43" s="486">
        <f t="shared" si="13"/>
        <v>0.23759999999992054</v>
      </c>
      <c r="H43" s="486">
        <f t="shared" si="13"/>
        <v>0.31879999999980602</v>
      </c>
      <c r="I43" s="486">
        <f t="shared" si="13"/>
        <v>0.24770000000002085</v>
      </c>
      <c r="J43" s="486">
        <f t="shared" si="13"/>
        <v>0.32099999999990053</v>
      </c>
      <c r="K43" s="486">
        <f t="shared" si="13"/>
        <v>0.42799999999984095</v>
      </c>
      <c r="L43" s="486">
        <f t="shared" si="13"/>
        <v>0.34000000000004171</v>
      </c>
      <c r="M43" s="486"/>
      <c r="N43" s="486">
        <f t="shared" si="13"/>
        <v>0.33099999999997759</v>
      </c>
      <c r="O43" s="486">
        <f t="shared" si="13"/>
        <v>0.36399999999992361</v>
      </c>
      <c r="P43" s="160">
        <f t="shared" si="0"/>
        <v>3.2999999999946017E-2</v>
      </c>
      <c r="Q43" s="621">
        <f t="shared" si="1"/>
        <v>9.9697885196218277</v>
      </c>
    </row>
    <row r="44" spans="1:17" ht="6" customHeight="1" x14ac:dyDescent="0.2">
      <c r="A44" s="446"/>
      <c r="B44" s="486"/>
      <c r="C44" s="486"/>
      <c r="D44" s="486"/>
      <c r="E44" s="486"/>
      <c r="F44" s="486"/>
      <c r="G44" s="486"/>
      <c r="H44" s="486"/>
      <c r="I44" s="486"/>
      <c r="J44" s="486"/>
      <c r="K44" s="486"/>
      <c r="L44" s="486"/>
      <c r="M44" s="486"/>
      <c r="N44" s="486"/>
      <c r="O44" s="486"/>
      <c r="P44" s="160"/>
      <c r="Q44" s="621"/>
    </row>
    <row r="45" spans="1:17" s="64" customFormat="1" ht="12" x14ac:dyDescent="0.25">
      <c r="A45" s="451" t="s">
        <v>101</v>
      </c>
      <c r="B45" s="489">
        <v>740.44919999999991</v>
      </c>
      <c r="C45" s="489">
        <v>789.44190000000003</v>
      </c>
      <c r="D45" s="489">
        <v>772.71580000000006</v>
      </c>
      <c r="E45" s="489">
        <v>750.51109999999994</v>
      </c>
      <c r="F45" s="489">
        <v>879.63930000000005</v>
      </c>
      <c r="G45" s="489">
        <v>925.60769999999991</v>
      </c>
      <c r="H45" s="489">
        <v>1191.7364</v>
      </c>
      <c r="I45" s="489">
        <v>1086.9518</v>
      </c>
      <c r="J45" s="490">
        <v>1203.3</v>
      </c>
      <c r="K45" s="491">
        <v>1272.3979999999999</v>
      </c>
      <c r="L45" s="491">
        <v>1420.248</v>
      </c>
      <c r="M45" s="491"/>
      <c r="N45" s="491">
        <v>1270.72</v>
      </c>
      <c r="O45" s="491">
        <v>1426.35</v>
      </c>
      <c r="P45" s="203">
        <f t="shared" si="0"/>
        <v>155.62999999999988</v>
      </c>
      <c r="Q45" s="623">
        <f t="shared" si="1"/>
        <v>12.247387307982867</v>
      </c>
    </row>
    <row r="46" spans="1:17" ht="12" x14ac:dyDescent="0.25">
      <c r="A46" s="452" t="s">
        <v>328</v>
      </c>
      <c r="B46" s="492"/>
      <c r="C46" s="492"/>
      <c r="D46" s="492"/>
      <c r="E46" s="492"/>
      <c r="F46" s="492"/>
      <c r="G46" s="492"/>
      <c r="H46" s="492"/>
      <c r="I46" s="492"/>
      <c r="J46" s="492"/>
      <c r="K46" s="492"/>
      <c r="L46" s="492"/>
      <c r="M46" s="492"/>
      <c r="N46" s="492"/>
      <c r="O46" s="492"/>
      <c r="P46" s="205"/>
      <c r="Q46" s="618"/>
    </row>
    <row r="47" spans="1:17" x14ac:dyDescent="0.2">
      <c r="A47" s="453"/>
      <c r="B47" s="486"/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160"/>
      <c r="Q47" s="445"/>
    </row>
    <row r="48" spans="1:17" x14ac:dyDescent="0.2">
      <c r="A48" s="453" t="s">
        <v>296</v>
      </c>
      <c r="B48" s="486">
        <f t="shared" ref="B48:L48" si="14">B18-B67</f>
        <v>379.01609999999999</v>
      </c>
      <c r="C48" s="486">
        <f t="shared" si="14"/>
        <v>420.45729999999998</v>
      </c>
      <c r="D48" s="486">
        <f t="shared" si="14"/>
        <v>380.40469999999999</v>
      </c>
      <c r="E48" s="486">
        <f t="shared" si="14"/>
        <v>425.61460000000005</v>
      </c>
      <c r="F48" s="486">
        <f t="shared" si="14"/>
        <v>468.12069999999994</v>
      </c>
      <c r="G48" s="486">
        <f t="shared" si="14"/>
        <v>465.17790000000002</v>
      </c>
      <c r="H48" s="486">
        <f t="shared" si="14"/>
        <v>587.44670000000008</v>
      </c>
      <c r="I48" s="486">
        <f t="shared" si="14"/>
        <v>489.2516</v>
      </c>
      <c r="J48" s="486">
        <f t="shared" si="14"/>
        <v>675.97090000000003</v>
      </c>
      <c r="K48" s="486">
        <f t="shared" si="14"/>
        <v>632.41000000000008</v>
      </c>
      <c r="L48" s="486">
        <f t="shared" si="14"/>
        <v>745.68899999999996</v>
      </c>
      <c r="M48" s="486"/>
      <c r="N48" s="486">
        <f t="shared" ref="N48:O48" si="15">N18-N67</f>
        <v>668.91</v>
      </c>
      <c r="O48" s="486">
        <f t="shared" si="15"/>
        <v>800.92000000000007</v>
      </c>
      <c r="P48" s="160">
        <f t="shared" ref="P48:P62" si="16">O48-N48</f>
        <v>132.0100000000001</v>
      </c>
      <c r="Q48" s="621">
        <f t="shared" ref="Q48:Q62" si="17">P48/N48*100</f>
        <v>19.735091417380531</v>
      </c>
    </row>
    <row r="49" spans="1:17" x14ac:dyDescent="0.2">
      <c r="A49" s="453" t="s">
        <v>297</v>
      </c>
      <c r="B49" s="486">
        <f t="shared" ref="B49:L49" si="18">B19-B68</f>
        <v>42.056899999999999</v>
      </c>
      <c r="C49" s="486">
        <f t="shared" si="18"/>
        <v>64.799499999999995</v>
      </c>
      <c r="D49" s="486">
        <f t="shared" si="18"/>
        <v>34.221899999999998</v>
      </c>
      <c r="E49" s="486">
        <f t="shared" si="18"/>
        <v>26.918199999999999</v>
      </c>
      <c r="F49" s="486">
        <f t="shared" si="18"/>
        <v>18.103899999999999</v>
      </c>
      <c r="G49" s="486">
        <f t="shared" si="18"/>
        <v>13.742799999999999</v>
      </c>
      <c r="H49" s="486">
        <f t="shared" si="18"/>
        <v>19.109000000000002</v>
      </c>
      <c r="I49" s="486">
        <f t="shared" si="18"/>
        <v>16.189399999999999</v>
      </c>
      <c r="J49" s="486">
        <f t="shared" si="18"/>
        <v>17.525299999999998</v>
      </c>
      <c r="K49" s="486">
        <f t="shared" si="18"/>
        <v>20.328299999999999</v>
      </c>
      <c r="L49" s="486">
        <f t="shared" si="18"/>
        <v>28.55</v>
      </c>
      <c r="M49" s="486"/>
      <c r="N49" s="486">
        <f t="shared" ref="N49:O49" si="19">N19-N68</f>
        <v>25.36</v>
      </c>
      <c r="O49" s="486">
        <f t="shared" si="19"/>
        <v>30.03</v>
      </c>
      <c r="P49" s="160">
        <f t="shared" si="16"/>
        <v>4.6700000000000017</v>
      </c>
      <c r="Q49" s="621">
        <f t="shared" si="17"/>
        <v>18.41482649842272</v>
      </c>
    </row>
    <row r="50" spans="1:17" x14ac:dyDescent="0.2">
      <c r="A50" s="453" t="s">
        <v>290</v>
      </c>
      <c r="B50" s="486">
        <f>B11-B6</f>
        <v>2.1311</v>
      </c>
      <c r="C50" s="486">
        <f t="shared" ref="C50:O50" si="20">C11-C6</f>
        <v>2.0442</v>
      </c>
      <c r="D50" s="486">
        <f t="shared" si="20"/>
        <v>1.3557000000000001</v>
      </c>
      <c r="E50" s="486">
        <f t="shared" si="20"/>
        <v>1.2599</v>
      </c>
      <c r="F50" s="486">
        <f t="shared" si="20"/>
        <v>1.1825999999999999</v>
      </c>
      <c r="G50" s="486">
        <f t="shared" si="20"/>
        <v>1.4109</v>
      </c>
      <c r="H50" s="486">
        <f t="shared" si="20"/>
        <v>3.9965000000000002</v>
      </c>
      <c r="I50" s="486">
        <f t="shared" si="20"/>
        <v>1.0369999999999999</v>
      </c>
      <c r="J50" s="486">
        <f t="shared" si="20"/>
        <v>0.31</v>
      </c>
      <c r="K50" s="486">
        <f t="shared" si="20"/>
        <v>3.004</v>
      </c>
      <c r="L50" s="486">
        <f t="shared" si="20"/>
        <v>3.2679999999999998</v>
      </c>
      <c r="M50" s="486"/>
      <c r="N50" s="486">
        <f t="shared" si="20"/>
        <v>3.13</v>
      </c>
      <c r="O50" s="486">
        <f t="shared" si="20"/>
        <v>5.13</v>
      </c>
      <c r="P50" s="160">
        <f t="shared" si="16"/>
        <v>2</v>
      </c>
      <c r="Q50" s="621">
        <f t="shared" si="17"/>
        <v>63.897763578274756</v>
      </c>
    </row>
    <row r="51" spans="1:17" x14ac:dyDescent="0.2">
      <c r="A51" s="453"/>
      <c r="B51" s="486"/>
      <c r="C51" s="486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160"/>
      <c r="Q51" s="624"/>
    </row>
    <row r="52" spans="1:17" x14ac:dyDescent="0.2">
      <c r="A52" s="453" t="s">
        <v>293</v>
      </c>
      <c r="B52" s="486">
        <f t="shared" ref="B52:L52" si="21">B13-B75</f>
        <v>122.6331</v>
      </c>
      <c r="C52" s="486">
        <f t="shared" si="21"/>
        <v>103.62959999999998</v>
      </c>
      <c r="D52" s="486">
        <f t="shared" si="21"/>
        <v>134.76840000000001</v>
      </c>
      <c r="E52" s="486">
        <f t="shared" si="21"/>
        <v>122.88510000000001</v>
      </c>
      <c r="F52" s="486">
        <f t="shared" si="21"/>
        <v>153.35199999999998</v>
      </c>
      <c r="G52" s="486">
        <f t="shared" si="21"/>
        <v>158.5488</v>
      </c>
      <c r="H52" s="486">
        <f t="shared" si="21"/>
        <v>183.47740000000002</v>
      </c>
      <c r="I52" s="486">
        <f t="shared" si="21"/>
        <v>185.8484</v>
      </c>
      <c r="J52" s="486">
        <f t="shared" si="21"/>
        <v>190.303</v>
      </c>
      <c r="K52" s="486">
        <f t="shared" si="21"/>
        <v>229.22400000000002</v>
      </c>
      <c r="L52" s="486">
        <f t="shared" si="21"/>
        <v>278.57499999999999</v>
      </c>
      <c r="M52" s="486"/>
      <c r="N52" s="486">
        <f>N13-N75</f>
        <v>247.49</v>
      </c>
      <c r="O52" s="486">
        <f>O13-O75</f>
        <v>287.64</v>
      </c>
      <c r="P52" s="160">
        <f t="shared" si="16"/>
        <v>40.149999999999977</v>
      </c>
      <c r="Q52" s="621">
        <f t="shared" si="17"/>
        <v>16.22287769202795</v>
      </c>
    </row>
    <row r="53" spans="1:17" x14ac:dyDescent="0.2">
      <c r="A53" s="453" t="s">
        <v>295</v>
      </c>
      <c r="B53" s="486">
        <f t="shared" ref="B53:L53" si="22">B15-B76</f>
        <v>26.180399999999999</v>
      </c>
      <c r="C53" s="486">
        <f t="shared" si="22"/>
        <v>24.611899999999999</v>
      </c>
      <c r="D53" s="486">
        <f t="shared" si="22"/>
        <v>26.616300000000003</v>
      </c>
      <c r="E53" s="486">
        <f t="shared" si="22"/>
        <v>20.0611</v>
      </c>
      <c r="F53" s="486">
        <f t="shared" si="22"/>
        <v>21.417100000000001</v>
      </c>
      <c r="G53" s="486">
        <f t="shared" si="22"/>
        <v>22.663999999999998</v>
      </c>
      <c r="H53" s="486">
        <f t="shared" si="22"/>
        <v>36.186199999999999</v>
      </c>
      <c r="I53" s="486">
        <f t="shared" si="22"/>
        <v>27.920999999999999</v>
      </c>
      <c r="J53" s="486">
        <f t="shared" si="22"/>
        <v>25.032699999999998</v>
      </c>
      <c r="K53" s="486">
        <f t="shared" si="22"/>
        <v>30.603100000000001</v>
      </c>
      <c r="L53" s="486">
        <f t="shared" si="22"/>
        <v>33.600999999999999</v>
      </c>
      <c r="M53" s="486"/>
      <c r="N53" s="486">
        <f>N15-N76</f>
        <v>30.62</v>
      </c>
      <c r="O53" s="486">
        <f>O15-O76</f>
        <v>33.4</v>
      </c>
      <c r="P53" s="160">
        <f t="shared" si="16"/>
        <v>2.7799999999999976</v>
      </c>
      <c r="Q53" s="621">
        <f t="shared" si="17"/>
        <v>9.079033311561064</v>
      </c>
    </row>
    <row r="54" spans="1:17" x14ac:dyDescent="0.2">
      <c r="A54" s="453"/>
      <c r="B54" s="486"/>
      <c r="C54" s="486"/>
      <c r="D54" s="486"/>
      <c r="E54" s="486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160"/>
      <c r="Q54" s="624"/>
    </row>
    <row r="55" spans="1:17" x14ac:dyDescent="0.2">
      <c r="A55" s="453" t="s">
        <v>92</v>
      </c>
      <c r="B55" s="486">
        <f t="shared" ref="B55:L55" si="23">B30-B84</f>
        <v>3.9796</v>
      </c>
      <c r="C55" s="486">
        <f t="shared" si="23"/>
        <v>5.3043999999999993</v>
      </c>
      <c r="D55" s="486">
        <f t="shared" si="23"/>
        <v>5.9314</v>
      </c>
      <c r="E55" s="486">
        <f t="shared" si="23"/>
        <v>4.9257</v>
      </c>
      <c r="F55" s="486">
        <f t="shared" si="23"/>
        <v>4.7638999999999996</v>
      </c>
      <c r="G55" s="486">
        <f t="shared" si="23"/>
        <v>5.9671000000000003</v>
      </c>
      <c r="H55" s="486">
        <f t="shared" si="23"/>
        <v>7.8389000000000006</v>
      </c>
      <c r="I55" s="486">
        <f t="shared" si="23"/>
        <v>10.296599999999998</v>
      </c>
      <c r="J55" s="486">
        <f t="shared" si="23"/>
        <v>12.257100000000001</v>
      </c>
      <c r="K55" s="486">
        <f t="shared" si="23"/>
        <v>11.301599999999999</v>
      </c>
      <c r="L55" s="486">
        <f t="shared" si="23"/>
        <v>11.463000000000001</v>
      </c>
      <c r="M55" s="486"/>
      <c r="N55" s="486">
        <f>N30-N84</f>
        <v>10.27</v>
      </c>
      <c r="O55" s="486">
        <f>O30-O84</f>
        <v>9.259999999999998</v>
      </c>
      <c r="P55" s="160">
        <f t="shared" si="16"/>
        <v>-1.0100000000000016</v>
      </c>
      <c r="Q55" s="621">
        <f t="shared" si="17"/>
        <v>-9.83446932814023</v>
      </c>
    </row>
    <row r="56" spans="1:17" x14ac:dyDescent="0.2">
      <c r="A56" s="453" t="s">
        <v>93</v>
      </c>
      <c r="B56" s="486">
        <f t="shared" ref="B56:L56" si="24">B31-B85</f>
        <v>14.4024</v>
      </c>
      <c r="C56" s="486">
        <f t="shared" si="24"/>
        <v>16.514099999999999</v>
      </c>
      <c r="D56" s="486">
        <f t="shared" si="24"/>
        <v>51.748800000000003</v>
      </c>
      <c r="E56" s="486">
        <f t="shared" si="24"/>
        <v>15.232600000000001</v>
      </c>
      <c r="F56" s="486">
        <f t="shared" si="24"/>
        <v>38.969499999999996</v>
      </c>
      <c r="G56" s="486">
        <f t="shared" si="24"/>
        <v>42.745699999999999</v>
      </c>
      <c r="H56" s="486">
        <f t="shared" si="24"/>
        <v>68.496400000000008</v>
      </c>
      <c r="I56" s="486">
        <f t="shared" si="24"/>
        <v>84.012599999999992</v>
      </c>
      <c r="J56" s="486">
        <f t="shared" si="24"/>
        <v>10.8797</v>
      </c>
      <c r="K56" s="486">
        <f t="shared" si="24"/>
        <v>47.290000000000006</v>
      </c>
      <c r="L56" s="486">
        <f t="shared" si="24"/>
        <v>43.913000000000004</v>
      </c>
      <c r="M56" s="486"/>
      <c r="N56" s="486">
        <f>N31-N85</f>
        <v>42.6</v>
      </c>
      <c r="O56" s="486">
        <f>O31-O85</f>
        <v>16.829999999999998</v>
      </c>
      <c r="P56" s="160">
        <f t="shared" si="16"/>
        <v>-25.770000000000003</v>
      </c>
      <c r="Q56" s="621">
        <f t="shared" si="17"/>
        <v>-60.492957746478879</v>
      </c>
    </row>
    <row r="57" spans="1:17" x14ac:dyDescent="0.2">
      <c r="A57" s="453" t="s">
        <v>95</v>
      </c>
      <c r="B57" s="486">
        <f t="shared" ref="B57:L57" si="25">B34-B82</f>
        <v>0.54920000000000002</v>
      </c>
      <c r="C57" s="486">
        <f t="shared" si="25"/>
        <v>0.44489999999999974</v>
      </c>
      <c r="D57" s="486">
        <f t="shared" si="25"/>
        <v>1.4406000000000003</v>
      </c>
      <c r="E57" s="486">
        <f t="shared" si="25"/>
        <v>1.3384999999999998</v>
      </c>
      <c r="F57" s="486">
        <f t="shared" si="25"/>
        <v>1.2538</v>
      </c>
      <c r="G57" s="486">
        <f t="shared" si="25"/>
        <v>0.37570000000000014</v>
      </c>
      <c r="H57" s="486">
        <f t="shared" si="25"/>
        <v>1.1707000000000001</v>
      </c>
      <c r="I57" s="486">
        <f t="shared" si="25"/>
        <v>5.1652000000000005</v>
      </c>
      <c r="J57" s="486">
        <f t="shared" si="25"/>
        <v>2.8479999999999994</v>
      </c>
      <c r="K57" s="486">
        <f t="shared" si="25"/>
        <v>1.9529000000000001</v>
      </c>
      <c r="L57" s="486">
        <f t="shared" si="25"/>
        <v>14.287999999999998</v>
      </c>
      <c r="M57" s="486"/>
      <c r="N57" s="486">
        <f>N34-N82</f>
        <v>12.27</v>
      </c>
      <c r="O57" s="486">
        <f>O34-O82</f>
        <v>20.23</v>
      </c>
      <c r="P57" s="160">
        <f t="shared" si="16"/>
        <v>7.9600000000000009</v>
      </c>
      <c r="Q57" s="626">
        <f t="shared" si="17"/>
        <v>64.87367563162185</v>
      </c>
    </row>
    <row r="58" spans="1:17" x14ac:dyDescent="0.2">
      <c r="A58" s="453" t="s">
        <v>94</v>
      </c>
      <c r="B58" s="486">
        <f t="shared" ref="B58:L58" si="26">B32-B81</f>
        <v>13.822900000000001</v>
      </c>
      <c r="C58" s="486">
        <f t="shared" si="26"/>
        <v>11.408300000000001</v>
      </c>
      <c r="D58" s="486">
        <f t="shared" si="26"/>
        <v>10.458599999999999</v>
      </c>
      <c r="E58" s="486">
        <f t="shared" si="26"/>
        <v>11.835600000000001</v>
      </c>
      <c r="F58" s="486">
        <f t="shared" si="26"/>
        <v>16.137500000000003</v>
      </c>
      <c r="G58" s="486">
        <f t="shared" si="26"/>
        <v>16.956</v>
      </c>
      <c r="H58" s="486">
        <f t="shared" si="26"/>
        <v>15.658300000000001</v>
      </c>
      <c r="I58" s="486">
        <f t="shared" si="26"/>
        <v>18.111000000000001</v>
      </c>
      <c r="J58" s="486">
        <f t="shared" si="26"/>
        <v>17.329899999999999</v>
      </c>
      <c r="K58" s="486">
        <f t="shared" si="26"/>
        <v>17.352899999999998</v>
      </c>
      <c r="L58" s="486">
        <f t="shared" si="26"/>
        <v>19.454999999999998</v>
      </c>
      <c r="M58" s="486"/>
      <c r="N58" s="486">
        <f>N32-N81</f>
        <v>17.68</v>
      </c>
      <c r="O58" s="486">
        <f>O32-O81</f>
        <v>18.38</v>
      </c>
      <c r="P58" s="160">
        <f t="shared" si="16"/>
        <v>0.69999999999999929</v>
      </c>
      <c r="Q58" s="621">
        <f t="shared" si="17"/>
        <v>3.9592760180995437</v>
      </c>
    </row>
    <row r="59" spans="1:17" x14ac:dyDescent="0.2">
      <c r="A59" s="453"/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160"/>
      <c r="Q59" s="624"/>
    </row>
    <row r="60" spans="1:17" x14ac:dyDescent="0.2">
      <c r="A60" s="453" t="s">
        <v>90</v>
      </c>
      <c r="B60" s="486">
        <f t="shared" ref="B60:J60" si="27">B62-SUM(B48:B59)</f>
        <v>51.546799999999848</v>
      </c>
      <c r="C60" s="486">
        <f t="shared" si="27"/>
        <v>48.606600000000185</v>
      </c>
      <c r="D60" s="486">
        <f t="shared" si="27"/>
        <v>21.873099999999909</v>
      </c>
      <c r="E60" s="486">
        <f t="shared" si="27"/>
        <v>18.29609999999991</v>
      </c>
      <c r="F60" s="486">
        <f t="shared" si="27"/>
        <v>22.458399999999983</v>
      </c>
      <c r="G60" s="486">
        <f t="shared" si="27"/>
        <v>21.306199999999876</v>
      </c>
      <c r="H60" s="486">
        <f t="shared" si="27"/>
        <v>27.207299999999918</v>
      </c>
      <c r="I60" s="486">
        <f t="shared" si="27"/>
        <v>35.56110000000001</v>
      </c>
      <c r="J60" s="486">
        <f t="shared" si="27"/>
        <v>25.117400000000089</v>
      </c>
      <c r="K60" s="486">
        <f t="shared" ref="K60:L60" si="28">K62-SUM(K48:K59)</f>
        <v>23.516199999999799</v>
      </c>
      <c r="L60" s="486">
        <f t="shared" si="28"/>
        <v>41.336000000000013</v>
      </c>
      <c r="M60" s="486"/>
      <c r="N60" s="486">
        <f t="shared" ref="N60:O60" si="29">N62-SUM(N48:N59)</f>
        <v>16.100000000000136</v>
      </c>
      <c r="O60" s="486">
        <f t="shared" si="29"/>
        <v>15.399999999999636</v>
      </c>
      <c r="P60" s="160">
        <f t="shared" si="16"/>
        <v>-0.70000000000050022</v>
      </c>
      <c r="Q60" s="621">
        <f t="shared" si="17"/>
        <v>-4.3478260869595919</v>
      </c>
    </row>
    <row r="61" spans="1:17" ht="12" x14ac:dyDescent="0.25">
      <c r="A61" s="454"/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160"/>
      <c r="Q61" s="624"/>
    </row>
    <row r="62" spans="1:17" ht="12" x14ac:dyDescent="0.25">
      <c r="A62" s="454" t="s">
        <v>329</v>
      </c>
      <c r="B62" s="486">
        <f t="shared" ref="B62:L62" si="30">B45-B91</f>
        <v>656.31849999999986</v>
      </c>
      <c r="C62" s="486">
        <f t="shared" si="30"/>
        <v>697.82080000000008</v>
      </c>
      <c r="D62" s="486">
        <f t="shared" si="30"/>
        <v>668.81950000000006</v>
      </c>
      <c r="E62" s="486">
        <f t="shared" si="30"/>
        <v>648.36739999999998</v>
      </c>
      <c r="F62" s="486">
        <f t="shared" si="30"/>
        <v>745.75940000000003</v>
      </c>
      <c r="G62" s="486">
        <f t="shared" si="30"/>
        <v>748.89509999999996</v>
      </c>
      <c r="H62" s="486">
        <f t="shared" si="30"/>
        <v>950.5874</v>
      </c>
      <c r="I62" s="486">
        <f t="shared" si="30"/>
        <v>873.39390000000003</v>
      </c>
      <c r="J62" s="486">
        <f t="shared" si="30"/>
        <v>977.57399999999996</v>
      </c>
      <c r="K62" s="486">
        <f t="shared" si="30"/>
        <v>1016.9829999999999</v>
      </c>
      <c r="L62" s="486">
        <f t="shared" si="30"/>
        <v>1220.1379999999999</v>
      </c>
      <c r="M62" s="486"/>
      <c r="N62" s="486">
        <f>N45-N91</f>
        <v>1074.43</v>
      </c>
      <c r="O62" s="486">
        <f>O45-O91</f>
        <v>1237.2199999999998</v>
      </c>
      <c r="P62" s="160">
        <f t="shared" si="16"/>
        <v>162.78999999999974</v>
      </c>
      <c r="Q62" s="621">
        <f t="shared" si="17"/>
        <v>15.151289520955272</v>
      </c>
    </row>
    <row r="63" spans="1:17" ht="12" x14ac:dyDescent="0.25">
      <c r="A63" s="455"/>
      <c r="B63" s="489"/>
      <c r="C63" s="489"/>
      <c r="D63" s="489"/>
      <c r="E63" s="489"/>
      <c r="F63" s="489"/>
      <c r="G63" s="489"/>
      <c r="H63" s="489"/>
      <c r="I63" s="489"/>
      <c r="J63" s="489"/>
      <c r="K63" s="489"/>
      <c r="L63" s="489"/>
      <c r="M63" s="489"/>
      <c r="N63" s="489"/>
      <c r="O63" s="489"/>
      <c r="P63" s="203"/>
      <c r="Q63" s="623"/>
    </row>
    <row r="64" spans="1:17" ht="12" x14ac:dyDescent="0.25">
      <c r="A64" s="456" t="s">
        <v>330</v>
      </c>
      <c r="B64" s="486"/>
      <c r="C64" s="486"/>
      <c r="D64" s="486"/>
      <c r="E64" s="486"/>
      <c r="F64" s="486"/>
      <c r="G64" s="486"/>
      <c r="H64" s="486"/>
      <c r="I64" s="486"/>
      <c r="J64" s="486"/>
      <c r="K64" s="486"/>
      <c r="L64" s="486"/>
      <c r="M64" s="486"/>
      <c r="N64" s="486"/>
      <c r="O64" s="486"/>
      <c r="P64" s="160"/>
      <c r="Q64" s="621"/>
    </row>
    <row r="65" spans="1:20" ht="12" x14ac:dyDescent="0.25">
      <c r="A65" s="454"/>
      <c r="B65" s="486"/>
      <c r="C65" s="486"/>
      <c r="D65" s="486"/>
      <c r="E65" s="486"/>
      <c r="F65" s="486"/>
      <c r="G65" s="486"/>
      <c r="H65" s="486"/>
      <c r="I65" s="486"/>
      <c r="J65" s="486"/>
      <c r="K65" s="486"/>
      <c r="L65" s="486"/>
      <c r="M65" s="486"/>
      <c r="N65" s="486"/>
      <c r="O65" s="486"/>
      <c r="P65" s="160"/>
      <c r="Q65" s="621"/>
    </row>
    <row r="66" spans="1:20" x14ac:dyDescent="0.2">
      <c r="A66" s="453" t="s">
        <v>290</v>
      </c>
      <c r="B66" s="486">
        <v>5.8200000000000002E-2</v>
      </c>
      <c r="C66" s="486">
        <v>0.15290000000000001</v>
      </c>
      <c r="D66" s="486">
        <v>0.06</v>
      </c>
      <c r="E66" s="486">
        <v>0.20660000000000001</v>
      </c>
      <c r="F66" s="486">
        <v>0.14460000000000001</v>
      </c>
      <c r="G66" s="486">
        <v>3.8600000000000002E-2</v>
      </c>
      <c r="H66" s="486">
        <v>0.25160000000000005</v>
      </c>
      <c r="I66" s="486">
        <v>0.15209999999999999</v>
      </c>
      <c r="J66" s="486">
        <v>0</v>
      </c>
      <c r="K66" s="486">
        <v>1.1907999999999999</v>
      </c>
      <c r="L66" s="486">
        <v>1.08</v>
      </c>
      <c r="M66" s="486"/>
      <c r="N66" s="486">
        <v>1.08</v>
      </c>
      <c r="O66" s="486">
        <v>0</v>
      </c>
      <c r="P66" s="160">
        <f t="shared" ref="P66" si="31">O66-N66</f>
        <v>-1.08</v>
      </c>
      <c r="Q66" s="625">
        <f t="shared" ref="Q66" si="32">P66/N66*100</f>
        <v>-100</v>
      </c>
      <c r="R66" s="94"/>
      <c r="S66" s="94"/>
      <c r="T66" s="94"/>
    </row>
    <row r="67" spans="1:20" x14ac:dyDescent="0.2">
      <c r="A67" s="453" t="s">
        <v>296</v>
      </c>
      <c r="B67" s="486">
        <v>49.573099999999997</v>
      </c>
      <c r="C67" s="486">
        <v>51.756999999999991</v>
      </c>
      <c r="D67" s="486">
        <v>56.936900000000001</v>
      </c>
      <c r="E67" s="486">
        <v>56.711300000000001</v>
      </c>
      <c r="F67" s="486">
        <v>61.212999999999987</v>
      </c>
      <c r="G67" s="486">
        <v>65.993299999999991</v>
      </c>
      <c r="H67" s="486">
        <v>95.36569999999999</v>
      </c>
      <c r="I67" s="486">
        <v>62.7774</v>
      </c>
      <c r="J67" s="486">
        <v>69.629100000000008</v>
      </c>
      <c r="K67" s="486">
        <v>56.809000000000005</v>
      </c>
      <c r="L67" s="486">
        <v>58.1</v>
      </c>
      <c r="M67" s="486"/>
      <c r="N67" s="486">
        <v>58.12</v>
      </c>
      <c r="O67" s="486">
        <v>61.81</v>
      </c>
      <c r="P67" s="160">
        <f t="shared" ref="P67:P91" si="33">O67-N67</f>
        <v>3.6900000000000048</v>
      </c>
      <c r="Q67" s="625">
        <f t="shared" ref="Q67:Q91" si="34">P67/N67*100</f>
        <v>6.348933241569175</v>
      </c>
      <c r="R67" s="94"/>
      <c r="S67" s="94"/>
      <c r="T67" s="94"/>
    </row>
    <row r="68" spans="1:20" x14ac:dyDescent="0.2">
      <c r="A68" s="453" t="s">
        <v>297</v>
      </c>
      <c r="B68" s="486">
        <v>3.2952000000000004</v>
      </c>
      <c r="C68" s="486">
        <v>2.6549999999999998</v>
      </c>
      <c r="D68" s="486">
        <v>1.3947000000000001</v>
      </c>
      <c r="E68" s="486">
        <v>2.0673000000000004</v>
      </c>
      <c r="F68" s="486">
        <v>1.4469000000000001</v>
      </c>
      <c r="G68" s="486">
        <v>1.8099999999999998</v>
      </c>
      <c r="H68" s="486">
        <v>2.238</v>
      </c>
      <c r="I68" s="486">
        <v>2.2696000000000001</v>
      </c>
      <c r="J68" s="486">
        <v>2.9127000000000001</v>
      </c>
      <c r="K68" s="486">
        <v>6.2346999999999992</v>
      </c>
      <c r="L68" s="486">
        <v>5.63</v>
      </c>
      <c r="M68" s="486"/>
      <c r="N68" s="486">
        <v>5.63</v>
      </c>
      <c r="O68" s="486">
        <v>3.65</v>
      </c>
      <c r="P68" s="160">
        <f t="shared" si="33"/>
        <v>-1.98</v>
      </c>
      <c r="Q68" s="625">
        <f t="shared" si="34"/>
        <v>-35.168738898756665</v>
      </c>
      <c r="R68" s="94"/>
      <c r="S68" s="94"/>
      <c r="T68" s="94"/>
    </row>
    <row r="69" spans="1:20" x14ac:dyDescent="0.2">
      <c r="A69" s="453"/>
      <c r="B69" s="486"/>
      <c r="C69" s="486"/>
      <c r="D69" s="486"/>
      <c r="E69" s="486"/>
      <c r="F69" s="486"/>
      <c r="G69" s="486"/>
      <c r="H69" s="486"/>
      <c r="I69" s="486"/>
      <c r="J69" s="486"/>
      <c r="K69" s="486"/>
      <c r="L69" s="486"/>
      <c r="M69" s="486"/>
      <c r="N69" s="486"/>
      <c r="O69" s="486"/>
      <c r="P69" s="457"/>
      <c r="Q69" s="625"/>
      <c r="R69" s="94"/>
      <c r="S69" s="94"/>
      <c r="T69" s="94"/>
    </row>
    <row r="70" spans="1:20" x14ac:dyDescent="0.2">
      <c r="A70" s="453" t="s">
        <v>292</v>
      </c>
      <c r="B70" s="486">
        <v>1.4275</v>
      </c>
      <c r="C70" s="486">
        <v>2.2806999999999999</v>
      </c>
      <c r="D70" s="486">
        <v>2.1141000000000001</v>
      </c>
      <c r="E70" s="486">
        <v>2.7900999999999998</v>
      </c>
      <c r="F70" s="486">
        <v>27.838400000000004</v>
      </c>
      <c r="G70" s="486">
        <v>64.927899999999994</v>
      </c>
      <c r="H70" s="486">
        <v>85.809799999999996</v>
      </c>
      <c r="I70" s="486">
        <v>64.177500000000009</v>
      </c>
      <c r="J70" s="486">
        <v>85.011600000000001</v>
      </c>
      <c r="K70" s="486">
        <v>84.59620000000001</v>
      </c>
      <c r="L70" s="486">
        <v>63.62</v>
      </c>
      <c r="M70" s="486"/>
      <c r="N70" s="486">
        <v>63.62</v>
      </c>
      <c r="O70" s="486">
        <v>42.36</v>
      </c>
      <c r="P70" s="160">
        <f t="shared" si="33"/>
        <v>-21.259999999999998</v>
      </c>
      <c r="Q70" s="625">
        <f t="shared" si="34"/>
        <v>-33.417164413706381</v>
      </c>
      <c r="R70" s="94"/>
      <c r="S70" s="94"/>
      <c r="T70" s="94"/>
    </row>
    <row r="71" spans="1:20" x14ac:dyDescent="0.2">
      <c r="A71" s="453" t="s">
        <v>294</v>
      </c>
      <c r="B71" s="486">
        <v>7.1900000000000006E-2</v>
      </c>
      <c r="C71" s="486">
        <v>0.17710000000000001</v>
      </c>
      <c r="D71" s="486">
        <v>0.84090000000000009</v>
      </c>
      <c r="E71" s="486">
        <v>1.7438000000000002</v>
      </c>
      <c r="F71" s="486">
        <v>1.673</v>
      </c>
      <c r="G71" s="486">
        <v>1.9112000000000002</v>
      </c>
      <c r="H71" s="486">
        <v>2.0371999999999999</v>
      </c>
      <c r="I71" s="486">
        <v>1.9232</v>
      </c>
      <c r="J71" s="486">
        <v>2.4015</v>
      </c>
      <c r="K71" s="486">
        <v>5.8289999999999997</v>
      </c>
      <c r="L71" s="486">
        <v>6.94</v>
      </c>
      <c r="M71" s="486"/>
      <c r="N71" s="486">
        <v>6.94</v>
      </c>
      <c r="O71" s="486">
        <v>6.77</v>
      </c>
      <c r="P71" s="160">
        <f t="shared" si="33"/>
        <v>-0.17000000000000082</v>
      </c>
      <c r="Q71" s="625">
        <f t="shared" si="34"/>
        <v>-2.4495677233429514</v>
      </c>
      <c r="R71" s="94"/>
      <c r="S71" s="94"/>
      <c r="T71" s="94"/>
    </row>
    <row r="72" spans="1:20" x14ac:dyDescent="0.2">
      <c r="A72" s="453" t="s">
        <v>433</v>
      </c>
      <c r="B72" s="486">
        <v>7.3999999999999996E-2</v>
      </c>
      <c r="C72" s="486">
        <v>0.34499999999999997</v>
      </c>
      <c r="D72" s="486">
        <v>0.69499999999999995</v>
      </c>
      <c r="E72" s="486">
        <v>0.307</v>
      </c>
      <c r="F72" s="486">
        <v>0.313</v>
      </c>
      <c r="G72" s="486">
        <v>0.24099999999999999</v>
      </c>
      <c r="H72" s="486">
        <v>0.44400000000000001</v>
      </c>
      <c r="I72" s="486">
        <v>0.36599999999999999</v>
      </c>
      <c r="J72" s="486">
        <v>0.61899999999999999</v>
      </c>
      <c r="K72" s="486">
        <v>3.7519999999999998</v>
      </c>
      <c r="L72" s="486">
        <v>2.2400000000000002</v>
      </c>
      <c r="M72" s="486"/>
      <c r="N72" s="486">
        <v>2.2400000000000002</v>
      </c>
      <c r="O72" s="486">
        <v>2.14</v>
      </c>
      <c r="P72" s="160">
        <f t="shared" si="33"/>
        <v>-0.10000000000000009</v>
      </c>
      <c r="Q72" s="625">
        <f t="shared" si="34"/>
        <v>-4.464285714285718</v>
      </c>
      <c r="R72" s="94"/>
      <c r="S72" s="94"/>
      <c r="T72" s="94"/>
    </row>
    <row r="73" spans="1:20" x14ac:dyDescent="0.2">
      <c r="A73" s="453" t="s">
        <v>469</v>
      </c>
      <c r="B73" s="486">
        <v>6.0000000000000001E-3</v>
      </c>
      <c r="C73" s="486">
        <v>2.1999999999999999E-2</v>
      </c>
      <c r="D73" s="486">
        <v>8.9999999999999993E-3</v>
      </c>
      <c r="E73" s="486">
        <v>2.1000000000000001E-2</v>
      </c>
      <c r="F73" s="486">
        <v>2.8000000000000001E-2</v>
      </c>
      <c r="G73" s="486">
        <v>2.1999999999999999E-2</v>
      </c>
      <c r="H73" s="486">
        <v>1.4870000000000001</v>
      </c>
      <c r="I73" s="486">
        <v>1.9019999999999999</v>
      </c>
      <c r="J73" s="486">
        <v>0.59</v>
      </c>
      <c r="K73" s="486">
        <v>1.4550000000000001</v>
      </c>
      <c r="L73" s="486">
        <v>5.8559999999999999</v>
      </c>
      <c r="M73" s="486"/>
      <c r="N73" s="486">
        <v>5.37</v>
      </c>
      <c r="O73" s="486">
        <v>2.02</v>
      </c>
      <c r="P73" s="160">
        <f t="shared" si="33"/>
        <v>-3.35</v>
      </c>
      <c r="Q73" s="625">
        <f t="shared" si="34"/>
        <v>-62.383612662942269</v>
      </c>
      <c r="R73" s="94"/>
      <c r="S73" s="94"/>
      <c r="T73" s="94"/>
    </row>
    <row r="74" spans="1:20" x14ac:dyDescent="0.2">
      <c r="A74" s="453"/>
      <c r="B74" s="486"/>
      <c r="C74" s="486"/>
      <c r="D74" s="486"/>
      <c r="E74" s="486"/>
      <c r="F74" s="486"/>
      <c r="G74" s="486"/>
      <c r="H74" s="486"/>
      <c r="I74" s="486"/>
      <c r="J74" s="486"/>
      <c r="K74" s="486"/>
      <c r="L74" s="486"/>
      <c r="M74" s="486"/>
      <c r="N74" s="486"/>
      <c r="O74" s="486"/>
      <c r="P74" s="457"/>
      <c r="Q74" s="625"/>
      <c r="R74" s="94"/>
      <c r="S74" s="94"/>
      <c r="T74" s="94"/>
    </row>
    <row r="75" spans="1:20" x14ac:dyDescent="0.2">
      <c r="A75" s="453" t="s">
        <v>293</v>
      </c>
      <c r="B75" s="486">
        <v>16.1554</v>
      </c>
      <c r="C75" s="486">
        <v>25.065300000000001</v>
      </c>
      <c r="D75" s="486">
        <v>31.812799999999999</v>
      </c>
      <c r="E75" s="486">
        <v>27.163900000000002</v>
      </c>
      <c r="F75" s="486">
        <v>29.89</v>
      </c>
      <c r="G75" s="486">
        <v>29.370200000000001</v>
      </c>
      <c r="H75" s="486">
        <v>42.47059999999999</v>
      </c>
      <c r="I75" s="486">
        <v>65.754600000000011</v>
      </c>
      <c r="J75" s="486">
        <v>50.166999999999994</v>
      </c>
      <c r="K75" s="486">
        <v>40.253999999999998</v>
      </c>
      <c r="L75" s="486">
        <v>33.33</v>
      </c>
      <c r="M75" s="486"/>
      <c r="N75" s="486">
        <v>29.55</v>
      </c>
      <c r="O75" s="486">
        <v>35.32</v>
      </c>
      <c r="P75" s="160">
        <f t="shared" si="33"/>
        <v>5.77</v>
      </c>
      <c r="Q75" s="625">
        <f t="shared" si="34"/>
        <v>19.526226734348558</v>
      </c>
      <c r="R75" s="94"/>
      <c r="S75" s="94"/>
      <c r="T75" s="94"/>
    </row>
    <row r="76" spans="1:20" x14ac:dyDescent="0.2">
      <c r="A76" s="453" t="s">
        <v>295</v>
      </c>
      <c r="B76" s="486">
        <v>0.46539999999999998</v>
      </c>
      <c r="C76" s="486">
        <v>0.54390000000000005</v>
      </c>
      <c r="D76" s="486">
        <v>0.98509999999999986</v>
      </c>
      <c r="E76" s="486">
        <v>0.89810000000000001</v>
      </c>
      <c r="F76" s="486">
        <v>0.50490000000000002</v>
      </c>
      <c r="G76" s="486">
        <v>0.50859999999999994</v>
      </c>
      <c r="H76" s="486">
        <v>0.33760000000000001</v>
      </c>
      <c r="I76" s="486">
        <v>0.316</v>
      </c>
      <c r="J76" s="486">
        <v>0.15629999999999999</v>
      </c>
      <c r="K76" s="486">
        <v>0.65990000000000004</v>
      </c>
      <c r="L76" s="486">
        <v>0.7</v>
      </c>
      <c r="M76" s="486"/>
      <c r="N76" s="486">
        <v>0.65</v>
      </c>
      <c r="O76" s="486">
        <v>0.38</v>
      </c>
      <c r="P76" s="160">
        <f t="shared" si="33"/>
        <v>-0.27</v>
      </c>
      <c r="Q76" s="625">
        <f t="shared" si="34"/>
        <v>-41.53846153846154</v>
      </c>
      <c r="R76" s="94"/>
      <c r="S76" s="94"/>
      <c r="T76" s="94"/>
    </row>
    <row r="77" spans="1:20" x14ac:dyDescent="0.2">
      <c r="A77" s="453"/>
      <c r="B77" s="486"/>
      <c r="C77" s="486"/>
      <c r="D77" s="486"/>
      <c r="E77" s="486"/>
      <c r="F77" s="486"/>
      <c r="G77" s="486"/>
      <c r="H77" s="486"/>
      <c r="I77" s="486"/>
      <c r="J77" s="486"/>
      <c r="K77" s="486"/>
      <c r="L77" s="486"/>
      <c r="M77" s="486"/>
      <c r="N77" s="486"/>
      <c r="O77" s="486"/>
      <c r="P77" s="457"/>
      <c r="Q77" s="625"/>
      <c r="R77" s="94"/>
      <c r="S77" s="94"/>
      <c r="T77" s="94"/>
    </row>
    <row r="78" spans="1:20" x14ac:dyDescent="0.2">
      <c r="A78" s="453" t="s">
        <v>86</v>
      </c>
      <c r="B78" s="486">
        <v>3.1988999999999996</v>
      </c>
      <c r="C78" s="486">
        <v>3.4453</v>
      </c>
      <c r="D78" s="486">
        <v>3.8453999999999997</v>
      </c>
      <c r="E78" s="486">
        <v>4.6481000000000003</v>
      </c>
      <c r="F78" s="486">
        <v>3.9113000000000002</v>
      </c>
      <c r="G78" s="486">
        <v>3.4058999999999999</v>
      </c>
      <c r="H78" s="486">
        <v>3.4617999999999998</v>
      </c>
      <c r="I78" s="486">
        <v>3.3758999999999997</v>
      </c>
      <c r="J78" s="486">
        <v>3.7984999999999998</v>
      </c>
      <c r="K78" s="486">
        <v>4.4707999999999997</v>
      </c>
      <c r="L78" s="486">
        <v>4.16</v>
      </c>
      <c r="M78" s="486"/>
      <c r="N78" s="486">
        <v>4.16</v>
      </c>
      <c r="O78" s="486">
        <v>4.42</v>
      </c>
      <c r="P78" s="160">
        <f t="shared" si="33"/>
        <v>0.25999999999999979</v>
      </c>
      <c r="Q78" s="625">
        <f t="shared" si="34"/>
        <v>6.2499999999999947</v>
      </c>
      <c r="R78" s="94"/>
      <c r="S78" s="94"/>
      <c r="T78" s="94"/>
    </row>
    <row r="79" spans="1:20" x14ac:dyDescent="0.2">
      <c r="A79" s="453" t="s">
        <v>87</v>
      </c>
      <c r="B79" s="486">
        <v>1.028</v>
      </c>
      <c r="C79" s="486">
        <v>1.1619999999999999</v>
      </c>
      <c r="D79" s="486">
        <v>1.81</v>
      </c>
      <c r="E79" s="486">
        <v>1.1639999999999999</v>
      </c>
      <c r="F79" s="486">
        <v>1.5861000000000001</v>
      </c>
      <c r="G79" s="486">
        <v>2.5030999999999999</v>
      </c>
      <c r="H79" s="486">
        <v>1.8060999999999998</v>
      </c>
      <c r="I79" s="486">
        <v>1.9566000000000001</v>
      </c>
      <c r="J79" s="486">
        <v>1.6889000000000001</v>
      </c>
      <c r="K79" s="486">
        <v>1.7916999999999998</v>
      </c>
      <c r="L79" s="486">
        <v>1.23</v>
      </c>
      <c r="M79" s="486"/>
      <c r="N79" s="486">
        <v>1.19</v>
      </c>
      <c r="O79" s="486">
        <v>1.18</v>
      </c>
      <c r="P79" s="160">
        <f t="shared" si="33"/>
        <v>-1.0000000000000009E-2</v>
      </c>
      <c r="Q79" s="625">
        <f t="shared" si="34"/>
        <v>-0.8403361344537823</v>
      </c>
      <c r="R79" s="94"/>
      <c r="S79" s="94"/>
      <c r="T79" s="94"/>
    </row>
    <row r="80" spans="1:20" x14ac:dyDescent="0.2">
      <c r="A80" s="453"/>
      <c r="B80" s="486"/>
      <c r="C80" s="486"/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57"/>
      <c r="Q80" s="625"/>
      <c r="R80" s="94"/>
      <c r="S80" s="94"/>
      <c r="T80" s="94"/>
    </row>
    <row r="81" spans="1:20" ht="9.75" customHeight="1" x14ac:dyDescent="0.2">
      <c r="A81" s="453" t="s">
        <v>94</v>
      </c>
      <c r="B81" s="486">
        <v>0.02</v>
      </c>
      <c r="C81" s="486">
        <v>7.740000000000001E-2</v>
      </c>
      <c r="D81" s="486">
        <v>4.6299999999999994E-2</v>
      </c>
      <c r="E81" s="486">
        <v>0</v>
      </c>
      <c r="F81" s="486">
        <v>8.8700000000000001E-2</v>
      </c>
      <c r="G81" s="486">
        <v>0.15449999999999997</v>
      </c>
      <c r="H81" s="486">
        <v>0.15230000000000002</v>
      </c>
      <c r="I81" s="486">
        <v>0.13690000000000002</v>
      </c>
      <c r="J81" s="486">
        <v>0.1694</v>
      </c>
      <c r="K81" s="486">
        <v>7.2500000000000009E-2</v>
      </c>
      <c r="L81" s="486">
        <v>0.12</v>
      </c>
      <c r="M81" s="486"/>
      <c r="N81" s="486">
        <v>0.12</v>
      </c>
      <c r="O81" s="486">
        <v>0.05</v>
      </c>
      <c r="P81" s="160">
        <f t="shared" si="33"/>
        <v>-6.9999999999999993E-2</v>
      </c>
      <c r="Q81" s="625">
        <f t="shared" si="34"/>
        <v>-58.333333333333329</v>
      </c>
      <c r="R81" s="94"/>
      <c r="S81" s="94"/>
      <c r="T81" s="94"/>
    </row>
    <row r="82" spans="1:20" ht="9.75" customHeight="1" x14ac:dyDescent="0.2">
      <c r="A82" s="453" t="s">
        <v>95</v>
      </c>
      <c r="B82" s="486">
        <v>0.6542</v>
      </c>
      <c r="C82" s="486">
        <v>0.71820000000000006</v>
      </c>
      <c r="D82" s="486">
        <v>0.52329999999999999</v>
      </c>
      <c r="E82" s="486">
        <v>0.64429999999999998</v>
      </c>
      <c r="F82" s="486">
        <v>0.58420000000000005</v>
      </c>
      <c r="G82" s="486">
        <v>0.67749999999999999</v>
      </c>
      <c r="H82" s="486">
        <v>1.0139999999999998</v>
      </c>
      <c r="I82" s="486">
        <v>0.5111</v>
      </c>
      <c r="J82" s="486">
        <v>0.60320000000000007</v>
      </c>
      <c r="K82" s="486">
        <v>6.2100000000000002E-2</v>
      </c>
      <c r="L82" s="486">
        <v>0.05</v>
      </c>
      <c r="M82" s="486"/>
      <c r="N82" s="486">
        <v>0.05</v>
      </c>
      <c r="O82" s="486">
        <v>0.59</v>
      </c>
      <c r="P82" s="160">
        <f t="shared" si="33"/>
        <v>0.53999999999999992</v>
      </c>
      <c r="Q82" s="625">
        <f t="shared" si="34"/>
        <v>1079.9999999999998</v>
      </c>
      <c r="R82" s="94"/>
      <c r="S82" s="94"/>
      <c r="T82" s="94"/>
    </row>
    <row r="83" spans="1:20" ht="9.75" customHeight="1" x14ac:dyDescent="0.2">
      <c r="A83" s="453"/>
      <c r="B83" s="486"/>
      <c r="C83" s="486"/>
      <c r="D83" s="486"/>
      <c r="E83" s="486"/>
      <c r="F83" s="486"/>
      <c r="G83" s="486"/>
      <c r="H83" s="486"/>
      <c r="I83" s="486"/>
      <c r="J83" s="486"/>
      <c r="K83" s="486"/>
      <c r="L83" s="486"/>
      <c r="M83" s="486"/>
      <c r="N83" s="486"/>
      <c r="O83" s="486"/>
      <c r="P83" s="160"/>
      <c r="Q83" s="622"/>
      <c r="R83" s="94"/>
      <c r="S83" s="94"/>
      <c r="T83" s="94"/>
    </row>
    <row r="84" spans="1:20" ht="9.75" customHeight="1" x14ac:dyDescent="0.2">
      <c r="A84" s="453" t="s">
        <v>92</v>
      </c>
      <c r="B84" s="493">
        <v>0</v>
      </c>
      <c r="C84" s="493">
        <v>0.1149</v>
      </c>
      <c r="D84" s="493">
        <v>0</v>
      </c>
      <c r="E84" s="493">
        <v>0</v>
      </c>
      <c r="F84" s="493">
        <v>0.44579999999999997</v>
      </c>
      <c r="G84" s="493">
        <v>0.84809999999999997</v>
      </c>
      <c r="H84" s="493">
        <v>1.7698</v>
      </c>
      <c r="I84" s="493">
        <v>4.1352000000000002</v>
      </c>
      <c r="J84" s="493">
        <v>5.2713999999999999</v>
      </c>
      <c r="K84" s="493">
        <v>7.3834</v>
      </c>
      <c r="L84" s="493">
        <v>12.34</v>
      </c>
      <c r="M84" s="493"/>
      <c r="N84" s="493">
        <v>12.34</v>
      </c>
      <c r="O84" s="493">
        <v>26.5</v>
      </c>
      <c r="P84" s="160">
        <f t="shared" si="33"/>
        <v>14.16</v>
      </c>
      <c r="Q84" s="625">
        <f t="shared" si="34"/>
        <v>114.7487844408428</v>
      </c>
      <c r="R84" s="94"/>
      <c r="S84" s="94"/>
      <c r="T84" s="94"/>
    </row>
    <row r="85" spans="1:20" ht="9.75" customHeight="1" x14ac:dyDescent="0.2">
      <c r="A85" s="453" t="s">
        <v>93</v>
      </c>
      <c r="B85" s="486">
        <v>1.8100000000000002E-2</v>
      </c>
      <c r="C85" s="486">
        <v>0</v>
      </c>
      <c r="D85" s="486">
        <v>0.02</v>
      </c>
      <c r="E85" s="486">
        <v>9.4000000000000004E-3</v>
      </c>
      <c r="F85" s="486">
        <v>0</v>
      </c>
      <c r="G85" s="486">
        <v>3.8999999999999998E-3</v>
      </c>
      <c r="H85" s="486">
        <v>0.30209999999999998</v>
      </c>
      <c r="I85" s="486">
        <v>1.2793000000000001</v>
      </c>
      <c r="J85" s="486">
        <v>5.2499999999999998E-2</v>
      </c>
      <c r="K85" s="486">
        <v>0.61099999999999999</v>
      </c>
      <c r="L85" s="486">
        <v>2.2599999999999998</v>
      </c>
      <c r="M85" s="486"/>
      <c r="N85" s="486">
        <v>2.2599999999999998</v>
      </c>
      <c r="O85" s="486">
        <v>0.23</v>
      </c>
      <c r="P85" s="160">
        <f t="shared" si="33"/>
        <v>-2.0299999999999998</v>
      </c>
      <c r="Q85" s="625">
        <f t="shared" si="34"/>
        <v>-89.82300884955751</v>
      </c>
      <c r="R85" s="94"/>
      <c r="S85" s="94"/>
      <c r="T85" s="94"/>
    </row>
    <row r="86" spans="1:20" ht="9.75" customHeight="1" x14ac:dyDescent="0.2">
      <c r="A86" s="453"/>
      <c r="B86" s="486"/>
      <c r="C86" s="486"/>
      <c r="D86" s="486"/>
      <c r="E86" s="486"/>
      <c r="F86" s="486"/>
      <c r="G86" s="486"/>
      <c r="H86" s="486"/>
      <c r="I86" s="486"/>
      <c r="J86" s="486"/>
      <c r="K86" s="486"/>
      <c r="L86" s="486"/>
      <c r="M86" s="486"/>
      <c r="N86" s="486"/>
      <c r="O86" s="486"/>
      <c r="P86" s="457"/>
      <c r="Q86" s="625"/>
      <c r="R86" s="94"/>
      <c r="S86" s="94"/>
      <c r="T86" s="94"/>
    </row>
    <row r="87" spans="1:20" ht="9.75" customHeight="1" x14ac:dyDescent="0.2">
      <c r="A87" s="453" t="s">
        <v>100</v>
      </c>
      <c r="B87" s="486">
        <v>7.1888999999999994</v>
      </c>
      <c r="C87" s="486">
        <v>1.7863</v>
      </c>
      <c r="D87" s="486">
        <v>0.93270000000000008</v>
      </c>
      <c r="E87" s="486">
        <v>0.5737000000000001</v>
      </c>
      <c r="F87" s="486">
        <v>2.2659000000000002</v>
      </c>
      <c r="G87" s="486">
        <v>2.4212999999999996</v>
      </c>
      <c r="H87" s="486">
        <v>6.4500000000000002E-2</v>
      </c>
      <c r="I87" s="486">
        <v>0</v>
      </c>
      <c r="J87" s="486">
        <v>0.24130000000000001</v>
      </c>
      <c r="K87" s="486">
        <v>38.496099999999998</v>
      </c>
      <c r="L87" s="486">
        <v>0.25209999999999999</v>
      </c>
      <c r="M87" s="486"/>
      <c r="N87" s="486">
        <v>0.3</v>
      </c>
      <c r="O87" s="486">
        <v>0.6</v>
      </c>
      <c r="P87" s="160">
        <f t="shared" si="33"/>
        <v>0.3</v>
      </c>
      <c r="Q87" s="625">
        <f t="shared" si="34"/>
        <v>100</v>
      </c>
      <c r="R87" s="94"/>
      <c r="S87" s="94"/>
      <c r="T87" s="94"/>
    </row>
    <row r="88" spans="1:20" ht="9.75" customHeight="1" x14ac:dyDescent="0.2">
      <c r="A88" s="453"/>
      <c r="B88" s="486"/>
      <c r="C88" s="486"/>
      <c r="D88" s="486"/>
      <c r="E88" s="486"/>
      <c r="F88" s="486"/>
      <c r="G88" s="486"/>
      <c r="H88" s="486"/>
      <c r="I88" s="486"/>
      <c r="J88" s="486"/>
      <c r="K88" s="486"/>
      <c r="L88" s="486"/>
      <c r="M88" s="486"/>
      <c r="N88" s="486"/>
      <c r="O88" s="486"/>
      <c r="P88" s="457"/>
      <c r="Q88" s="625"/>
      <c r="R88" s="94"/>
      <c r="S88" s="94"/>
      <c r="T88" s="94"/>
    </row>
    <row r="89" spans="1:20" x14ac:dyDescent="0.2">
      <c r="A89" s="453" t="s">
        <v>90</v>
      </c>
      <c r="B89" s="486">
        <f>B91-SUM(B66:B88)</f>
        <v>0.89589999999998327</v>
      </c>
      <c r="C89" s="486">
        <f t="shared" ref="C89:L89" si="35">C91-SUM(C66:C88)</f>
        <v>1.3180999999999869</v>
      </c>
      <c r="D89" s="486">
        <f t="shared" si="35"/>
        <v>1.8700999999999794</v>
      </c>
      <c r="E89" s="486">
        <f t="shared" si="35"/>
        <v>3.1950999999999965</v>
      </c>
      <c r="F89" s="486">
        <f t="shared" si="35"/>
        <v>1.9461000000000297</v>
      </c>
      <c r="G89" s="486">
        <f t="shared" si="35"/>
        <v>1.8754999999999882</v>
      </c>
      <c r="H89" s="486">
        <f t="shared" si="35"/>
        <v>2.1368999999999971</v>
      </c>
      <c r="I89" s="486">
        <f t="shared" si="35"/>
        <v>2.5244999999999891</v>
      </c>
      <c r="J89" s="486">
        <f t="shared" si="35"/>
        <v>2.4136000000000308</v>
      </c>
      <c r="K89" s="486">
        <f t="shared" si="35"/>
        <v>1.746799999999979</v>
      </c>
      <c r="L89" s="486">
        <f t="shared" si="35"/>
        <v>2.2019000000000233</v>
      </c>
      <c r="M89" s="486"/>
      <c r="N89" s="486">
        <f>N91-SUM(N66:N88)</f>
        <v>2.6699999999999591</v>
      </c>
      <c r="O89" s="486">
        <f>O91-SUM(O66:O88)</f>
        <v>1.1100000000000136</v>
      </c>
      <c r="P89" s="160">
        <f t="shared" si="33"/>
        <v>-1.5599999999999454</v>
      </c>
      <c r="Q89" s="625">
        <f t="shared" si="34"/>
        <v>-58.426966292133685</v>
      </c>
      <c r="R89" s="94"/>
      <c r="S89" s="94"/>
      <c r="T89" s="94"/>
    </row>
    <row r="90" spans="1:20" ht="7.5" customHeight="1" x14ac:dyDescent="0.2">
      <c r="A90" s="453"/>
      <c r="B90" s="486"/>
      <c r="C90" s="486"/>
      <c r="D90" s="486"/>
      <c r="E90" s="486"/>
      <c r="F90" s="486"/>
      <c r="G90" s="486"/>
      <c r="H90" s="486"/>
      <c r="I90" s="486"/>
      <c r="J90" s="486"/>
      <c r="K90" s="486"/>
      <c r="L90" s="486"/>
      <c r="M90" s="486"/>
      <c r="N90" s="486"/>
      <c r="O90" s="486"/>
      <c r="P90" s="457"/>
      <c r="Q90" s="625"/>
      <c r="R90" s="94"/>
      <c r="S90" s="94"/>
      <c r="T90" s="94"/>
    </row>
    <row r="91" spans="1:20" x14ac:dyDescent="0.2">
      <c r="A91" s="453" t="s">
        <v>329</v>
      </c>
      <c r="B91" s="486">
        <v>84.13069999999999</v>
      </c>
      <c r="C91" s="486">
        <v>91.621099999999984</v>
      </c>
      <c r="D91" s="486">
        <v>103.89629999999998</v>
      </c>
      <c r="E91" s="486">
        <v>102.14370000000001</v>
      </c>
      <c r="F91" s="486">
        <v>133.87989999999999</v>
      </c>
      <c r="G91" s="486">
        <v>176.71259999999998</v>
      </c>
      <c r="H91" s="486">
        <v>241.149</v>
      </c>
      <c r="I91" s="486">
        <v>213.55790000000002</v>
      </c>
      <c r="J91" s="486">
        <v>225.726</v>
      </c>
      <c r="K91" s="486">
        <v>255.41499999999999</v>
      </c>
      <c r="L91" s="486">
        <v>200.11</v>
      </c>
      <c r="M91" s="486"/>
      <c r="N91" s="486">
        <v>196.29</v>
      </c>
      <c r="O91" s="486">
        <v>189.13</v>
      </c>
      <c r="P91" s="160">
        <f t="shared" si="33"/>
        <v>-7.1599999999999966</v>
      </c>
      <c r="Q91" s="625">
        <f t="shared" si="34"/>
        <v>-3.64766417036018</v>
      </c>
      <c r="R91" s="94"/>
      <c r="S91" s="94"/>
      <c r="T91" s="94"/>
    </row>
    <row r="92" spans="1:20" ht="8.25" customHeight="1" x14ac:dyDescent="0.25">
      <c r="A92" s="455"/>
      <c r="B92" s="489"/>
      <c r="C92" s="489"/>
      <c r="D92" s="489"/>
      <c r="E92" s="489"/>
      <c r="F92" s="489"/>
      <c r="G92" s="489"/>
      <c r="H92" s="489"/>
      <c r="I92" s="489"/>
      <c r="J92" s="489"/>
      <c r="K92" s="489"/>
      <c r="L92" s="489"/>
      <c r="M92" s="489"/>
      <c r="N92" s="489"/>
      <c r="O92" s="489"/>
      <c r="P92" s="458"/>
      <c r="Q92" s="619"/>
      <c r="R92" s="94"/>
      <c r="S92" s="94"/>
      <c r="T92" s="94"/>
    </row>
    <row r="93" spans="1:20" ht="12.75" customHeight="1" x14ac:dyDescent="0.2">
      <c r="A93" s="73" t="s">
        <v>440</v>
      </c>
      <c r="B93" s="480"/>
      <c r="C93" s="480"/>
      <c r="D93" s="480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0"/>
      <c r="P93" s="72"/>
      <c r="R93" s="94"/>
      <c r="S93" s="94"/>
      <c r="T93" s="94"/>
    </row>
    <row r="94" spans="1:20" ht="10.5" customHeight="1" x14ac:dyDescent="0.2">
      <c r="A94" s="75" t="s">
        <v>303</v>
      </c>
      <c r="B94" s="481"/>
      <c r="C94" s="482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  <c r="O94" s="481"/>
    </row>
    <row r="95" spans="1:20" ht="10.5" customHeight="1" x14ac:dyDescent="0.2">
      <c r="A95" s="76" t="s">
        <v>275</v>
      </c>
      <c r="B95" s="483"/>
      <c r="C95" s="482"/>
      <c r="D95" s="483"/>
      <c r="E95" s="483"/>
      <c r="F95" s="483"/>
      <c r="G95" s="483"/>
      <c r="H95" s="483"/>
      <c r="I95" s="483"/>
      <c r="J95" s="483"/>
      <c r="K95" s="483"/>
      <c r="L95" s="483"/>
      <c r="M95" s="483"/>
      <c r="N95" s="483"/>
      <c r="O95" s="483"/>
    </row>
    <row r="96" spans="1:20" ht="10.5" customHeight="1" x14ac:dyDescent="0.2">
      <c r="A96" s="6" t="s">
        <v>493</v>
      </c>
      <c r="B96" s="484"/>
      <c r="C96" s="485"/>
      <c r="D96" s="484"/>
      <c r="E96" s="484"/>
      <c r="F96" s="484"/>
      <c r="G96" s="484"/>
      <c r="H96" s="479"/>
      <c r="I96" s="484"/>
      <c r="J96" s="484"/>
      <c r="K96" s="484"/>
      <c r="L96" s="484"/>
      <c r="M96" s="484"/>
      <c r="N96" s="484"/>
      <c r="O96" s="484"/>
    </row>
    <row r="97" spans="1:15" ht="11.25" customHeight="1" x14ac:dyDescent="0.2">
      <c r="I97" s="77"/>
    </row>
    <row r="98" spans="1:15" ht="11.1" customHeight="1" x14ac:dyDescent="0.2"/>
    <row r="99" spans="1:15" ht="11.1" customHeight="1" x14ac:dyDescent="0.2">
      <c r="A99" s="78"/>
      <c r="B99" s="78"/>
      <c r="C99" s="79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L6" transitionEvaluation="1" transitionEntry="1" codeName="Sheet8">
    <pageSetUpPr fitToPage="1"/>
  </sheetPr>
  <dimension ref="A1:CS144"/>
  <sheetViews>
    <sheetView zoomScale="131" zoomScaleNormal="131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N9" sqref="N9"/>
    </sheetView>
  </sheetViews>
  <sheetFormatPr defaultColWidth="9.6640625" defaultRowHeight="12" x14ac:dyDescent="0.2"/>
  <cols>
    <col min="1" max="1" width="32.88671875" style="66" customWidth="1"/>
    <col min="2" max="2" width="7.109375" style="66" customWidth="1"/>
    <col min="3" max="3" width="11.33203125" style="66" customWidth="1"/>
    <col min="4" max="6" width="12.88671875" style="66" customWidth="1"/>
    <col min="7" max="8" width="13.109375" style="66" customWidth="1"/>
    <col min="9" max="11" width="15.77734375" style="66" customWidth="1"/>
    <col min="12" max="13" width="13.77734375" style="140" customWidth="1"/>
    <col min="14" max="14" width="13.33203125" style="140" customWidth="1"/>
    <col min="15" max="15" width="14.88671875" style="488" customWidth="1"/>
    <col min="16" max="16" width="1" style="488" customWidth="1"/>
    <col min="17" max="17" width="15.77734375" style="488" customWidth="1"/>
    <col min="18" max="18" width="14.33203125" style="140" customWidth="1"/>
    <col min="20" max="20" width="14.33203125" style="140" customWidth="1"/>
    <col min="21" max="26" width="9.6640625" style="66"/>
    <col min="27" max="27" width="12.6640625" style="66" customWidth="1"/>
    <col min="28" max="260" width="9.6640625" style="66"/>
    <col min="261" max="261" width="32.88671875" style="66" customWidth="1"/>
    <col min="262" max="262" width="6.88671875" style="66" customWidth="1"/>
    <col min="263" max="263" width="11.109375" style="66" customWidth="1"/>
    <col min="264" max="264" width="12.33203125" style="66" customWidth="1"/>
    <col min="265" max="265" width="13.109375" style="66" customWidth="1"/>
    <col min="266" max="266" width="12.109375" style="66" customWidth="1"/>
    <col min="267" max="267" width="11.33203125" style="66" customWidth="1"/>
    <col min="268" max="271" width="12.88671875" style="66" customWidth="1"/>
    <col min="272" max="272" width="13.109375" style="66" customWidth="1"/>
    <col min="273" max="273" width="12.88671875" style="66" customWidth="1"/>
    <col min="274" max="274" width="13.109375" style="66" customWidth="1"/>
    <col min="275" max="282" width="9.6640625" style="66"/>
    <col min="283" max="283" width="12.6640625" style="66" customWidth="1"/>
    <col min="284" max="516" width="9.6640625" style="66"/>
    <col min="517" max="517" width="32.88671875" style="66" customWidth="1"/>
    <col min="518" max="518" width="6.88671875" style="66" customWidth="1"/>
    <col min="519" max="519" width="11.109375" style="66" customWidth="1"/>
    <col min="520" max="520" width="12.33203125" style="66" customWidth="1"/>
    <col min="521" max="521" width="13.109375" style="66" customWidth="1"/>
    <col min="522" max="522" width="12.109375" style="66" customWidth="1"/>
    <col min="523" max="523" width="11.33203125" style="66" customWidth="1"/>
    <col min="524" max="527" width="12.88671875" style="66" customWidth="1"/>
    <col min="528" max="528" width="13.109375" style="66" customWidth="1"/>
    <col min="529" max="529" width="12.88671875" style="66" customWidth="1"/>
    <col min="530" max="530" width="13.109375" style="66" customWidth="1"/>
    <col min="531" max="538" width="9.6640625" style="66"/>
    <col min="539" max="539" width="12.6640625" style="66" customWidth="1"/>
    <col min="540" max="772" width="9.6640625" style="66"/>
    <col min="773" max="773" width="32.88671875" style="66" customWidth="1"/>
    <col min="774" max="774" width="6.88671875" style="66" customWidth="1"/>
    <col min="775" max="775" width="11.109375" style="66" customWidth="1"/>
    <col min="776" max="776" width="12.33203125" style="66" customWidth="1"/>
    <col min="777" max="777" width="13.109375" style="66" customWidth="1"/>
    <col min="778" max="778" width="12.109375" style="66" customWidth="1"/>
    <col min="779" max="779" width="11.33203125" style="66" customWidth="1"/>
    <col min="780" max="783" width="12.88671875" style="66" customWidth="1"/>
    <col min="784" max="784" width="13.109375" style="66" customWidth="1"/>
    <col min="785" max="785" width="12.88671875" style="66" customWidth="1"/>
    <col min="786" max="786" width="13.109375" style="66" customWidth="1"/>
    <col min="787" max="794" width="9.6640625" style="66"/>
    <col min="795" max="795" width="12.6640625" style="66" customWidth="1"/>
    <col min="796" max="1028" width="9.6640625" style="66"/>
    <col min="1029" max="1029" width="32.88671875" style="66" customWidth="1"/>
    <col min="1030" max="1030" width="6.88671875" style="66" customWidth="1"/>
    <col min="1031" max="1031" width="11.109375" style="66" customWidth="1"/>
    <col min="1032" max="1032" width="12.33203125" style="66" customWidth="1"/>
    <col min="1033" max="1033" width="13.109375" style="66" customWidth="1"/>
    <col min="1034" max="1034" width="12.109375" style="66" customWidth="1"/>
    <col min="1035" max="1035" width="11.33203125" style="66" customWidth="1"/>
    <col min="1036" max="1039" width="12.88671875" style="66" customWidth="1"/>
    <col min="1040" max="1040" width="13.109375" style="66" customWidth="1"/>
    <col min="1041" max="1041" width="12.88671875" style="66" customWidth="1"/>
    <col min="1042" max="1042" width="13.109375" style="66" customWidth="1"/>
    <col min="1043" max="1050" width="9.6640625" style="66"/>
    <col min="1051" max="1051" width="12.6640625" style="66" customWidth="1"/>
    <col min="1052" max="1284" width="9.6640625" style="66"/>
    <col min="1285" max="1285" width="32.88671875" style="66" customWidth="1"/>
    <col min="1286" max="1286" width="6.88671875" style="66" customWidth="1"/>
    <col min="1287" max="1287" width="11.109375" style="66" customWidth="1"/>
    <col min="1288" max="1288" width="12.33203125" style="66" customWidth="1"/>
    <col min="1289" max="1289" width="13.109375" style="66" customWidth="1"/>
    <col min="1290" max="1290" width="12.109375" style="66" customWidth="1"/>
    <col min="1291" max="1291" width="11.33203125" style="66" customWidth="1"/>
    <col min="1292" max="1295" width="12.88671875" style="66" customWidth="1"/>
    <col min="1296" max="1296" width="13.109375" style="66" customWidth="1"/>
    <col min="1297" max="1297" width="12.88671875" style="66" customWidth="1"/>
    <col min="1298" max="1298" width="13.109375" style="66" customWidth="1"/>
    <col min="1299" max="1306" width="9.6640625" style="66"/>
    <col min="1307" max="1307" width="12.6640625" style="66" customWidth="1"/>
    <col min="1308" max="1540" width="9.6640625" style="66"/>
    <col min="1541" max="1541" width="32.88671875" style="66" customWidth="1"/>
    <col min="1542" max="1542" width="6.88671875" style="66" customWidth="1"/>
    <col min="1543" max="1543" width="11.109375" style="66" customWidth="1"/>
    <col min="1544" max="1544" width="12.33203125" style="66" customWidth="1"/>
    <col min="1545" max="1545" width="13.109375" style="66" customWidth="1"/>
    <col min="1546" max="1546" width="12.109375" style="66" customWidth="1"/>
    <col min="1547" max="1547" width="11.33203125" style="66" customWidth="1"/>
    <col min="1548" max="1551" width="12.88671875" style="66" customWidth="1"/>
    <col min="1552" max="1552" width="13.109375" style="66" customWidth="1"/>
    <col min="1553" max="1553" width="12.88671875" style="66" customWidth="1"/>
    <col min="1554" max="1554" width="13.109375" style="66" customWidth="1"/>
    <col min="1555" max="1562" width="9.6640625" style="66"/>
    <col min="1563" max="1563" width="12.6640625" style="66" customWidth="1"/>
    <col min="1564" max="1796" width="9.6640625" style="66"/>
    <col min="1797" max="1797" width="32.88671875" style="66" customWidth="1"/>
    <col min="1798" max="1798" width="6.88671875" style="66" customWidth="1"/>
    <col min="1799" max="1799" width="11.109375" style="66" customWidth="1"/>
    <col min="1800" max="1800" width="12.33203125" style="66" customWidth="1"/>
    <col min="1801" max="1801" width="13.109375" style="66" customWidth="1"/>
    <col min="1802" max="1802" width="12.109375" style="66" customWidth="1"/>
    <col min="1803" max="1803" width="11.33203125" style="66" customWidth="1"/>
    <col min="1804" max="1807" width="12.88671875" style="66" customWidth="1"/>
    <col min="1808" max="1808" width="13.109375" style="66" customWidth="1"/>
    <col min="1809" max="1809" width="12.88671875" style="66" customWidth="1"/>
    <col min="1810" max="1810" width="13.109375" style="66" customWidth="1"/>
    <col min="1811" max="1818" width="9.6640625" style="66"/>
    <col min="1819" max="1819" width="12.6640625" style="66" customWidth="1"/>
    <col min="1820" max="2052" width="9.6640625" style="66"/>
    <col min="2053" max="2053" width="32.88671875" style="66" customWidth="1"/>
    <col min="2054" max="2054" width="6.88671875" style="66" customWidth="1"/>
    <col min="2055" max="2055" width="11.109375" style="66" customWidth="1"/>
    <col min="2056" max="2056" width="12.33203125" style="66" customWidth="1"/>
    <col min="2057" max="2057" width="13.109375" style="66" customWidth="1"/>
    <col min="2058" max="2058" width="12.109375" style="66" customWidth="1"/>
    <col min="2059" max="2059" width="11.33203125" style="66" customWidth="1"/>
    <col min="2060" max="2063" width="12.88671875" style="66" customWidth="1"/>
    <col min="2064" max="2064" width="13.109375" style="66" customWidth="1"/>
    <col min="2065" max="2065" width="12.88671875" style="66" customWidth="1"/>
    <col min="2066" max="2066" width="13.109375" style="66" customWidth="1"/>
    <col min="2067" max="2074" width="9.6640625" style="66"/>
    <col min="2075" max="2075" width="12.6640625" style="66" customWidth="1"/>
    <col min="2076" max="2308" width="9.6640625" style="66"/>
    <col min="2309" max="2309" width="32.88671875" style="66" customWidth="1"/>
    <col min="2310" max="2310" width="6.88671875" style="66" customWidth="1"/>
    <col min="2311" max="2311" width="11.109375" style="66" customWidth="1"/>
    <col min="2312" max="2312" width="12.33203125" style="66" customWidth="1"/>
    <col min="2313" max="2313" width="13.109375" style="66" customWidth="1"/>
    <col min="2314" max="2314" width="12.109375" style="66" customWidth="1"/>
    <col min="2315" max="2315" width="11.33203125" style="66" customWidth="1"/>
    <col min="2316" max="2319" width="12.88671875" style="66" customWidth="1"/>
    <col min="2320" max="2320" width="13.109375" style="66" customWidth="1"/>
    <col min="2321" max="2321" width="12.88671875" style="66" customWidth="1"/>
    <col min="2322" max="2322" width="13.109375" style="66" customWidth="1"/>
    <col min="2323" max="2330" width="9.6640625" style="66"/>
    <col min="2331" max="2331" width="12.6640625" style="66" customWidth="1"/>
    <col min="2332" max="2564" width="9.6640625" style="66"/>
    <col min="2565" max="2565" width="32.88671875" style="66" customWidth="1"/>
    <col min="2566" max="2566" width="6.88671875" style="66" customWidth="1"/>
    <col min="2567" max="2567" width="11.109375" style="66" customWidth="1"/>
    <col min="2568" max="2568" width="12.33203125" style="66" customWidth="1"/>
    <col min="2569" max="2569" width="13.109375" style="66" customWidth="1"/>
    <col min="2570" max="2570" width="12.109375" style="66" customWidth="1"/>
    <col min="2571" max="2571" width="11.33203125" style="66" customWidth="1"/>
    <col min="2572" max="2575" width="12.88671875" style="66" customWidth="1"/>
    <col min="2576" max="2576" width="13.109375" style="66" customWidth="1"/>
    <col min="2577" max="2577" width="12.88671875" style="66" customWidth="1"/>
    <col min="2578" max="2578" width="13.109375" style="66" customWidth="1"/>
    <col min="2579" max="2586" width="9.6640625" style="66"/>
    <col min="2587" max="2587" width="12.6640625" style="66" customWidth="1"/>
    <col min="2588" max="2820" width="9.6640625" style="66"/>
    <col min="2821" max="2821" width="32.88671875" style="66" customWidth="1"/>
    <col min="2822" max="2822" width="6.88671875" style="66" customWidth="1"/>
    <col min="2823" max="2823" width="11.109375" style="66" customWidth="1"/>
    <col min="2824" max="2824" width="12.33203125" style="66" customWidth="1"/>
    <col min="2825" max="2825" width="13.109375" style="66" customWidth="1"/>
    <col min="2826" max="2826" width="12.109375" style="66" customWidth="1"/>
    <col min="2827" max="2827" width="11.33203125" style="66" customWidth="1"/>
    <col min="2828" max="2831" width="12.88671875" style="66" customWidth="1"/>
    <col min="2832" max="2832" width="13.109375" style="66" customWidth="1"/>
    <col min="2833" max="2833" width="12.88671875" style="66" customWidth="1"/>
    <col min="2834" max="2834" width="13.109375" style="66" customWidth="1"/>
    <col min="2835" max="2842" width="9.6640625" style="66"/>
    <col min="2843" max="2843" width="12.6640625" style="66" customWidth="1"/>
    <col min="2844" max="3076" width="9.6640625" style="66"/>
    <col min="3077" max="3077" width="32.88671875" style="66" customWidth="1"/>
    <col min="3078" max="3078" width="6.88671875" style="66" customWidth="1"/>
    <col min="3079" max="3079" width="11.109375" style="66" customWidth="1"/>
    <col min="3080" max="3080" width="12.33203125" style="66" customWidth="1"/>
    <col min="3081" max="3081" width="13.109375" style="66" customWidth="1"/>
    <col min="3082" max="3082" width="12.109375" style="66" customWidth="1"/>
    <col min="3083" max="3083" width="11.33203125" style="66" customWidth="1"/>
    <col min="3084" max="3087" width="12.88671875" style="66" customWidth="1"/>
    <col min="3088" max="3088" width="13.109375" style="66" customWidth="1"/>
    <col min="3089" max="3089" width="12.88671875" style="66" customWidth="1"/>
    <col min="3090" max="3090" width="13.109375" style="66" customWidth="1"/>
    <col min="3091" max="3098" width="9.6640625" style="66"/>
    <col min="3099" max="3099" width="12.6640625" style="66" customWidth="1"/>
    <col min="3100" max="3332" width="9.6640625" style="66"/>
    <col min="3333" max="3333" width="32.88671875" style="66" customWidth="1"/>
    <col min="3334" max="3334" width="6.88671875" style="66" customWidth="1"/>
    <col min="3335" max="3335" width="11.109375" style="66" customWidth="1"/>
    <col min="3336" max="3336" width="12.33203125" style="66" customWidth="1"/>
    <col min="3337" max="3337" width="13.109375" style="66" customWidth="1"/>
    <col min="3338" max="3338" width="12.109375" style="66" customWidth="1"/>
    <col min="3339" max="3339" width="11.33203125" style="66" customWidth="1"/>
    <col min="3340" max="3343" width="12.88671875" style="66" customWidth="1"/>
    <col min="3344" max="3344" width="13.109375" style="66" customWidth="1"/>
    <col min="3345" max="3345" width="12.88671875" style="66" customWidth="1"/>
    <col min="3346" max="3346" width="13.109375" style="66" customWidth="1"/>
    <col min="3347" max="3354" width="9.6640625" style="66"/>
    <col min="3355" max="3355" width="12.6640625" style="66" customWidth="1"/>
    <col min="3356" max="3588" width="9.6640625" style="66"/>
    <col min="3589" max="3589" width="32.88671875" style="66" customWidth="1"/>
    <col min="3590" max="3590" width="6.88671875" style="66" customWidth="1"/>
    <col min="3591" max="3591" width="11.109375" style="66" customWidth="1"/>
    <col min="3592" max="3592" width="12.33203125" style="66" customWidth="1"/>
    <col min="3593" max="3593" width="13.109375" style="66" customWidth="1"/>
    <col min="3594" max="3594" width="12.109375" style="66" customWidth="1"/>
    <col min="3595" max="3595" width="11.33203125" style="66" customWidth="1"/>
    <col min="3596" max="3599" width="12.88671875" style="66" customWidth="1"/>
    <col min="3600" max="3600" width="13.109375" style="66" customWidth="1"/>
    <col min="3601" max="3601" width="12.88671875" style="66" customWidth="1"/>
    <col min="3602" max="3602" width="13.109375" style="66" customWidth="1"/>
    <col min="3603" max="3610" width="9.6640625" style="66"/>
    <col min="3611" max="3611" width="12.6640625" style="66" customWidth="1"/>
    <col min="3612" max="3844" width="9.6640625" style="66"/>
    <col min="3845" max="3845" width="32.88671875" style="66" customWidth="1"/>
    <col min="3846" max="3846" width="6.88671875" style="66" customWidth="1"/>
    <col min="3847" max="3847" width="11.109375" style="66" customWidth="1"/>
    <col min="3848" max="3848" width="12.33203125" style="66" customWidth="1"/>
    <col min="3849" max="3849" width="13.109375" style="66" customWidth="1"/>
    <col min="3850" max="3850" width="12.109375" style="66" customWidth="1"/>
    <col min="3851" max="3851" width="11.33203125" style="66" customWidth="1"/>
    <col min="3852" max="3855" width="12.88671875" style="66" customWidth="1"/>
    <col min="3856" max="3856" width="13.109375" style="66" customWidth="1"/>
    <col min="3857" max="3857" width="12.88671875" style="66" customWidth="1"/>
    <col min="3858" max="3858" width="13.109375" style="66" customWidth="1"/>
    <col min="3859" max="3866" width="9.6640625" style="66"/>
    <col min="3867" max="3867" width="12.6640625" style="66" customWidth="1"/>
    <col min="3868" max="4100" width="9.6640625" style="66"/>
    <col min="4101" max="4101" width="32.88671875" style="66" customWidth="1"/>
    <col min="4102" max="4102" width="6.88671875" style="66" customWidth="1"/>
    <col min="4103" max="4103" width="11.109375" style="66" customWidth="1"/>
    <col min="4104" max="4104" width="12.33203125" style="66" customWidth="1"/>
    <col min="4105" max="4105" width="13.109375" style="66" customWidth="1"/>
    <col min="4106" max="4106" width="12.109375" style="66" customWidth="1"/>
    <col min="4107" max="4107" width="11.33203125" style="66" customWidth="1"/>
    <col min="4108" max="4111" width="12.88671875" style="66" customWidth="1"/>
    <col min="4112" max="4112" width="13.109375" style="66" customWidth="1"/>
    <col min="4113" max="4113" width="12.88671875" style="66" customWidth="1"/>
    <col min="4114" max="4114" width="13.109375" style="66" customWidth="1"/>
    <col min="4115" max="4122" width="9.6640625" style="66"/>
    <col min="4123" max="4123" width="12.6640625" style="66" customWidth="1"/>
    <col min="4124" max="4356" width="9.6640625" style="66"/>
    <col min="4357" max="4357" width="32.88671875" style="66" customWidth="1"/>
    <col min="4358" max="4358" width="6.88671875" style="66" customWidth="1"/>
    <col min="4359" max="4359" width="11.109375" style="66" customWidth="1"/>
    <col min="4360" max="4360" width="12.33203125" style="66" customWidth="1"/>
    <col min="4361" max="4361" width="13.109375" style="66" customWidth="1"/>
    <col min="4362" max="4362" width="12.109375" style="66" customWidth="1"/>
    <col min="4363" max="4363" width="11.33203125" style="66" customWidth="1"/>
    <col min="4364" max="4367" width="12.88671875" style="66" customWidth="1"/>
    <col min="4368" max="4368" width="13.109375" style="66" customWidth="1"/>
    <col min="4369" max="4369" width="12.88671875" style="66" customWidth="1"/>
    <col min="4370" max="4370" width="13.109375" style="66" customWidth="1"/>
    <col min="4371" max="4378" width="9.6640625" style="66"/>
    <col min="4379" max="4379" width="12.6640625" style="66" customWidth="1"/>
    <col min="4380" max="4612" width="9.6640625" style="66"/>
    <col min="4613" max="4613" width="32.88671875" style="66" customWidth="1"/>
    <col min="4614" max="4614" width="6.88671875" style="66" customWidth="1"/>
    <col min="4615" max="4615" width="11.109375" style="66" customWidth="1"/>
    <col min="4616" max="4616" width="12.33203125" style="66" customWidth="1"/>
    <col min="4617" max="4617" width="13.109375" style="66" customWidth="1"/>
    <col min="4618" max="4618" width="12.109375" style="66" customWidth="1"/>
    <col min="4619" max="4619" width="11.33203125" style="66" customWidth="1"/>
    <col min="4620" max="4623" width="12.88671875" style="66" customWidth="1"/>
    <col min="4624" max="4624" width="13.109375" style="66" customWidth="1"/>
    <col min="4625" max="4625" width="12.88671875" style="66" customWidth="1"/>
    <col min="4626" max="4626" width="13.109375" style="66" customWidth="1"/>
    <col min="4627" max="4634" width="9.6640625" style="66"/>
    <col min="4635" max="4635" width="12.6640625" style="66" customWidth="1"/>
    <col min="4636" max="4868" width="9.6640625" style="66"/>
    <col min="4869" max="4869" width="32.88671875" style="66" customWidth="1"/>
    <col min="4870" max="4870" width="6.88671875" style="66" customWidth="1"/>
    <col min="4871" max="4871" width="11.109375" style="66" customWidth="1"/>
    <col min="4872" max="4872" width="12.33203125" style="66" customWidth="1"/>
    <col min="4873" max="4873" width="13.109375" style="66" customWidth="1"/>
    <col min="4874" max="4874" width="12.109375" style="66" customWidth="1"/>
    <col min="4875" max="4875" width="11.33203125" style="66" customWidth="1"/>
    <col min="4876" max="4879" width="12.88671875" style="66" customWidth="1"/>
    <col min="4880" max="4880" width="13.109375" style="66" customWidth="1"/>
    <col min="4881" max="4881" width="12.88671875" style="66" customWidth="1"/>
    <col min="4882" max="4882" width="13.109375" style="66" customWidth="1"/>
    <col min="4883" max="4890" width="9.6640625" style="66"/>
    <col min="4891" max="4891" width="12.6640625" style="66" customWidth="1"/>
    <col min="4892" max="5124" width="9.6640625" style="66"/>
    <col min="5125" max="5125" width="32.88671875" style="66" customWidth="1"/>
    <col min="5126" max="5126" width="6.88671875" style="66" customWidth="1"/>
    <col min="5127" max="5127" width="11.109375" style="66" customWidth="1"/>
    <col min="5128" max="5128" width="12.33203125" style="66" customWidth="1"/>
    <col min="5129" max="5129" width="13.109375" style="66" customWidth="1"/>
    <col min="5130" max="5130" width="12.109375" style="66" customWidth="1"/>
    <col min="5131" max="5131" width="11.33203125" style="66" customWidth="1"/>
    <col min="5132" max="5135" width="12.88671875" style="66" customWidth="1"/>
    <col min="5136" max="5136" width="13.109375" style="66" customWidth="1"/>
    <col min="5137" max="5137" width="12.88671875" style="66" customWidth="1"/>
    <col min="5138" max="5138" width="13.109375" style="66" customWidth="1"/>
    <col min="5139" max="5146" width="9.6640625" style="66"/>
    <col min="5147" max="5147" width="12.6640625" style="66" customWidth="1"/>
    <col min="5148" max="5380" width="9.6640625" style="66"/>
    <col min="5381" max="5381" width="32.88671875" style="66" customWidth="1"/>
    <col min="5382" max="5382" width="6.88671875" style="66" customWidth="1"/>
    <col min="5383" max="5383" width="11.109375" style="66" customWidth="1"/>
    <col min="5384" max="5384" width="12.33203125" style="66" customWidth="1"/>
    <col min="5385" max="5385" width="13.109375" style="66" customWidth="1"/>
    <col min="5386" max="5386" width="12.109375" style="66" customWidth="1"/>
    <col min="5387" max="5387" width="11.33203125" style="66" customWidth="1"/>
    <col min="5388" max="5391" width="12.88671875" style="66" customWidth="1"/>
    <col min="5392" max="5392" width="13.109375" style="66" customWidth="1"/>
    <col min="5393" max="5393" width="12.88671875" style="66" customWidth="1"/>
    <col min="5394" max="5394" width="13.109375" style="66" customWidth="1"/>
    <col min="5395" max="5402" width="9.6640625" style="66"/>
    <col min="5403" max="5403" width="12.6640625" style="66" customWidth="1"/>
    <col min="5404" max="5636" width="9.6640625" style="66"/>
    <col min="5637" max="5637" width="32.88671875" style="66" customWidth="1"/>
    <col min="5638" max="5638" width="6.88671875" style="66" customWidth="1"/>
    <col min="5639" max="5639" width="11.109375" style="66" customWidth="1"/>
    <col min="5640" max="5640" width="12.33203125" style="66" customWidth="1"/>
    <col min="5641" max="5641" width="13.109375" style="66" customWidth="1"/>
    <col min="5642" max="5642" width="12.109375" style="66" customWidth="1"/>
    <col min="5643" max="5643" width="11.33203125" style="66" customWidth="1"/>
    <col min="5644" max="5647" width="12.88671875" style="66" customWidth="1"/>
    <col min="5648" max="5648" width="13.109375" style="66" customWidth="1"/>
    <col min="5649" max="5649" width="12.88671875" style="66" customWidth="1"/>
    <col min="5650" max="5650" width="13.109375" style="66" customWidth="1"/>
    <col min="5651" max="5658" width="9.6640625" style="66"/>
    <col min="5659" max="5659" width="12.6640625" style="66" customWidth="1"/>
    <col min="5660" max="5892" width="9.6640625" style="66"/>
    <col min="5893" max="5893" width="32.88671875" style="66" customWidth="1"/>
    <col min="5894" max="5894" width="6.88671875" style="66" customWidth="1"/>
    <col min="5895" max="5895" width="11.109375" style="66" customWidth="1"/>
    <col min="5896" max="5896" width="12.33203125" style="66" customWidth="1"/>
    <col min="5897" max="5897" width="13.109375" style="66" customWidth="1"/>
    <col min="5898" max="5898" width="12.109375" style="66" customWidth="1"/>
    <col min="5899" max="5899" width="11.33203125" style="66" customWidth="1"/>
    <col min="5900" max="5903" width="12.88671875" style="66" customWidth="1"/>
    <col min="5904" max="5904" width="13.109375" style="66" customWidth="1"/>
    <col min="5905" max="5905" width="12.88671875" style="66" customWidth="1"/>
    <col min="5906" max="5906" width="13.109375" style="66" customWidth="1"/>
    <col min="5907" max="5914" width="9.6640625" style="66"/>
    <col min="5915" max="5915" width="12.6640625" style="66" customWidth="1"/>
    <col min="5916" max="6148" width="9.6640625" style="66"/>
    <col min="6149" max="6149" width="32.88671875" style="66" customWidth="1"/>
    <col min="6150" max="6150" width="6.88671875" style="66" customWidth="1"/>
    <col min="6151" max="6151" width="11.109375" style="66" customWidth="1"/>
    <col min="6152" max="6152" width="12.33203125" style="66" customWidth="1"/>
    <col min="6153" max="6153" width="13.109375" style="66" customWidth="1"/>
    <col min="6154" max="6154" width="12.109375" style="66" customWidth="1"/>
    <col min="6155" max="6155" width="11.33203125" style="66" customWidth="1"/>
    <col min="6156" max="6159" width="12.88671875" style="66" customWidth="1"/>
    <col min="6160" max="6160" width="13.109375" style="66" customWidth="1"/>
    <col min="6161" max="6161" width="12.88671875" style="66" customWidth="1"/>
    <col min="6162" max="6162" width="13.109375" style="66" customWidth="1"/>
    <col min="6163" max="6170" width="9.6640625" style="66"/>
    <col min="6171" max="6171" width="12.6640625" style="66" customWidth="1"/>
    <col min="6172" max="6404" width="9.6640625" style="66"/>
    <col min="6405" max="6405" width="32.88671875" style="66" customWidth="1"/>
    <col min="6406" max="6406" width="6.88671875" style="66" customWidth="1"/>
    <col min="6407" max="6407" width="11.109375" style="66" customWidth="1"/>
    <col min="6408" max="6408" width="12.33203125" style="66" customWidth="1"/>
    <col min="6409" max="6409" width="13.109375" style="66" customWidth="1"/>
    <col min="6410" max="6410" width="12.109375" style="66" customWidth="1"/>
    <col min="6411" max="6411" width="11.33203125" style="66" customWidth="1"/>
    <col min="6412" max="6415" width="12.88671875" style="66" customWidth="1"/>
    <col min="6416" max="6416" width="13.109375" style="66" customWidth="1"/>
    <col min="6417" max="6417" width="12.88671875" style="66" customWidth="1"/>
    <col min="6418" max="6418" width="13.109375" style="66" customWidth="1"/>
    <col min="6419" max="6426" width="9.6640625" style="66"/>
    <col min="6427" max="6427" width="12.6640625" style="66" customWidth="1"/>
    <col min="6428" max="6660" width="9.6640625" style="66"/>
    <col min="6661" max="6661" width="32.88671875" style="66" customWidth="1"/>
    <col min="6662" max="6662" width="6.88671875" style="66" customWidth="1"/>
    <col min="6663" max="6663" width="11.109375" style="66" customWidth="1"/>
    <col min="6664" max="6664" width="12.33203125" style="66" customWidth="1"/>
    <col min="6665" max="6665" width="13.109375" style="66" customWidth="1"/>
    <col min="6666" max="6666" width="12.109375" style="66" customWidth="1"/>
    <col min="6667" max="6667" width="11.33203125" style="66" customWidth="1"/>
    <col min="6668" max="6671" width="12.88671875" style="66" customWidth="1"/>
    <col min="6672" max="6672" width="13.109375" style="66" customWidth="1"/>
    <col min="6673" max="6673" width="12.88671875" style="66" customWidth="1"/>
    <col min="6674" max="6674" width="13.109375" style="66" customWidth="1"/>
    <col min="6675" max="6682" width="9.6640625" style="66"/>
    <col min="6683" max="6683" width="12.6640625" style="66" customWidth="1"/>
    <col min="6684" max="6916" width="9.6640625" style="66"/>
    <col min="6917" max="6917" width="32.88671875" style="66" customWidth="1"/>
    <col min="6918" max="6918" width="6.88671875" style="66" customWidth="1"/>
    <col min="6919" max="6919" width="11.109375" style="66" customWidth="1"/>
    <col min="6920" max="6920" width="12.33203125" style="66" customWidth="1"/>
    <col min="6921" max="6921" width="13.109375" style="66" customWidth="1"/>
    <col min="6922" max="6922" width="12.109375" style="66" customWidth="1"/>
    <col min="6923" max="6923" width="11.33203125" style="66" customWidth="1"/>
    <col min="6924" max="6927" width="12.88671875" style="66" customWidth="1"/>
    <col min="6928" max="6928" width="13.109375" style="66" customWidth="1"/>
    <col min="6929" max="6929" width="12.88671875" style="66" customWidth="1"/>
    <col min="6930" max="6930" width="13.109375" style="66" customWidth="1"/>
    <col min="6931" max="6938" width="9.6640625" style="66"/>
    <col min="6939" max="6939" width="12.6640625" style="66" customWidth="1"/>
    <col min="6940" max="7172" width="9.6640625" style="66"/>
    <col min="7173" max="7173" width="32.88671875" style="66" customWidth="1"/>
    <col min="7174" max="7174" width="6.88671875" style="66" customWidth="1"/>
    <col min="7175" max="7175" width="11.109375" style="66" customWidth="1"/>
    <col min="7176" max="7176" width="12.33203125" style="66" customWidth="1"/>
    <col min="7177" max="7177" width="13.109375" style="66" customWidth="1"/>
    <col min="7178" max="7178" width="12.109375" style="66" customWidth="1"/>
    <col min="7179" max="7179" width="11.33203125" style="66" customWidth="1"/>
    <col min="7180" max="7183" width="12.88671875" style="66" customWidth="1"/>
    <col min="7184" max="7184" width="13.109375" style="66" customWidth="1"/>
    <col min="7185" max="7185" width="12.88671875" style="66" customWidth="1"/>
    <col min="7186" max="7186" width="13.109375" style="66" customWidth="1"/>
    <col min="7187" max="7194" width="9.6640625" style="66"/>
    <col min="7195" max="7195" width="12.6640625" style="66" customWidth="1"/>
    <col min="7196" max="7428" width="9.6640625" style="66"/>
    <col min="7429" max="7429" width="32.88671875" style="66" customWidth="1"/>
    <col min="7430" max="7430" width="6.88671875" style="66" customWidth="1"/>
    <col min="7431" max="7431" width="11.109375" style="66" customWidth="1"/>
    <col min="7432" max="7432" width="12.33203125" style="66" customWidth="1"/>
    <col min="7433" max="7433" width="13.109375" style="66" customWidth="1"/>
    <col min="7434" max="7434" width="12.109375" style="66" customWidth="1"/>
    <col min="7435" max="7435" width="11.33203125" style="66" customWidth="1"/>
    <col min="7436" max="7439" width="12.88671875" style="66" customWidth="1"/>
    <col min="7440" max="7440" width="13.109375" style="66" customWidth="1"/>
    <col min="7441" max="7441" width="12.88671875" style="66" customWidth="1"/>
    <col min="7442" max="7442" width="13.109375" style="66" customWidth="1"/>
    <col min="7443" max="7450" width="9.6640625" style="66"/>
    <col min="7451" max="7451" width="12.6640625" style="66" customWidth="1"/>
    <col min="7452" max="7684" width="9.6640625" style="66"/>
    <col min="7685" max="7685" width="32.88671875" style="66" customWidth="1"/>
    <col min="7686" max="7686" width="6.88671875" style="66" customWidth="1"/>
    <col min="7687" max="7687" width="11.109375" style="66" customWidth="1"/>
    <col min="7688" max="7688" width="12.33203125" style="66" customWidth="1"/>
    <col min="7689" max="7689" width="13.109375" style="66" customWidth="1"/>
    <col min="7690" max="7690" width="12.109375" style="66" customWidth="1"/>
    <col min="7691" max="7691" width="11.33203125" style="66" customWidth="1"/>
    <col min="7692" max="7695" width="12.88671875" style="66" customWidth="1"/>
    <col min="7696" max="7696" width="13.109375" style="66" customWidth="1"/>
    <col min="7697" max="7697" width="12.88671875" style="66" customWidth="1"/>
    <col min="7698" max="7698" width="13.109375" style="66" customWidth="1"/>
    <col min="7699" max="7706" width="9.6640625" style="66"/>
    <col min="7707" max="7707" width="12.6640625" style="66" customWidth="1"/>
    <col min="7708" max="7940" width="9.6640625" style="66"/>
    <col min="7941" max="7941" width="32.88671875" style="66" customWidth="1"/>
    <col min="7942" max="7942" width="6.88671875" style="66" customWidth="1"/>
    <col min="7943" max="7943" width="11.109375" style="66" customWidth="1"/>
    <col min="7944" max="7944" width="12.33203125" style="66" customWidth="1"/>
    <col min="7945" max="7945" width="13.109375" style="66" customWidth="1"/>
    <col min="7946" max="7946" width="12.109375" style="66" customWidth="1"/>
    <col min="7947" max="7947" width="11.33203125" style="66" customWidth="1"/>
    <col min="7948" max="7951" width="12.88671875" style="66" customWidth="1"/>
    <col min="7952" max="7952" width="13.109375" style="66" customWidth="1"/>
    <col min="7953" max="7953" width="12.88671875" style="66" customWidth="1"/>
    <col min="7954" max="7954" width="13.109375" style="66" customWidth="1"/>
    <col min="7955" max="7962" width="9.6640625" style="66"/>
    <col min="7963" max="7963" width="12.6640625" style="66" customWidth="1"/>
    <col min="7964" max="8196" width="9.6640625" style="66"/>
    <col min="8197" max="8197" width="32.88671875" style="66" customWidth="1"/>
    <col min="8198" max="8198" width="6.88671875" style="66" customWidth="1"/>
    <col min="8199" max="8199" width="11.109375" style="66" customWidth="1"/>
    <col min="8200" max="8200" width="12.33203125" style="66" customWidth="1"/>
    <col min="8201" max="8201" width="13.109375" style="66" customWidth="1"/>
    <col min="8202" max="8202" width="12.109375" style="66" customWidth="1"/>
    <col min="8203" max="8203" width="11.33203125" style="66" customWidth="1"/>
    <col min="8204" max="8207" width="12.88671875" style="66" customWidth="1"/>
    <col min="8208" max="8208" width="13.109375" style="66" customWidth="1"/>
    <col min="8209" max="8209" width="12.88671875" style="66" customWidth="1"/>
    <col min="8210" max="8210" width="13.109375" style="66" customWidth="1"/>
    <col min="8211" max="8218" width="9.6640625" style="66"/>
    <col min="8219" max="8219" width="12.6640625" style="66" customWidth="1"/>
    <col min="8220" max="8452" width="9.6640625" style="66"/>
    <col min="8453" max="8453" width="32.88671875" style="66" customWidth="1"/>
    <col min="8454" max="8454" width="6.88671875" style="66" customWidth="1"/>
    <col min="8455" max="8455" width="11.109375" style="66" customWidth="1"/>
    <col min="8456" max="8456" width="12.33203125" style="66" customWidth="1"/>
    <col min="8457" max="8457" width="13.109375" style="66" customWidth="1"/>
    <col min="8458" max="8458" width="12.109375" style="66" customWidth="1"/>
    <col min="8459" max="8459" width="11.33203125" style="66" customWidth="1"/>
    <col min="8460" max="8463" width="12.88671875" style="66" customWidth="1"/>
    <col min="8464" max="8464" width="13.109375" style="66" customWidth="1"/>
    <col min="8465" max="8465" width="12.88671875" style="66" customWidth="1"/>
    <col min="8466" max="8466" width="13.109375" style="66" customWidth="1"/>
    <col min="8467" max="8474" width="9.6640625" style="66"/>
    <col min="8475" max="8475" width="12.6640625" style="66" customWidth="1"/>
    <col min="8476" max="8708" width="9.6640625" style="66"/>
    <col min="8709" max="8709" width="32.88671875" style="66" customWidth="1"/>
    <col min="8710" max="8710" width="6.88671875" style="66" customWidth="1"/>
    <col min="8711" max="8711" width="11.109375" style="66" customWidth="1"/>
    <col min="8712" max="8712" width="12.33203125" style="66" customWidth="1"/>
    <col min="8713" max="8713" width="13.109375" style="66" customWidth="1"/>
    <col min="8714" max="8714" width="12.109375" style="66" customWidth="1"/>
    <col min="8715" max="8715" width="11.33203125" style="66" customWidth="1"/>
    <col min="8716" max="8719" width="12.88671875" style="66" customWidth="1"/>
    <col min="8720" max="8720" width="13.109375" style="66" customWidth="1"/>
    <col min="8721" max="8721" width="12.88671875" style="66" customWidth="1"/>
    <col min="8722" max="8722" width="13.109375" style="66" customWidth="1"/>
    <col min="8723" max="8730" width="9.6640625" style="66"/>
    <col min="8731" max="8731" width="12.6640625" style="66" customWidth="1"/>
    <col min="8732" max="8964" width="9.6640625" style="66"/>
    <col min="8965" max="8965" width="32.88671875" style="66" customWidth="1"/>
    <col min="8966" max="8966" width="6.88671875" style="66" customWidth="1"/>
    <col min="8967" max="8967" width="11.109375" style="66" customWidth="1"/>
    <col min="8968" max="8968" width="12.33203125" style="66" customWidth="1"/>
    <col min="8969" max="8969" width="13.109375" style="66" customWidth="1"/>
    <col min="8970" max="8970" width="12.109375" style="66" customWidth="1"/>
    <col min="8971" max="8971" width="11.33203125" style="66" customWidth="1"/>
    <col min="8972" max="8975" width="12.88671875" style="66" customWidth="1"/>
    <col min="8976" max="8976" width="13.109375" style="66" customWidth="1"/>
    <col min="8977" max="8977" width="12.88671875" style="66" customWidth="1"/>
    <col min="8978" max="8978" width="13.109375" style="66" customWidth="1"/>
    <col min="8979" max="8986" width="9.6640625" style="66"/>
    <col min="8987" max="8987" width="12.6640625" style="66" customWidth="1"/>
    <col min="8988" max="9220" width="9.6640625" style="66"/>
    <col min="9221" max="9221" width="32.88671875" style="66" customWidth="1"/>
    <col min="9222" max="9222" width="6.88671875" style="66" customWidth="1"/>
    <col min="9223" max="9223" width="11.109375" style="66" customWidth="1"/>
    <col min="9224" max="9224" width="12.33203125" style="66" customWidth="1"/>
    <col min="9225" max="9225" width="13.109375" style="66" customWidth="1"/>
    <col min="9226" max="9226" width="12.109375" style="66" customWidth="1"/>
    <col min="9227" max="9227" width="11.33203125" style="66" customWidth="1"/>
    <col min="9228" max="9231" width="12.88671875" style="66" customWidth="1"/>
    <col min="9232" max="9232" width="13.109375" style="66" customWidth="1"/>
    <col min="9233" max="9233" width="12.88671875" style="66" customWidth="1"/>
    <col min="9234" max="9234" width="13.109375" style="66" customWidth="1"/>
    <col min="9235" max="9242" width="9.6640625" style="66"/>
    <col min="9243" max="9243" width="12.6640625" style="66" customWidth="1"/>
    <col min="9244" max="9476" width="9.6640625" style="66"/>
    <col min="9477" max="9477" width="32.88671875" style="66" customWidth="1"/>
    <col min="9478" max="9478" width="6.88671875" style="66" customWidth="1"/>
    <col min="9479" max="9479" width="11.109375" style="66" customWidth="1"/>
    <col min="9480" max="9480" width="12.33203125" style="66" customWidth="1"/>
    <col min="9481" max="9481" width="13.109375" style="66" customWidth="1"/>
    <col min="9482" max="9482" width="12.109375" style="66" customWidth="1"/>
    <col min="9483" max="9483" width="11.33203125" style="66" customWidth="1"/>
    <col min="9484" max="9487" width="12.88671875" style="66" customWidth="1"/>
    <col min="9488" max="9488" width="13.109375" style="66" customWidth="1"/>
    <col min="9489" max="9489" width="12.88671875" style="66" customWidth="1"/>
    <col min="9490" max="9490" width="13.109375" style="66" customWidth="1"/>
    <col min="9491" max="9498" width="9.6640625" style="66"/>
    <col min="9499" max="9499" width="12.6640625" style="66" customWidth="1"/>
    <col min="9500" max="9732" width="9.6640625" style="66"/>
    <col min="9733" max="9733" width="32.88671875" style="66" customWidth="1"/>
    <col min="9734" max="9734" width="6.88671875" style="66" customWidth="1"/>
    <col min="9735" max="9735" width="11.109375" style="66" customWidth="1"/>
    <col min="9736" max="9736" width="12.33203125" style="66" customWidth="1"/>
    <col min="9737" max="9737" width="13.109375" style="66" customWidth="1"/>
    <col min="9738" max="9738" width="12.109375" style="66" customWidth="1"/>
    <col min="9739" max="9739" width="11.33203125" style="66" customWidth="1"/>
    <col min="9740" max="9743" width="12.88671875" style="66" customWidth="1"/>
    <col min="9744" max="9744" width="13.109375" style="66" customWidth="1"/>
    <col min="9745" max="9745" width="12.88671875" style="66" customWidth="1"/>
    <col min="9746" max="9746" width="13.109375" style="66" customWidth="1"/>
    <col min="9747" max="9754" width="9.6640625" style="66"/>
    <col min="9755" max="9755" width="12.6640625" style="66" customWidth="1"/>
    <col min="9756" max="9988" width="9.6640625" style="66"/>
    <col min="9989" max="9989" width="32.88671875" style="66" customWidth="1"/>
    <col min="9990" max="9990" width="6.88671875" style="66" customWidth="1"/>
    <col min="9991" max="9991" width="11.109375" style="66" customWidth="1"/>
    <col min="9992" max="9992" width="12.33203125" style="66" customWidth="1"/>
    <col min="9993" max="9993" width="13.109375" style="66" customWidth="1"/>
    <col min="9994" max="9994" width="12.109375" style="66" customWidth="1"/>
    <col min="9995" max="9995" width="11.33203125" style="66" customWidth="1"/>
    <col min="9996" max="9999" width="12.88671875" style="66" customWidth="1"/>
    <col min="10000" max="10000" width="13.109375" style="66" customWidth="1"/>
    <col min="10001" max="10001" width="12.88671875" style="66" customWidth="1"/>
    <col min="10002" max="10002" width="13.109375" style="66" customWidth="1"/>
    <col min="10003" max="10010" width="9.6640625" style="66"/>
    <col min="10011" max="10011" width="12.6640625" style="66" customWidth="1"/>
    <col min="10012" max="10244" width="9.6640625" style="66"/>
    <col min="10245" max="10245" width="32.88671875" style="66" customWidth="1"/>
    <col min="10246" max="10246" width="6.88671875" style="66" customWidth="1"/>
    <col min="10247" max="10247" width="11.109375" style="66" customWidth="1"/>
    <col min="10248" max="10248" width="12.33203125" style="66" customWidth="1"/>
    <col min="10249" max="10249" width="13.109375" style="66" customWidth="1"/>
    <col min="10250" max="10250" width="12.109375" style="66" customWidth="1"/>
    <col min="10251" max="10251" width="11.33203125" style="66" customWidth="1"/>
    <col min="10252" max="10255" width="12.88671875" style="66" customWidth="1"/>
    <col min="10256" max="10256" width="13.109375" style="66" customWidth="1"/>
    <col min="10257" max="10257" width="12.88671875" style="66" customWidth="1"/>
    <col min="10258" max="10258" width="13.109375" style="66" customWidth="1"/>
    <col min="10259" max="10266" width="9.6640625" style="66"/>
    <col min="10267" max="10267" width="12.6640625" style="66" customWidth="1"/>
    <col min="10268" max="10500" width="9.6640625" style="66"/>
    <col min="10501" max="10501" width="32.88671875" style="66" customWidth="1"/>
    <col min="10502" max="10502" width="6.88671875" style="66" customWidth="1"/>
    <col min="10503" max="10503" width="11.109375" style="66" customWidth="1"/>
    <col min="10504" max="10504" width="12.33203125" style="66" customWidth="1"/>
    <col min="10505" max="10505" width="13.109375" style="66" customWidth="1"/>
    <col min="10506" max="10506" width="12.109375" style="66" customWidth="1"/>
    <col min="10507" max="10507" width="11.33203125" style="66" customWidth="1"/>
    <col min="10508" max="10511" width="12.88671875" style="66" customWidth="1"/>
    <col min="10512" max="10512" width="13.109375" style="66" customWidth="1"/>
    <col min="10513" max="10513" width="12.88671875" style="66" customWidth="1"/>
    <col min="10514" max="10514" width="13.109375" style="66" customWidth="1"/>
    <col min="10515" max="10522" width="9.6640625" style="66"/>
    <col min="10523" max="10523" width="12.6640625" style="66" customWidth="1"/>
    <col min="10524" max="10756" width="9.6640625" style="66"/>
    <col min="10757" max="10757" width="32.88671875" style="66" customWidth="1"/>
    <col min="10758" max="10758" width="6.88671875" style="66" customWidth="1"/>
    <col min="10759" max="10759" width="11.109375" style="66" customWidth="1"/>
    <col min="10760" max="10760" width="12.33203125" style="66" customWidth="1"/>
    <col min="10761" max="10761" width="13.109375" style="66" customWidth="1"/>
    <col min="10762" max="10762" width="12.109375" style="66" customWidth="1"/>
    <col min="10763" max="10763" width="11.33203125" style="66" customWidth="1"/>
    <col min="10764" max="10767" width="12.88671875" style="66" customWidth="1"/>
    <col min="10768" max="10768" width="13.109375" style="66" customWidth="1"/>
    <col min="10769" max="10769" width="12.88671875" style="66" customWidth="1"/>
    <col min="10770" max="10770" width="13.109375" style="66" customWidth="1"/>
    <col min="10771" max="10778" width="9.6640625" style="66"/>
    <col min="10779" max="10779" width="12.6640625" style="66" customWidth="1"/>
    <col min="10780" max="11012" width="9.6640625" style="66"/>
    <col min="11013" max="11013" width="32.88671875" style="66" customWidth="1"/>
    <col min="11014" max="11014" width="6.88671875" style="66" customWidth="1"/>
    <col min="11015" max="11015" width="11.109375" style="66" customWidth="1"/>
    <col min="11016" max="11016" width="12.33203125" style="66" customWidth="1"/>
    <col min="11017" max="11017" width="13.109375" style="66" customWidth="1"/>
    <col min="11018" max="11018" width="12.109375" style="66" customWidth="1"/>
    <col min="11019" max="11019" width="11.33203125" style="66" customWidth="1"/>
    <col min="11020" max="11023" width="12.88671875" style="66" customWidth="1"/>
    <col min="11024" max="11024" width="13.109375" style="66" customWidth="1"/>
    <col min="11025" max="11025" width="12.88671875" style="66" customWidth="1"/>
    <col min="11026" max="11026" width="13.109375" style="66" customWidth="1"/>
    <col min="11027" max="11034" width="9.6640625" style="66"/>
    <col min="11035" max="11035" width="12.6640625" style="66" customWidth="1"/>
    <col min="11036" max="11268" width="9.6640625" style="66"/>
    <col min="11269" max="11269" width="32.88671875" style="66" customWidth="1"/>
    <col min="11270" max="11270" width="6.88671875" style="66" customWidth="1"/>
    <col min="11271" max="11271" width="11.109375" style="66" customWidth="1"/>
    <col min="11272" max="11272" width="12.33203125" style="66" customWidth="1"/>
    <col min="11273" max="11273" width="13.109375" style="66" customWidth="1"/>
    <col min="11274" max="11274" width="12.109375" style="66" customWidth="1"/>
    <col min="11275" max="11275" width="11.33203125" style="66" customWidth="1"/>
    <col min="11276" max="11279" width="12.88671875" style="66" customWidth="1"/>
    <col min="11280" max="11280" width="13.109375" style="66" customWidth="1"/>
    <col min="11281" max="11281" width="12.88671875" style="66" customWidth="1"/>
    <col min="11282" max="11282" width="13.109375" style="66" customWidth="1"/>
    <col min="11283" max="11290" width="9.6640625" style="66"/>
    <col min="11291" max="11291" width="12.6640625" style="66" customWidth="1"/>
    <col min="11292" max="11524" width="9.6640625" style="66"/>
    <col min="11525" max="11525" width="32.88671875" style="66" customWidth="1"/>
    <col min="11526" max="11526" width="6.88671875" style="66" customWidth="1"/>
    <col min="11527" max="11527" width="11.109375" style="66" customWidth="1"/>
    <col min="11528" max="11528" width="12.33203125" style="66" customWidth="1"/>
    <col min="11529" max="11529" width="13.109375" style="66" customWidth="1"/>
    <col min="11530" max="11530" width="12.109375" style="66" customWidth="1"/>
    <col min="11531" max="11531" width="11.33203125" style="66" customWidth="1"/>
    <col min="11532" max="11535" width="12.88671875" style="66" customWidth="1"/>
    <col min="11536" max="11536" width="13.109375" style="66" customWidth="1"/>
    <col min="11537" max="11537" width="12.88671875" style="66" customWidth="1"/>
    <col min="11538" max="11538" width="13.109375" style="66" customWidth="1"/>
    <col min="11539" max="11546" width="9.6640625" style="66"/>
    <col min="11547" max="11547" width="12.6640625" style="66" customWidth="1"/>
    <col min="11548" max="11780" width="9.6640625" style="66"/>
    <col min="11781" max="11781" width="32.88671875" style="66" customWidth="1"/>
    <col min="11782" max="11782" width="6.88671875" style="66" customWidth="1"/>
    <col min="11783" max="11783" width="11.109375" style="66" customWidth="1"/>
    <col min="11784" max="11784" width="12.33203125" style="66" customWidth="1"/>
    <col min="11785" max="11785" width="13.109375" style="66" customWidth="1"/>
    <col min="11786" max="11786" width="12.109375" style="66" customWidth="1"/>
    <col min="11787" max="11787" width="11.33203125" style="66" customWidth="1"/>
    <col min="11788" max="11791" width="12.88671875" style="66" customWidth="1"/>
    <col min="11792" max="11792" width="13.109375" style="66" customWidth="1"/>
    <col min="11793" max="11793" width="12.88671875" style="66" customWidth="1"/>
    <col min="11794" max="11794" width="13.109375" style="66" customWidth="1"/>
    <col min="11795" max="11802" width="9.6640625" style="66"/>
    <col min="11803" max="11803" width="12.6640625" style="66" customWidth="1"/>
    <col min="11804" max="12036" width="9.6640625" style="66"/>
    <col min="12037" max="12037" width="32.88671875" style="66" customWidth="1"/>
    <col min="12038" max="12038" width="6.88671875" style="66" customWidth="1"/>
    <col min="12039" max="12039" width="11.109375" style="66" customWidth="1"/>
    <col min="12040" max="12040" width="12.33203125" style="66" customWidth="1"/>
    <col min="12041" max="12041" width="13.109375" style="66" customWidth="1"/>
    <col min="12042" max="12042" width="12.109375" style="66" customWidth="1"/>
    <col min="12043" max="12043" width="11.33203125" style="66" customWidth="1"/>
    <col min="12044" max="12047" width="12.88671875" style="66" customWidth="1"/>
    <col min="12048" max="12048" width="13.109375" style="66" customWidth="1"/>
    <col min="12049" max="12049" width="12.88671875" style="66" customWidth="1"/>
    <col min="12050" max="12050" width="13.109375" style="66" customWidth="1"/>
    <col min="12051" max="12058" width="9.6640625" style="66"/>
    <col min="12059" max="12059" width="12.6640625" style="66" customWidth="1"/>
    <col min="12060" max="12292" width="9.6640625" style="66"/>
    <col min="12293" max="12293" width="32.88671875" style="66" customWidth="1"/>
    <col min="12294" max="12294" width="6.88671875" style="66" customWidth="1"/>
    <col min="12295" max="12295" width="11.109375" style="66" customWidth="1"/>
    <col min="12296" max="12296" width="12.33203125" style="66" customWidth="1"/>
    <col min="12297" max="12297" width="13.109375" style="66" customWidth="1"/>
    <col min="12298" max="12298" width="12.109375" style="66" customWidth="1"/>
    <col min="12299" max="12299" width="11.33203125" style="66" customWidth="1"/>
    <col min="12300" max="12303" width="12.88671875" style="66" customWidth="1"/>
    <col min="12304" max="12304" width="13.109375" style="66" customWidth="1"/>
    <col min="12305" max="12305" width="12.88671875" style="66" customWidth="1"/>
    <col min="12306" max="12306" width="13.109375" style="66" customWidth="1"/>
    <col min="12307" max="12314" width="9.6640625" style="66"/>
    <col min="12315" max="12315" width="12.6640625" style="66" customWidth="1"/>
    <col min="12316" max="12548" width="9.6640625" style="66"/>
    <col min="12549" max="12549" width="32.88671875" style="66" customWidth="1"/>
    <col min="12550" max="12550" width="6.88671875" style="66" customWidth="1"/>
    <col min="12551" max="12551" width="11.109375" style="66" customWidth="1"/>
    <col min="12552" max="12552" width="12.33203125" style="66" customWidth="1"/>
    <col min="12553" max="12553" width="13.109375" style="66" customWidth="1"/>
    <col min="12554" max="12554" width="12.109375" style="66" customWidth="1"/>
    <col min="12555" max="12555" width="11.33203125" style="66" customWidth="1"/>
    <col min="12556" max="12559" width="12.88671875" style="66" customWidth="1"/>
    <col min="12560" max="12560" width="13.109375" style="66" customWidth="1"/>
    <col min="12561" max="12561" width="12.88671875" style="66" customWidth="1"/>
    <col min="12562" max="12562" width="13.109375" style="66" customWidth="1"/>
    <col min="12563" max="12570" width="9.6640625" style="66"/>
    <col min="12571" max="12571" width="12.6640625" style="66" customWidth="1"/>
    <col min="12572" max="12804" width="9.6640625" style="66"/>
    <col min="12805" max="12805" width="32.88671875" style="66" customWidth="1"/>
    <col min="12806" max="12806" width="6.88671875" style="66" customWidth="1"/>
    <col min="12807" max="12807" width="11.109375" style="66" customWidth="1"/>
    <col min="12808" max="12808" width="12.33203125" style="66" customWidth="1"/>
    <col min="12809" max="12809" width="13.109375" style="66" customWidth="1"/>
    <col min="12810" max="12810" width="12.109375" style="66" customWidth="1"/>
    <col min="12811" max="12811" width="11.33203125" style="66" customWidth="1"/>
    <col min="12812" max="12815" width="12.88671875" style="66" customWidth="1"/>
    <col min="12816" max="12816" width="13.109375" style="66" customWidth="1"/>
    <col min="12817" max="12817" width="12.88671875" style="66" customWidth="1"/>
    <col min="12818" max="12818" width="13.109375" style="66" customWidth="1"/>
    <col min="12819" max="12826" width="9.6640625" style="66"/>
    <col min="12827" max="12827" width="12.6640625" style="66" customWidth="1"/>
    <col min="12828" max="13060" width="9.6640625" style="66"/>
    <col min="13061" max="13061" width="32.88671875" style="66" customWidth="1"/>
    <col min="13062" max="13062" width="6.88671875" style="66" customWidth="1"/>
    <col min="13063" max="13063" width="11.109375" style="66" customWidth="1"/>
    <col min="13064" max="13064" width="12.33203125" style="66" customWidth="1"/>
    <col min="13065" max="13065" width="13.109375" style="66" customWidth="1"/>
    <col min="13066" max="13066" width="12.109375" style="66" customWidth="1"/>
    <col min="13067" max="13067" width="11.33203125" style="66" customWidth="1"/>
    <col min="13068" max="13071" width="12.88671875" style="66" customWidth="1"/>
    <col min="13072" max="13072" width="13.109375" style="66" customWidth="1"/>
    <col min="13073" max="13073" width="12.88671875" style="66" customWidth="1"/>
    <col min="13074" max="13074" width="13.109375" style="66" customWidth="1"/>
    <col min="13075" max="13082" width="9.6640625" style="66"/>
    <col min="13083" max="13083" width="12.6640625" style="66" customWidth="1"/>
    <col min="13084" max="13316" width="9.6640625" style="66"/>
    <col min="13317" max="13317" width="32.88671875" style="66" customWidth="1"/>
    <col min="13318" max="13318" width="6.88671875" style="66" customWidth="1"/>
    <col min="13319" max="13319" width="11.109375" style="66" customWidth="1"/>
    <col min="13320" max="13320" width="12.33203125" style="66" customWidth="1"/>
    <col min="13321" max="13321" width="13.109375" style="66" customWidth="1"/>
    <col min="13322" max="13322" width="12.109375" style="66" customWidth="1"/>
    <col min="13323" max="13323" width="11.33203125" style="66" customWidth="1"/>
    <col min="13324" max="13327" width="12.88671875" style="66" customWidth="1"/>
    <col min="13328" max="13328" width="13.109375" style="66" customWidth="1"/>
    <col min="13329" max="13329" width="12.88671875" style="66" customWidth="1"/>
    <col min="13330" max="13330" width="13.109375" style="66" customWidth="1"/>
    <col min="13331" max="13338" width="9.6640625" style="66"/>
    <col min="13339" max="13339" width="12.6640625" style="66" customWidth="1"/>
    <col min="13340" max="13572" width="9.6640625" style="66"/>
    <col min="13573" max="13573" width="32.88671875" style="66" customWidth="1"/>
    <col min="13574" max="13574" width="6.88671875" style="66" customWidth="1"/>
    <col min="13575" max="13575" width="11.109375" style="66" customWidth="1"/>
    <col min="13576" max="13576" width="12.33203125" style="66" customWidth="1"/>
    <col min="13577" max="13577" width="13.109375" style="66" customWidth="1"/>
    <col min="13578" max="13578" width="12.109375" style="66" customWidth="1"/>
    <col min="13579" max="13579" width="11.33203125" style="66" customWidth="1"/>
    <col min="13580" max="13583" width="12.88671875" style="66" customWidth="1"/>
    <col min="13584" max="13584" width="13.109375" style="66" customWidth="1"/>
    <col min="13585" max="13585" width="12.88671875" style="66" customWidth="1"/>
    <col min="13586" max="13586" width="13.109375" style="66" customWidth="1"/>
    <col min="13587" max="13594" width="9.6640625" style="66"/>
    <col min="13595" max="13595" width="12.6640625" style="66" customWidth="1"/>
    <col min="13596" max="13828" width="9.6640625" style="66"/>
    <col min="13829" max="13829" width="32.88671875" style="66" customWidth="1"/>
    <col min="13830" max="13830" width="6.88671875" style="66" customWidth="1"/>
    <col min="13831" max="13831" width="11.109375" style="66" customWidth="1"/>
    <col min="13832" max="13832" width="12.33203125" style="66" customWidth="1"/>
    <col min="13833" max="13833" width="13.109375" style="66" customWidth="1"/>
    <col min="13834" max="13834" width="12.109375" style="66" customWidth="1"/>
    <col min="13835" max="13835" width="11.33203125" style="66" customWidth="1"/>
    <col min="13836" max="13839" width="12.88671875" style="66" customWidth="1"/>
    <col min="13840" max="13840" width="13.109375" style="66" customWidth="1"/>
    <col min="13841" max="13841" width="12.88671875" style="66" customWidth="1"/>
    <col min="13842" max="13842" width="13.109375" style="66" customWidth="1"/>
    <col min="13843" max="13850" width="9.6640625" style="66"/>
    <col min="13851" max="13851" width="12.6640625" style="66" customWidth="1"/>
    <col min="13852" max="14084" width="9.6640625" style="66"/>
    <col min="14085" max="14085" width="32.88671875" style="66" customWidth="1"/>
    <col min="14086" max="14086" width="6.88671875" style="66" customWidth="1"/>
    <col min="14087" max="14087" width="11.109375" style="66" customWidth="1"/>
    <col min="14088" max="14088" width="12.33203125" style="66" customWidth="1"/>
    <col min="14089" max="14089" width="13.109375" style="66" customWidth="1"/>
    <col min="14090" max="14090" width="12.109375" style="66" customWidth="1"/>
    <col min="14091" max="14091" width="11.33203125" style="66" customWidth="1"/>
    <col min="14092" max="14095" width="12.88671875" style="66" customWidth="1"/>
    <col min="14096" max="14096" width="13.109375" style="66" customWidth="1"/>
    <col min="14097" max="14097" width="12.88671875" style="66" customWidth="1"/>
    <col min="14098" max="14098" width="13.109375" style="66" customWidth="1"/>
    <col min="14099" max="14106" width="9.6640625" style="66"/>
    <col min="14107" max="14107" width="12.6640625" style="66" customWidth="1"/>
    <col min="14108" max="14340" width="9.6640625" style="66"/>
    <col min="14341" max="14341" width="32.88671875" style="66" customWidth="1"/>
    <col min="14342" max="14342" width="6.88671875" style="66" customWidth="1"/>
    <col min="14343" max="14343" width="11.109375" style="66" customWidth="1"/>
    <col min="14344" max="14344" width="12.33203125" style="66" customWidth="1"/>
    <col min="14345" max="14345" width="13.109375" style="66" customWidth="1"/>
    <col min="14346" max="14346" width="12.109375" style="66" customWidth="1"/>
    <col min="14347" max="14347" width="11.33203125" style="66" customWidth="1"/>
    <col min="14348" max="14351" width="12.88671875" style="66" customWidth="1"/>
    <col min="14352" max="14352" width="13.109375" style="66" customWidth="1"/>
    <col min="14353" max="14353" width="12.88671875" style="66" customWidth="1"/>
    <col min="14354" max="14354" width="13.109375" style="66" customWidth="1"/>
    <col min="14355" max="14362" width="9.6640625" style="66"/>
    <col min="14363" max="14363" width="12.6640625" style="66" customWidth="1"/>
    <col min="14364" max="14596" width="9.6640625" style="66"/>
    <col min="14597" max="14597" width="32.88671875" style="66" customWidth="1"/>
    <col min="14598" max="14598" width="6.88671875" style="66" customWidth="1"/>
    <col min="14599" max="14599" width="11.109375" style="66" customWidth="1"/>
    <col min="14600" max="14600" width="12.33203125" style="66" customWidth="1"/>
    <col min="14601" max="14601" width="13.109375" style="66" customWidth="1"/>
    <col min="14602" max="14602" width="12.109375" style="66" customWidth="1"/>
    <col min="14603" max="14603" width="11.33203125" style="66" customWidth="1"/>
    <col min="14604" max="14607" width="12.88671875" style="66" customWidth="1"/>
    <col min="14608" max="14608" width="13.109375" style="66" customWidth="1"/>
    <col min="14609" max="14609" width="12.88671875" style="66" customWidth="1"/>
    <col min="14610" max="14610" width="13.109375" style="66" customWidth="1"/>
    <col min="14611" max="14618" width="9.6640625" style="66"/>
    <col min="14619" max="14619" width="12.6640625" style="66" customWidth="1"/>
    <col min="14620" max="14852" width="9.6640625" style="66"/>
    <col min="14853" max="14853" width="32.88671875" style="66" customWidth="1"/>
    <col min="14854" max="14854" width="6.88671875" style="66" customWidth="1"/>
    <col min="14855" max="14855" width="11.109375" style="66" customWidth="1"/>
    <col min="14856" max="14856" width="12.33203125" style="66" customWidth="1"/>
    <col min="14857" max="14857" width="13.109375" style="66" customWidth="1"/>
    <col min="14858" max="14858" width="12.109375" style="66" customWidth="1"/>
    <col min="14859" max="14859" width="11.33203125" style="66" customWidth="1"/>
    <col min="14860" max="14863" width="12.88671875" style="66" customWidth="1"/>
    <col min="14864" max="14864" width="13.109375" style="66" customWidth="1"/>
    <col min="14865" max="14865" width="12.88671875" style="66" customWidth="1"/>
    <col min="14866" max="14866" width="13.109375" style="66" customWidth="1"/>
    <col min="14867" max="14874" width="9.6640625" style="66"/>
    <col min="14875" max="14875" width="12.6640625" style="66" customWidth="1"/>
    <col min="14876" max="15108" width="9.6640625" style="66"/>
    <col min="15109" max="15109" width="32.88671875" style="66" customWidth="1"/>
    <col min="15110" max="15110" width="6.88671875" style="66" customWidth="1"/>
    <col min="15111" max="15111" width="11.109375" style="66" customWidth="1"/>
    <col min="15112" max="15112" width="12.33203125" style="66" customWidth="1"/>
    <col min="15113" max="15113" width="13.109375" style="66" customWidth="1"/>
    <col min="15114" max="15114" width="12.109375" style="66" customWidth="1"/>
    <col min="15115" max="15115" width="11.33203125" style="66" customWidth="1"/>
    <col min="15116" max="15119" width="12.88671875" style="66" customWidth="1"/>
    <col min="15120" max="15120" width="13.109375" style="66" customWidth="1"/>
    <col min="15121" max="15121" width="12.88671875" style="66" customWidth="1"/>
    <col min="15122" max="15122" width="13.109375" style="66" customWidth="1"/>
    <col min="15123" max="15130" width="9.6640625" style="66"/>
    <col min="15131" max="15131" width="12.6640625" style="66" customWidth="1"/>
    <col min="15132" max="15364" width="9.6640625" style="66"/>
    <col min="15365" max="15365" width="32.88671875" style="66" customWidth="1"/>
    <col min="15366" max="15366" width="6.88671875" style="66" customWidth="1"/>
    <col min="15367" max="15367" width="11.109375" style="66" customWidth="1"/>
    <col min="15368" max="15368" width="12.33203125" style="66" customWidth="1"/>
    <col min="15369" max="15369" width="13.109375" style="66" customWidth="1"/>
    <col min="15370" max="15370" width="12.109375" style="66" customWidth="1"/>
    <col min="15371" max="15371" width="11.33203125" style="66" customWidth="1"/>
    <col min="15372" max="15375" width="12.88671875" style="66" customWidth="1"/>
    <col min="15376" max="15376" width="13.109375" style="66" customWidth="1"/>
    <col min="15377" max="15377" width="12.88671875" style="66" customWidth="1"/>
    <col min="15378" max="15378" width="13.109375" style="66" customWidth="1"/>
    <col min="15379" max="15386" width="9.6640625" style="66"/>
    <col min="15387" max="15387" width="12.6640625" style="66" customWidth="1"/>
    <col min="15388" max="15620" width="9.6640625" style="66"/>
    <col min="15621" max="15621" width="32.88671875" style="66" customWidth="1"/>
    <col min="15622" max="15622" width="6.88671875" style="66" customWidth="1"/>
    <col min="15623" max="15623" width="11.109375" style="66" customWidth="1"/>
    <col min="15624" max="15624" width="12.33203125" style="66" customWidth="1"/>
    <col min="15625" max="15625" width="13.109375" style="66" customWidth="1"/>
    <col min="15626" max="15626" width="12.109375" style="66" customWidth="1"/>
    <col min="15627" max="15627" width="11.33203125" style="66" customWidth="1"/>
    <col min="15628" max="15631" width="12.88671875" style="66" customWidth="1"/>
    <col min="15632" max="15632" width="13.109375" style="66" customWidth="1"/>
    <col min="15633" max="15633" width="12.88671875" style="66" customWidth="1"/>
    <col min="15634" max="15634" width="13.109375" style="66" customWidth="1"/>
    <col min="15635" max="15642" width="9.6640625" style="66"/>
    <col min="15643" max="15643" width="12.6640625" style="66" customWidth="1"/>
    <col min="15644" max="15876" width="9.6640625" style="66"/>
    <col min="15877" max="15877" width="32.88671875" style="66" customWidth="1"/>
    <col min="15878" max="15878" width="6.88671875" style="66" customWidth="1"/>
    <col min="15879" max="15879" width="11.109375" style="66" customWidth="1"/>
    <col min="15880" max="15880" width="12.33203125" style="66" customWidth="1"/>
    <col min="15881" max="15881" width="13.109375" style="66" customWidth="1"/>
    <col min="15882" max="15882" width="12.109375" style="66" customWidth="1"/>
    <col min="15883" max="15883" width="11.33203125" style="66" customWidth="1"/>
    <col min="15884" max="15887" width="12.88671875" style="66" customWidth="1"/>
    <col min="15888" max="15888" width="13.109375" style="66" customWidth="1"/>
    <col min="15889" max="15889" width="12.88671875" style="66" customWidth="1"/>
    <col min="15890" max="15890" width="13.109375" style="66" customWidth="1"/>
    <col min="15891" max="15898" width="9.6640625" style="66"/>
    <col min="15899" max="15899" width="12.6640625" style="66" customWidth="1"/>
    <col min="15900" max="16132" width="9.6640625" style="66"/>
    <col min="16133" max="16133" width="32.88671875" style="66" customWidth="1"/>
    <col min="16134" max="16134" width="6.88671875" style="66" customWidth="1"/>
    <col min="16135" max="16135" width="11.109375" style="66" customWidth="1"/>
    <col min="16136" max="16136" width="12.33203125" style="66" customWidth="1"/>
    <col min="16137" max="16137" width="13.109375" style="66" customWidth="1"/>
    <col min="16138" max="16138" width="12.109375" style="66" customWidth="1"/>
    <col min="16139" max="16139" width="11.33203125" style="66" customWidth="1"/>
    <col min="16140" max="16143" width="12.88671875" style="66" customWidth="1"/>
    <col min="16144" max="16144" width="13.109375" style="66" customWidth="1"/>
    <col min="16145" max="16145" width="12.88671875" style="66" customWidth="1"/>
    <col min="16146" max="16146" width="13.109375" style="66" customWidth="1"/>
    <col min="16147" max="16154" width="9.6640625" style="66"/>
    <col min="16155" max="16155" width="12.6640625" style="66" customWidth="1"/>
    <col min="16156" max="16384" width="9.6640625" style="66"/>
  </cols>
  <sheetData>
    <row r="1" spans="1:97" ht="13.5" customHeight="1" x14ac:dyDescent="0.2">
      <c r="A1" s="377" t="s">
        <v>397</v>
      </c>
      <c r="B1" s="208"/>
      <c r="C1" s="208"/>
      <c r="D1" s="208"/>
      <c r="E1" s="208"/>
      <c r="F1" s="208"/>
      <c r="G1" s="208"/>
      <c r="H1" s="208"/>
      <c r="I1" s="378"/>
      <c r="J1" s="378"/>
      <c r="K1" s="378"/>
      <c r="L1" s="378"/>
      <c r="M1" s="378"/>
      <c r="N1" s="378"/>
      <c r="O1" s="509"/>
      <c r="P1" s="509"/>
      <c r="Q1" s="517"/>
      <c r="R1" s="160"/>
      <c r="S1" s="161"/>
      <c r="T1" s="160"/>
      <c r="U1" s="97"/>
      <c r="V1" s="97"/>
      <c r="W1" s="97"/>
      <c r="X1" s="97"/>
      <c r="Y1" s="97"/>
      <c r="Z1" s="162"/>
      <c r="AA1" s="97"/>
      <c r="AB1" s="97"/>
    </row>
    <row r="2" spans="1:97" ht="13.5" customHeight="1" x14ac:dyDescent="0.2">
      <c r="A2" s="379"/>
      <c r="B2" s="65"/>
      <c r="C2" s="380"/>
      <c r="D2" s="65"/>
      <c r="E2" s="65"/>
      <c r="F2" s="65"/>
      <c r="G2" s="65"/>
      <c r="H2" s="65"/>
      <c r="I2" s="373"/>
      <c r="J2" s="373"/>
      <c r="K2" s="373"/>
      <c r="L2" s="381"/>
      <c r="M2" s="373"/>
      <c r="N2" s="373"/>
      <c r="O2" s="510"/>
      <c r="P2" s="510"/>
      <c r="Q2" s="518"/>
      <c r="R2" s="160"/>
      <c r="S2" s="161"/>
      <c r="T2" s="160"/>
      <c r="U2" s="97"/>
      <c r="V2" s="97"/>
      <c r="W2" s="97"/>
      <c r="X2" s="97"/>
      <c r="Y2" s="97"/>
      <c r="Z2" s="162"/>
      <c r="AA2" s="97"/>
      <c r="AB2" s="97"/>
    </row>
    <row r="3" spans="1:97" x14ac:dyDescent="0.2">
      <c r="A3" s="374" t="s">
        <v>79</v>
      </c>
      <c r="B3" s="119"/>
      <c r="C3" s="382" t="s">
        <v>28</v>
      </c>
      <c r="D3" s="382" t="s">
        <v>29</v>
      </c>
      <c r="E3" s="382" t="s">
        <v>30</v>
      </c>
      <c r="F3" s="382" t="s">
        <v>31</v>
      </c>
      <c r="G3" s="382" t="s">
        <v>32</v>
      </c>
      <c r="H3" s="382" t="s">
        <v>240</v>
      </c>
      <c r="I3" s="382" t="s">
        <v>243</v>
      </c>
      <c r="J3" s="382" t="s">
        <v>247</v>
      </c>
      <c r="K3" s="382" t="s">
        <v>278</v>
      </c>
      <c r="L3" s="68" t="s">
        <v>324</v>
      </c>
      <c r="M3" s="68" t="s">
        <v>360</v>
      </c>
      <c r="N3" s="68" t="s">
        <v>422</v>
      </c>
      <c r="O3" s="383"/>
      <c r="P3" s="383" t="s">
        <v>438</v>
      </c>
      <c r="Q3" s="519"/>
      <c r="R3" s="116"/>
      <c r="S3" s="161"/>
      <c r="T3" s="163"/>
      <c r="U3" s="97"/>
      <c r="V3" s="97"/>
      <c r="W3" s="97"/>
      <c r="X3" s="97"/>
      <c r="Y3" s="97"/>
      <c r="Z3" s="164"/>
      <c r="AA3" s="97"/>
      <c r="AB3" s="97"/>
    </row>
    <row r="4" spans="1:97" ht="15.75" customHeight="1" x14ac:dyDescent="0.2">
      <c r="A4" s="374" t="s">
        <v>80</v>
      </c>
      <c r="B4" s="119"/>
      <c r="C4" s="258" t="s">
        <v>81</v>
      </c>
      <c r="D4" s="258" t="s">
        <v>81</v>
      </c>
      <c r="E4" s="258" t="s">
        <v>81</v>
      </c>
      <c r="F4" s="258" t="s">
        <v>81</v>
      </c>
      <c r="G4" s="258" t="s">
        <v>81</v>
      </c>
      <c r="H4" s="258" t="s">
        <v>81</v>
      </c>
      <c r="I4" s="258" t="s">
        <v>355</v>
      </c>
      <c r="J4" s="258" t="s">
        <v>355</v>
      </c>
      <c r="K4" s="258" t="s">
        <v>355</v>
      </c>
      <c r="L4" s="258" t="s">
        <v>355</v>
      </c>
      <c r="M4" s="735" t="s">
        <v>510</v>
      </c>
      <c r="N4" s="735" t="s">
        <v>510</v>
      </c>
      <c r="O4" s="201" t="s">
        <v>509</v>
      </c>
      <c r="P4" s="201"/>
      <c r="Q4" s="384"/>
      <c r="R4" s="165"/>
      <c r="S4" s="161"/>
      <c r="T4" s="166"/>
      <c r="U4" s="97"/>
      <c r="V4" s="97"/>
      <c r="W4" s="97"/>
      <c r="X4" s="97"/>
      <c r="Y4" s="97"/>
      <c r="Z4" s="164"/>
      <c r="AA4" s="97"/>
      <c r="AB4" s="97"/>
    </row>
    <row r="5" spans="1:97" ht="11.25" customHeight="1" x14ac:dyDescent="0.2">
      <c r="A5" s="385" t="s">
        <v>82</v>
      </c>
      <c r="B5" s="92"/>
      <c r="C5" s="274" t="s">
        <v>102</v>
      </c>
      <c r="D5" s="274" t="s">
        <v>102</v>
      </c>
      <c r="E5" s="274" t="s">
        <v>102</v>
      </c>
      <c r="F5" s="274" t="s">
        <v>102</v>
      </c>
      <c r="G5" s="274" t="s">
        <v>102</v>
      </c>
      <c r="H5" s="274" t="s">
        <v>102</v>
      </c>
      <c r="I5" s="274" t="s">
        <v>102</v>
      </c>
      <c r="J5" s="274" t="s">
        <v>102</v>
      </c>
      <c r="K5" s="274" t="s">
        <v>102</v>
      </c>
      <c r="L5" s="274" t="s">
        <v>102</v>
      </c>
      <c r="M5" s="274" t="s">
        <v>502</v>
      </c>
      <c r="N5" s="274" t="s">
        <v>503</v>
      </c>
      <c r="O5" s="153" t="s">
        <v>341</v>
      </c>
      <c r="P5" s="153"/>
      <c r="Q5" s="386" t="s">
        <v>21</v>
      </c>
      <c r="R5" s="167"/>
      <c r="S5" s="161"/>
      <c r="T5" s="163"/>
      <c r="U5" s="97"/>
      <c r="V5" s="97"/>
      <c r="W5" s="97"/>
      <c r="X5" s="97"/>
      <c r="Y5" s="97"/>
      <c r="Z5" s="164"/>
      <c r="AA5" s="97"/>
      <c r="AB5" s="164"/>
      <c r="AC5" s="69"/>
    </row>
    <row r="6" spans="1:97" ht="13.2" customHeight="1" x14ac:dyDescent="0.2">
      <c r="A6" s="387"/>
      <c r="B6" s="275"/>
      <c r="C6" s="282"/>
      <c r="D6" s="282"/>
      <c r="E6" s="282"/>
      <c r="F6" s="282"/>
      <c r="G6" s="282"/>
      <c r="H6" s="282"/>
      <c r="I6" s="282"/>
      <c r="J6" s="282"/>
      <c r="K6" s="282"/>
      <c r="L6" s="202"/>
      <c r="M6" s="202"/>
      <c r="N6" s="202"/>
      <c r="O6" s="511"/>
      <c r="P6" s="610"/>
      <c r="Q6" s="520"/>
      <c r="R6" s="190"/>
      <c r="T6" s="190"/>
      <c r="Z6" s="69"/>
      <c r="AB6" s="69"/>
      <c r="AC6" s="69"/>
    </row>
    <row r="7" spans="1:97" ht="11.4" customHeight="1" x14ac:dyDescent="0.25">
      <c r="A7" s="210" t="s">
        <v>1</v>
      </c>
      <c r="B7" s="276"/>
      <c r="C7" s="388"/>
      <c r="D7" s="389"/>
      <c r="E7" s="347"/>
      <c r="F7" s="347"/>
      <c r="G7" s="347" t="s">
        <v>84</v>
      </c>
      <c r="H7" s="390"/>
      <c r="I7" s="390"/>
      <c r="J7" s="390"/>
      <c r="K7" s="390"/>
      <c r="L7" s="191"/>
      <c r="M7" s="191"/>
      <c r="N7" s="191"/>
      <c r="O7" s="512"/>
      <c r="P7" s="611"/>
      <c r="Q7" s="521"/>
      <c r="R7" s="191"/>
      <c r="T7" s="191"/>
      <c r="U7" s="124"/>
      <c r="V7" s="124"/>
      <c r="W7" s="124"/>
      <c r="X7" s="124"/>
      <c r="Y7" s="124"/>
      <c r="Z7" s="124"/>
      <c r="AA7" s="124"/>
      <c r="AB7" s="124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8"/>
      <c r="AO7" s="124"/>
      <c r="AP7" s="124"/>
      <c r="AQ7" s="124"/>
      <c r="AR7" s="149"/>
      <c r="AS7" s="149"/>
      <c r="AT7" s="149"/>
      <c r="AU7" s="150"/>
      <c r="AV7" s="127"/>
      <c r="AW7" s="125"/>
      <c r="AX7" s="124"/>
      <c r="AY7" s="127"/>
      <c r="AZ7" s="126"/>
      <c r="BA7" s="146"/>
      <c r="BB7" s="146"/>
      <c r="BC7" s="146"/>
      <c r="BD7" s="146"/>
      <c r="BE7" s="146"/>
      <c r="BF7" s="146"/>
      <c r="BG7" s="146"/>
      <c r="BH7" s="128"/>
      <c r="BI7" s="128"/>
      <c r="BJ7" s="123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7"/>
      <c r="BX7" s="124"/>
      <c r="BY7" s="124"/>
      <c r="BZ7" s="124"/>
      <c r="CA7" s="124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</row>
    <row r="8" spans="1:97" ht="10.199999999999999" customHeight="1" x14ac:dyDescent="0.2">
      <c r="A8" s="210"/>
      <c r="B8" s="276"/>
      <c r="C8" s="388"/>
      <c r="D8" s="388"/>
      <c r="E8" s="388"/>
      <c r="F8" s="388"/>
      <c r="G8" s="388"/>
      <c r="H8" s="388"/>
      <c r="I8" s="388"/>
      <c r="J8" s="388"/>
      <c r="K8" s="388"/>
      <c r="O8" s="513"/>
      <c r="P8" s="510"/>
      <c r="Q8" s="518"/>
      <c r="Z8" s="67"/>
    </row>
    <row r="9" spans="1:97" ht="12.6" x14ac:dyDescent="0.25">
      <c r="A9" s="391" t="s">
        <v>391</v>
      </c>
      <c r="B9" s="276"/>
      <c r="C9" s="494">
        <v>38.1</v>
      </c>
      <c r="D9" s="494">
        <v>30.200000000000003</v>
      </c>
      <c r="E9" s="494">
        <f t="shared" ref="E9:J9" si="0">E10+E11+E12</f>
        <v>22.200000000000003</v>
      </c>
      <c r="F9" s="494">
        <f t="shared" si="0"/>
        <v>14</v>
      </c>
      <c r="G9" s="494">
        <f t="shared" si="0"/>
        <v>27.8</v>
      </c>
      <c r="H9" s="494">
        <f t="shared" si="0"/>
        <v>39.6</v>
      </c>
      <c r="I9" s="494">
        <f t="shared" si="0"/>
        <v>35.299999999999997</v>
      </c>
      <c r="J9" s="494">
        <f t="shared" si="0"/>
        <v>26.900000000000002</v>
      </c>
      <c r="K9" s="494">
        <f t="shared" ref="K9" si="1">K10+K11+K12</f>
        <v>37.199999999999996</v>
      </c>
      <c r="L9" s="495">
        <f>L10+L11+L12</f>
        <v>31.2</v>
      </c>
      <c r="M9" s="496">
        <f>M10+M11+M12</f>
        <v>21.7</v>
      </c>
      <c r="N9" s="496">
        <f>N10+N11+N12</f>
        <v>32.1</v>
      </c>
      <c r="O9" s="515">
        <f>N9-M9</f>
        <v>10.400000000000002</v>
      </c>
      <c r="P9" s="612"/>
      <c r="Q9" s="522">
        <f>O9/M9*100</f>
        <v>47.926267281106</v>
      </c>
      <c r="R9" s="192"/>
      <c r="T9" s="193"/>
      <c r="Z9" s="67"/>
    </row>
    <row r="10" spans="1:97" x14ac:dyDescent="0.2">
      <c r="A10" s="392" t="s">
        <v>466</v>
      </c>
      <c r="B10" s="276"/>
      <c r="C10" s="497">
        <v>30.6</v>
      </c>
      <c r="D10" s="497">
        <v>26.8</v>
      </c>
      <c r="E10" s="497">
        <v>18.600000000000001</v>
      </c>
      <c r="F10" s="497">
        <v>11</v>
      </c>
      <c r="G10" s="497">
        <v>24.8</v>
      </c>
      <c r="H10" s="497">
        <v>36.299999999999997</v>
      </c>
      <c r="I10" s="497">
        <v>31.9</v>
      </c>
      <c r="J10" s="497">
        <v>23.8</v>
      </c>
      <c r="K10" s="497">
        <v>36.299999999999997</v>
      </c>
      <c r="L10" s="498">
        <v>30.9</v>
      </c>
      <c r="M10" s="499">
        <v>18.600000000000001</v>
      </c>
      <c r="N10" s="499">
        <v>29.7</v>
      </c>
      <c r="O10" s="515">
        <f t="shared" ref="O10:O12" si="2">N10-M10</f>
        <v>11.099999999999998</v>
      </c>
      <c r="P10" s="612"/>
      <c r="Q10" s="522">
        <f t="shared" ref="Q10:Q12" si="3">O10/M10*100</f>
        <v>59.67741935483869</v>
      </c>
      <c r="R10" s="194"/>
      <c r="T10" s="194"/>
      <c r="Z10" s="67"/>
    </row>
    <row r="11" spans="1:97" x14ac:dyDescent="0.2">
      <c r="A11" s="392" t="s">
        <v>482</v>
      </c>
      <c r="B11" s="276"/>
      <c r="C11" s="497">
        <v>2.9</v>
      </c>
      <c r="D11" s="497">
        <v>2.2999999999999998</v>
      </c>
      <c r="E11" s="497">
        <v>2.5</v>
      </c>
      <c r="F11" s="497">
        <v>2</v>
      </c>
      <c r="G11" s="497">
        <v>2.1</v>
      </c>
      <c r="H11" s="497">
        <v>1.7</v>
      </c>
      <c r="I11" s="497">
        <v>2</v>
      </c>
      <c r="J11" s="497">
        <v>1.5</v>
      </c>
      <c r="K11" s="497">
        <v>0.4</v>
      </c>
      <c r="L11" s="498">
        <v>0.3</v>
      </c>
      <c r="M11" s="497">
        <v>2.9</v>
      </c>
      <c r="N11" s="497">
        <v>2.2000000000000002</v>
      </c>
      <c r="O11" s="515">
        <f t="shared" si="2"/>
        <v>-0.69999999999999973</v>
      </c>
      <c r="P11" s="612"/>
      <c r="Q11" s="522">
        <f t="shared" si="3"/>
        <v>-24.137931034482751</v>
      </c>
      <c r="R11" s="194"/>
      <c r="T11" s="194"/>
      <c r="Z11" s="67"/>
    </row>
    <row r="12" spans="1:97" x14ac:dyDescent="0.2">
      <c r="A12" s="392" t="s">
        <v>392</v>
      </c>
      <c r="B12" s="276"/>
      <c r="C12" s="497">
        <v>4.5999999999999996</v>
      </c>
      <c r="D12" s="497">
        <v>1.1000000000000001</v>
      </c>
      <c r="E12" s="497">
        <v>1.1000000000000001</v>
      </c>
      <c r="F12" s="497">
        <v>1</v>
      </c>
      <c r="G12" s="497">
        <v>0.9</v>
      </c>
      <c r="H12" s="497">
        <v>1.6</v>
      </c>
      <c r="I12" s="497">
        <v>1.4</v>
      </c>
      <c r="J12" s="497">
        <v>1.6</v>
      </c>
      <c r="K12" s="497">
        <v>0.5</v>
      </c>
      <c r="L12" s="498">
        <v>0</v>
      </c>
      <c r="M12" s="497">
        <v>0.2</v>
      </c>
      <c r="N12" s="614">
        <v>0.2</v>
      </c>
      <c r="O12" s="515">
        <f t="shared" si="2"/>
        <v>0</v>
      </c>
      <c r="P12" s="612"/>
      <c r="Q12" s="522">
        <f t="shared" si="3"/>
        <v>0</v>
      </c>
      <c r="R12" s="194"/>
      <c r="T12" s="194"/>
      <c r="Z12" s="67"/>
    </row>
    <row r="13" spans="1:97" ht="6.75" customHeight="1" x14ac:dyDescent="0.2">
      <c r="A13" s="393"/>
      <c r="B13" s="276"/>
      <c r="C13" s="497"/>
      <c r="D13" s="497"/>
      <c r="E13" s="497"/>
      <c r="F13" s="497"/>
      <c r="G13" s="497"/>
      <c r="H13" s="497"/>
      <c r="I13" s="497"/>
      <c r="J13" s="497"/>
      <c r="K13" s="497"/>
      <c r="L13" s="498"/>
      <c r="M13" s="497"/>
      <c r="N13" s="497"/>
      <c r="O13" s="515"/>
      <c r="P13" s="612"/>
      <c r="Q13" s="522"/>
      <c r="R13" s="194"/>
      <c r="T13" s="194"/>
      <c r="Z13" s="67"/>
    </row>
    <row r="14" spans="1:97" ht="12.6" x14ac:dyDescent="0.25">
      <c r="A14" s="391" t="s">
        <v>462</v>
      </c>
      <c r="B14" s="276"/>
      <c r="C14" s="494">
        <f t="shared" ref="C14:I14" si="4">C15+C16+C17+C18</f>
        <v>474.6</v>
      </c>
      <c r="D14" s="494">
        <f t="shared" si="4"/>
        <v>464.1</v>
      </c>
      <c r="E14" s="494">
        <f t="shared" si="4"/>
        <v>608.30000000000007</v>
      </c>
      <c r="F14" s="494">
        <f t="shared" si="4"/>
        <v>690.3</v>
      </c>
      <c r="G14" s="494">
        <f t="shared" si="4"/>
        <v>451.40000000000003</v>
      </c>
      <c r="H14" s="494">
        <f t="shared" si="4"/>
        <v>531.6</v>
      </c>
      <c r="I14" s="494">
        <f t="shared" si="4"/>
        <v>559.6</v>
      </c>
      <c r="J14" s="494">
        <f t="shared" ref="J14:M14" si="5">J15+J16+J17+J18</f>
        <v>541.1</v>
      </c>
      <c r="K14" s="494">
        <f t="shared" si="5"/>
        <v>415.80000000000007</v>
      </c>
      <c r="L14" s="495">
        <f t="shared" si="5"/>
        <v>235.8</v>
      </c>
      <c r="M14" s="494">
        <f t="shared" si="5"/>
        <v>446.59999999999997</v>
      </c>
      <c r="N14" s="494">
        <f t="shared" ref="N14" si="6">N15+N16+N17+N18</f>
        <v>542.79999999999995</v>
      </c>
      <c r="O14" s="515">
        <f t="shared" ref="O14:O18" si="7">N14-M14</f>
        <v>96.199999999999989</v>
      </c>
      <c r="P14" s="612"/>
      <c r="Q14" s="522">
        <f t="shared" ref="Q14:Q18" si="8">O14/M14*100</f>
        <v>21.540528437080162</v>
      </c>
      <c r="R14" s="192"/>
      <c r="T14" s="193"/>
      <c r="Z14" s="67"/>
    </row>
    <row r="15" spans="1:97" x14ac:dyDescent="0.2">
      <c r="A15" s="393" t="s">
        <v>103</v>
      </c>
      <c r="B15" s="276"/>
      <c r="C15" s="494">
        <v>6.2</v>
      </c>
      <c r="D15" s="494">
        <v>0.3</v>
      </c>
      <c r="E15" s="494">
        <v>1.1000000000000001</v>
      </c>
      <c r="F15" s="494">
        <v>13.2</v>
      </c>
      <c r="G15" s="494">
        <v>9.6</v>
      </c>
      <c r="H15" s="494">
        <v>6.8</v>
      </c>
      <c r="I15" s="494">
        <v>7.4</v>
      </c>
      <c r="J15" s="494">
        <v>5.5</v>
      </c>
      <c r="K15" s="494">
        <v>4.3</v>
      </c>
      <c r="L15" s="495">
        <v>0.3</v>
      </c>
      <c r="M15" s="494">
        <v>0.7</v>
      </c>
      <c r="N15" s="494">
        <v>0.6</v>
      </c>
      <c r="O15" s="515">
        <f t="shared" si="7"/>
        <v>-9.9999999999999978E-2</v>
      </c>
      <c r="P15" s="612"/>
      <c r="Q15" s="522">
        <f t="shared" si="8"/>
        <v>-14.285714285714283</v>
      </c>
      <c r="R15" s="193"/>
      <c r="T15" s="193"/>
      <c r="Z15" s="67"/>
    </row>
    <row r="16" spans="1:97" x14ac:dyDescent="0.2">
      <c r="A16" s="392" t="s">
        <v>104</v>
      </c>
      <c r="B16" s="276"/>
      <c r="C16" s="494">
        <v>364.2</v>
      </c>
      <c r="D16" s="494">
        <v>307.7</v>
      </c>
      <c r="E16" s="494">
        <v>429.6</v>
      </c>
      <c r="F16" s="494">
        <v>428.8</v>
      </c>
      <c r="G16" s="494">
        <v>322.5</v>
      </c>
      <c r="H16" s="494">
        <v>336.5</v>
      </c>
      <c r="I16" s="494">
        <v>422.6</v>
      </c>
      <c r="J16" s="494">
        <v>339.9</v>
      </c>
      <c r="K16" s="494">
        <v>327.10000000000002</v>
      </c>
      <c r="L16" s="495">
        <v>170.3</v>
      </c>
      <c r="M16" s="494">
        <v>297</v>
      </c>
      <c r="N16" s="494">
        <v>394.1</v>
      </c>
      <c r="O16" s="515">
        <f t="shared" si="7"/>
        <v>97.100000000000023</v>
      </c>
      <c r="P16" s="612"/>
      <c r="Q16" s="522">
        <f t="shared" si="8"/>
        <v>32.693602693602699</v>
      </c>
      <c r="R16" s="193"/>
      <c r="T16" s="193"/>
      <c r="Z16" s="67"/>
    </row>
    <row r="17" spans="1:26" x14ac:dyDescent="0.2">
      <c r="A17" s="392" t="s">
        <v>105</v>
      </c>
      <c r="B17" s="276"/>
      <c r="C17" s="494">
        <v>72.099999999999994</v>
      </c>
      <c r="D17" s="494">
        <v>123.5</v>
      </c>
      <c r="E17" s="494">
        <v>132.6</v>
      </c>
      <c r="F17" s="494">
        <v>220.8</v>
      </c>
      <c r="G17" s="494">
        <v>88.3</v>
      </c>
      <c r="H17" s="494">
        <v>166.3</v>
      </c>
      <c r="I17" s="494">
        <v>118.5</v>
      </c>
      <c r="J17" s="494">
        <v>180.8</v>
      </c>
      <c r="K17" s="494">
        <v>72.8</v>
      </c>
      <c r="L17" s="495">
        <v>58.7</v>
      </c>
      <c r="M17" s="494">
        <v>139.1</v>
      </c>
      <c r="N17" s="494">
        <v>133.80000000000001</v>
      </c>
      <c r="O17" s="515">
        <f t="shared" si="7"/>
        <v>-5.2999999999999829</v>
      </c>
      <c r="P17" s="612"/>
      <c r="Q17" s="522">
        <f t="shared" si="8"/>
        <v>-3.8102084831056668</v>
      </c>
      <c r="R17" s="193"/>
      <c r="T17" s="193"/>
      <c r="Z17" s="67"/>
    </row>
    <row r="18" spans="1:26" x14ac:dyDescent="0.2">
      <c r="A18" s="392" t="s">
        <v>106</v>
      </c>
      <c r="B18" s="276"/>
      <c r="C18" s="494">
        <v>32.1</v>
      </c>
      <c r="D18" s="494">
        <v>32.6</v>
      </c>
      <c r="E18" s="494">
        <v>45</v>
      </c>
      <c r="F18" s="494">
        <v>27.5</v>
      </c>
      <c r="G18" s="494">
        <v>31</v>
      </c>
      <c r="H18" s="494">
        <v>22</v>
      </c>
      <c r="I18" s="494">
        <v>11.1</v>
      </c>
      <c r="J18" s="494">
        <v>14.9</v>
      </c>
      <c r="K18" s="494">
        <v>11.6</v>
      </c>
      <c r="L18" s="495">
        <v>6.5</v>
      </c>
      <c r="M18" s="494">
        <v>9.8000000000000007</v>
      </c>
      <c r="N18" s="494">
        <v>14.3</v>
      </c>
      <c r="O18" s="515">
        <f t="shared" si="7"/>
        <v>4.5</v>
      </c>
      <c r="P18" s="612"/>
      <c r="Q18" s="522">
        <f t="shared" si="8"/>
        <v>45.918367346938773</v>
      </c>
      <c r="R18" s="193"/>
      <c r="T18" s="193"/>
      <c r="Z18" s="67"/>
    </row>
    <row r="19" spans="1:26" ht="6.75" customHeight="1" x14ac:dyDescent="0.2">
      <c r="A19" s="393" t="s">
        <v>60</v>
      </c>
      <c r="B19" s="276"/>
      <c r="C19" s="497"/>
      <c r="D19" s="497"/>
      <c r="E19" s="497"/>
      <c r="F19" s="497"/>
      <c r="G19" s="497"/>
      <c r="H19" s="497"/>
      <c r="I19" s="497"/>
      <c r="J19" s="497"/>
      <c r="K19" s="497"/>
      <c r="L19" s="498"/>
      <c r="M19" s="497"/>
      <c r="N19" s="497"/>
      <c r="O19" s="515"/>
      <c r="P19" s="612"/>
      <c r="Q19" s="522"/>
      <c r="R19" s="194"/>
      <c r="T19" s="194"/>
      <c r="Z19" s="67"/>
    </row>
    <row r="20" spans="1:26" ht="12" customHeight="1" x14ac:dyDescent="0.25">
      <c r="A20" s="394" t="s">
        <v>301</v>
      </c>
      <c r="B20" s="276"/>
      <c r="C20" s="494">
        <v>605.80000000000007</v>
      </c>
      <c r="D20" s="494">
        <v>468.70000000000005</v>
      </c>
      <c r="E20" s="494">
        <v>487.19999999999993</v>
      </c>
      <c r="F20" s="494">
        <f>572.4-F15+F31-F17</f>
        <v>468.39999999999992</v>
      </c>
      <c r="G20" s="494">
        <f>378.3-G15+G31-G17</f>
        <v>281</v>
      </c>
      <c r="H20" s="494">
        <f>549.4-H15+H31-H17</f>
        <v>378.40000000000003</v>
      </c>
      <c r="I20" s="494">
        <f>514.2-I15+I31-I17</f>
        <v>416.6</v>
      </c>
      <c r="J20" s="494">
        <f>414.9-J15+J31-J17</f>
        <v>229.29999999999995</v>
      </c>
      <c r="K20" s="494">
        <f>309.9-K15+K31-K17</f>
        <v>232.79999999999995</v>
      </c>
      <c r="L20" s="495">
        <f>379.8+L31-L17-L15</f>
        <v>320.8</v>
      </c>
      <c r="M20" s="494">
        <f>452.2+M31-M17-M15</f>
        <v>340.90000000000003</v>
      </c>
      <c r="N20" s="494">
        <f>549.4+N31-N17-N15</f>
        <v>444.09999999999997</v>
      </c>
      <c r="O20" s="515">
        <f t="shared" ref="O20:O33" si="9">N20-M20</f>
        <v>103.19999999999993</v>
      </c>
      <c r="P20" s="612"/>
      <c r="Q20" s="522">
        <f t="shared" ref="Q20:Q33" si="10">O20/M20*100</f>
        <v>30.272807274860643</v>
      </c>
      <c r="R20" s="192"/>
      <c r="T20" s="193"/>
      <c r="Z20" s="67"/>
    </row>
    <row r="21" spans="1:26" ht="12" customHeight="1" x14ac:dyDescent="0.2">
      <c r="A21" s="393" t="s">
        <v>107</v>
      </c>
      <c r="B21" s="276"/>
      <c r="C21" s="497">
        <v>10.4</v>
      </c>
      <c r="D21" s="497">
        <v>6.5</v>
      </c>
      <c r="E21" s="497">
        <v>5.5</v>
      </c>
      <c r="F21" s="497">
        <v>5.4</v>
      </c>
      <c r="G21" s="497">
        <v>5</v>
      </c>
      <c r="H21" s="497">
        <v>2.9</v>
      </c>
      <c r="I21" s="497">
        <v>2.6</v>
      </c>
      <c r="J21" s="497">
        <v>4.0999999999999996</v>
      </c>
      <c r="K21" s="497">
        <v>1.8</v>
      </c>
      <c r="L21" s="498">
        <v>1</v>
      </c>
      <c r="M21" s="497">
        <v>0.5</v>
      </c>
      <c r="N21" s="614">
        <v>0.6</v>
      </c>
      <c r="O21" s="515">
        <f t="shared" si="9"/>
        <v>9.9999999999999978E-2</v>
      </c>
      <c r="P21" s="612"/>
      <c r="Q21" s="522">
        <f t="shared" si="10"/>
        <v>19.999999999999996</v>
      </c>
      <c r="R21" s="194"/>
      <c r="T21" s="194"/>
      <c r="Z21" s="67"/>
    </row>
    <row r="22" spans="1:26" ht="12" customHeight="1" x14ac:dyDescent="0.2">
      <c r="A22" s="393" t="s">
        <v>108</v>
      </c>
      <c r="B22" s="276"/>
      <c r="C22" s="497">
        <v>0</v>
      </c>
      <c r="D22" s="497">
        <v>0</v>
      </c>
      <c r="E22" s="497">
        <v>61.4</v>
      </c>
      <c r="F22" s="497">
        <v>0</v>
      </c>
      <c r="G22" s="497">
        <v>0</v>
      </c>
      <c r="H22" s="497">
        <v>0</v>
      </c>
      <c r="I22" s="497">
        <v>0</v>
      </c>
      <c r="J22" s="497">
        <v>0</v>
      </c>
      <c r="K22" s="497">
        <v>0</v>
      </c>
      <c r="L22" s="498">
        <v>0</v>
      </c>
      <c r="M22" s="498">
        <v>0</v>
      </c>
      <c r="N22" s="498">
        <v>0</v>
      </c>
      <c r="O22" s="515">
        <f t="shared" si="9"/>
        <v>0</v>
      </c>
      <c r="P22" s="612"/>
      <c r="Q22" s="523" t="s">
        <v>282</v>
      </c>
      <c r="R22" s="194"/>
      <c r="T22" s="194"/>
      <c r="Z22" s="67"/>
    </row>
    <row r="23" spans="1:26" ht="12" customHeight="1" x14ac:dyDescent="0.2">
      <c r="A23" s="393" t="s">
        <v>109</v>
      </c>
      <c r="B23" s="276"/>
      <c r="C23" s="497">
        <v>132.5</v>
      </c>
      <c r="D23" s="497">
        <v>123.5</v>
      </c>
      <c r="E23" s="497">
        <v>155.4</v>
      </c>
      <c r="F23" s="497">
        <v>31.6</v>
      </c>
      <c r="G23" s="497">
        <v>96.4</v>
      </c>
      <c r="H23" s="497">
        <v>155.5</v>
      </c>
      <c r="I23" s="497">
        <v>154.5</v>
      </c>
      <c r="J23" s="497">
        <v>0</v>
      </c>
      <c r="K23" s="497">
        <v>120</v>
      </c>
      <c r="L23" s="498">
        <v>220</v>
      </c>
      <c r="M23" s="497">
        <v>174.6</v>
      </c>
      <c r="N23" s="497">
        <v>220</v>
      </c>
      <c r="O23" s="515">
        <f t="shared" si="9"/>
        <v>45.400000000000006</v>
      </c>
      <c r="P23" s="612"/>
      <c r="Q23" s="522">
        <f t="shared" si="10"/>
        <v>26.002290950744563</v>
      </c>
      <c r="R23" s="194"/>
      <c r="T23" s="194"/>
      <c r="Z23" s="67"/>
    </row>
    <row r="24" spans="1:26" ht="12" customHeight="1" x14ac:dyDescent="0.2">
      <c r="A24" s="393" t="s">
        <v>110</v>
      </c>
      <c r="B24" s="276"/>
      <c r="C24" s="494">
        <v>19.2</v>
      </c>
      <c r="D24" s="494">
        <v>9.3000000000000007</v>
      </c>
      <c r="E24" s="494">
        <v>13.7</v>
      </c>
      <c r="F24" s="494">
        <v>15.2</v>
      </c>
      <c r="G24" s="494">
        <v>7.4</v>
      </c>
      <c r="H24" s="494">
        <v>14.7</v>
      </c>
      <c r="I24" s="494">
        <v>26.5</v>
      </c>
      <c r="J24" s="494">
        <v>26.1</v>
      </c>
      <c r="K24" s="494">
        <v>3.1</v>
      </c>
      <c r="L24" s="495">
        <v>0.4</v>
      </c>
      <c r="M24" s="494">
        <v>12.8</v>
      </c>
      <c r="N24" s="494">
        <v>10.199999999999999</v>
      </c>
      <c r="O24" s="515">
        <f t="shared" si="9"/>
        <v>-2.6000000000000014</v>
      </c>
      <c r="P24" s="612"/>
      <c r="Q24" s="522">
        <f t="shared" si="10"/>
        <v>-20.312500000000011</v>
      </c>
      <c r="R24" s="193"/>
      <c r="T24" s="193"/>
      <c r="Z24" s="67"/>
    </row>
    <row r="25" spans="1:26" ht="12" customHeight="1" x14ac:dyDescent="0.2">
      <c r="A25" s="393" t="s">
        <v>111</v>
      </c>
      <c r="B25" s="276"/>
      <c r="C25" s="494">
        <v>88.7</v>
      </c>
      <c r="D25" s="494">
        <v>71.900000000000006</v>
      </c>
      <c r="E25" s="494">
        <v>82.2</v>
      </c>
      <c r="F25" s="494">
        <v>98.5</v>
      </c>
      <c r="G25" s="494">
        <v>61.1</v>
      </c>
      <c r="H25" s="494">
        <v>62.9</v>
      </c>
      <c r="I25" s="494">
        <v>57</v>
      </c>
      <c r="J25" s="494">
        <v>66.400000000000006</v>
      </c>
      <c r="K25" s="494">
        <v>38.6</v>
      </c>
      <c r="L25" s="495">
        <v>17.3</v>
      </c>
      <c r="M25" s="494">
        <v>45.2</v>
      </c>
      <c r="N25" s="494">
        <v>65.599999999999994</v>
      </c>
      <c r="O25" s="515">
        <f t="shared" si="9"/>
        <v>20.399999999999991</v>
      </c>
      <c r="P25" s="612"/>
      <c r="Q25" s="522">
        <f t="shared" si="10"/>
        <v>45.132743362831832</v>
      </c>
      <c r="R25" s="193"/>
      <c r="T25" s="193"/>
      <c r="Z25" s="67"/>
    </row>
    <row r="26" spans="1:26" ht="12" customHeight="1" x14ac:dyDescent="0.2">
      <c r="A26" s="393" t="s">
        <v>112</v>
      </c>
      <c r="B26" s="276"/>
      <c r="C26" s="497">
        <v>2</v>
      </c>
      <c r="D26" s="497">
        <v>2</v>
      </c>
      <c r="E26" s="497">
        <v>1.1000000000000001</v>
      </c>
      <c r="F26" s="497">
        <v>1.7</v>
      </c>
      <c r="G26" s="497">
        <v>0.4</v>
      </c>
      <c r="H26" s="497">
        <v>0.3</v>
      </c>
      <c r="I26" s="497">
        <v>0.5</v>
      </c>
      <c r="J26" s="497">
        <v>0.7</v>
      </c>
      <c r="K26" s="497">
        <v>0.8</v>
      </c>
      <c r="L26" s="498">
        <v>0.4</v>
      </c>
      <c r="M26" s="497">
        <v>0.2</v>
      </c>
      <c r="N26" s="497">
        <v>0.7</v>
      </c>
      <c r="O26" s="515">
        <f t="shared" si="9"/>
        <v>0.49999999999999994</v>
      </c>
      <c r="P26" s="612"/>
      <c r="Q26" s="522">
        <f t="shared" si="10"/>
        <v>249.99999999999994</v>
      </c>
      <c r="R26" s="194"/>
      <c r="T26" s="194"/>
      <c r="Z26" s="67"/>
    </row>
    <row r="27" spans="1:26" ht="12" customHeight="1" x14ac:dyDescent="0.2">
      <c r="A27" s="393" t="s">
        <v>113</v>
      </c>
      <c r="B27" s="276"/>
      <c r="C27" s="497">
        <v>3.8</v>
      </c>
      <c r="D27" s="497">
        <v>2.1</v>
      </c>
      <c r="E27" s="497">
        <v>2.4</v>
      </c>
      <c r="F27" s="497">
        <v>3.1</v>
      </c>
      <c r="G27" s="497">
        <v>3.1</v>
      </c>
      <c r="H27" s="497">
        <v>3.4</v>
      </c>
      <c r="I27" s="497">
        <v>4.5999999999999996</v>
      </c>
      <c r="J27" s="497">
        <v>4.5</v>
      </c>
      <c r="K27" s="497">
        <v>1.7</v>
      </c>
      <c r="L27" s="498">
        <v>0.5</v>
      </c>
      <c r="M27" s="497">
        <v>0.4</v>
      </c>
      <c r="N27" s="497">
        <v>0.7</v>
      </c>
      <c r="O27" s="515">
        <f t="shared" si="9"/>
        <v>0.29999999999999993</v>
      </c>
      <c r="P27" s="612"/>
      <c r="Q27" s="522">
        <f t="shared" si="10"/>
        <v>74.999999999999972</v>
      </c>
      <c r="R27" s="194"/>
      <c r="T27" s="194"/>
      <c r="Z27" s="67"/>
    </row>
    <row r="28" spans="1:26" ht="12" customHeight="1" x14ac:dyDescent="0.2">
      <c r="A28" s="393" t="s">
        <v>114</v>
      </c>
      <c r="B28" s="276"/>
      <c r="C28" s="497">
        <v>0</v>
      </c>
      <c r="D28" s="497">
        <v>12.4</v>
      </c>
      <c r="E28" s="497">
        <v>20.9</v>
      </c>
      <c r="F28" s="497">
        <v>2</v>
      </c>
      <c r="G28" s="497">
        <v>0</v>
      </c>
      <c r="H28" s="497">
        <v>0</v>
      </c>
      <c r="I28" s="497">
        <v>0</v>
      </c>
      <c r="J28" s="497">
        <v>0</v>
      </c>
      <c r="K28" s="497">
        <v>0</v>
      </c>
      <c r="L28" s="498">
        <v>0</v>
      </c>
      <c r="M28" s="498">
        <v>0</v>
      </c>
      <c r="N28" s="498">
        <v>0</v>
      </c>
      <c r="O28" s="515">
        <f t="shared" si="9"/>
        <v>0</v>
      </c>
      <c r="P28" s="612"/>
      <c r="Q28" s="523" t="s">
        <v>282</v>
      </c>
      <c r="R28" s="194"/>
      <c r="T28" s="194"/>
      <c r="Z28" s="67"/>
    </row>
    <row r="29" spans="1:26" ht="12" customHeight="1" x14ac:dyDescent="0.2">
      <c r="A29" s="393" t="s">
        <v>115</v>
      </c>
      <c r="B29" s="276"/>
      <c r="C29" s="494">
        <v>90.9</v>
      </c>
      <c r="D29" s="494">
        <v>111.7</v>
      </c>
      <c r="E29" s="494">
        <v>97</v>
      </c>
      <c r="F29" s="494">
        <v>141</v>
      </c>
      <c r="G29" s="494">
        <v>91.6</v>
      </c>
      <c r="H29" s="494">
        <v>110.2</v>
      </c>
      <c r="I29" s="494">
        <v>116.4</v>
      </c>
      <c r="J29" s="494">
        <v>102.4</v>
      </c>
      <c r="K29" s="494">
        <v>60.1</v>
      </c>
      <c r="L29" s="495">
        <v>76.8</v>
      </c>
      <c r="M29" s="494">
        <v>73.7</v>
      </c>
      <c r="N29" s="494">
        <v>110.5</v>
      </c>
      <c r="O29" s="515">
        <f t="shared" si="9"/>
        <v>36.799999999999997</v>
      </c>
      <c r="P29" s="612"/>
      <c r="Q29" s="522">
        <f t="shared" si="10"/>
        <v>49.932157394843955</v>
      </c>
      <c r="R29" s="193"/>
      <c r="T29" s="193"/>
      <c r="Z29" s="67"/>
    </row>
    <row r="30" spans="1:26" ht="12" customHeight="1" x14ac:dyDescent="0.2">
      <c r="A30" s="393" t="s">
        <v>116</v>
      </c>
      <c r="B30" s="276"/>
      <c r="C30" s="497">
        <v>7.5</v>
      </c>
      <c r="D30" s="497">
        <v>3.8</v>
      </c>
      <c r="E30" s="497">
        <v>3.3</v>
      </c>
      <c r="F30" s="497">
        <v>4.5</v>
      </c>
      <c r="G30" s="497">
        <v>2.7</v>
      </c>
      <c r="H30" s="497">
        <v>2.1</v>
      </c>
      <c r="I30" s="497">
        <v>3.5</v>
      </c>
      <c r="J30" s="497">
        <v>1.7</v>
      </c>
      <c r="K30" s="497">
        <v>0.5</v>
      </c>
      <c r="L30" s="498">
        <v>0</v>
      </c>
      <c r="M30" s="497">
        <v>0.1</v>
      </c>
      <c r="N30" s="497">
        <v>0.2</v>
      </c>
      <c r="O30" s="515">
        <f t="shared" si="9"/>
        <v>0.1</v>
      </c>
      <c r="P30" s="612"/>
      <c r="Q30" s="522">
        <f t="shared" si="10"/>
        <v>100</v>
      </c>
      <c r="R30" s="194"/>
      <c r="T30" s="194"/>
      <c r="Z30" s="67"/>
    </row>
    <row r="31" spans="1:26" ht="12" customHeight="1" x14ac:dyDescent="0.2">
      <c r="A31" s="392" t="s">
        <v>117</v>
      </c>
      <c r="B31" s="276"/>
      <c r="C31" s="497">
        <v>219.5</v>
      </c>
      <c r="D31" s="497">
        <v>106.9</v>
      </c>
      <c r="E31" s="497">
        <v>22.4</v>
      </c>
      <c r="F31" s="497">
        <v>130</v>
      </c>
      <c r="G31" s="497">
        <v>0.6</v>
      </c>
      <c r="H31" s="497">
        <v>2.1</v>
      </c>
      <c r="I31" s="497">
        <v>28.3</v>
      </c>
      <c r="J31" s="497">
        <v>0.7</v>
      </c>
      <c r="K31" s="497">
        <v>0</v>
      </c>
      <c r="L31" s="498">
        <v>0</v>
      </c>
      <c r="M31" s="497">
        <v>28.5</v>
      </c>
      <c r="N31" s="497">
        <v>29.1</v>
      </c>
      <c r="O31" s="515">
        <f t="shared" si="9"/>
        <v>0.60000000000000142</v>
      </c>
      <c r="P31" s="612"/>
      <c r="Q31" s="522">
        <f t="shared" si="10"/>
        <v>2.1052631578947421</v>
      </c>
      <c r="R31" s="194"/>
      <c r="T31" s="194"/>
      <c r="Z31" s="67"/>
    </row>
    <row r="32" spans="1:26" ht="12" customHeight="1" x14ac:dyDescent="0.2">
      <c r="A32" s="392" t="s">
        <v>452</v>
      </c>
      <c r="B32" s="276"/>
      <c r="C32" s="497">
        <v>6.3570000000000002</v>
      </c>
      <c r="D32" s="497">
        <v>3.8690000000000002</v>
      </c>
      <c r="E32" s="497">
        <v>5.5709999999999997</v>
      </c>
      <c r="F32" s="497">
        <v>8.3529999999999998</v>
      </c>
      <c r="G32" s="497">
        <v>2.508</v>
      </c>
      <c r="H32" s="497">
        <v>3.3319999999999999</v>
      </c>
      <c r="I32" s="497">
        <v>6.2670000000000003</v>
      </c>
      <c r="J32" s="497">
        <v>6.8490000000000002</v>
      </c>
      <c r="K32" s="497">
        <v>0.52600000000000002</v>
      </c>
      <c r="L32" s="498">
        <v>0.54900000000000004</v>
      </c>
      <c r="M32" s="497">
        <v>0.70599999999999996</v>
      </c>
      <c r="N32" s="614">
        <v>1.3</v>
      </c>
      <c r="O32" s="515">
        <f t="shared" si="9"/>
        <v>0.59400000000000008</v>
      </c>
      <c r="P32" s="612"/>
      <c r="Q32" s="522">
        <f t="shared" si="10"/>
        <v>84.135977337110504</v>
      </c>
      <c r="R32" s="194"/>
      <c r="T32" s="194"/>
      <c r="Z32" s="67"/>
    </row>
    <row r="33" spans="1:26" ht="12" customHeight="1" x14ac:dyDescent="0.2">
      <c r="A33" s="393" t="s">
        <v>118</v>
      </c>
      <c r="B33" s="276"/>
      <c r="C33" s="501">
        <f t="shared" ref="C33:E33" si="11">C20-SUM(C21:C32)</f>
        <v>24.943000000000097</v>
      </c>
      <c r="D33" s="501">
        <f t="shared" si="11"/>
        <v>14.730999999999995</v>
      </c>
      <c r="E33" s="501">
        <f t="shared" si="11"/>
        <v>16.328999999999951</v>
      </c>
      <c r="F33" s="501">
        <f>F20-SUM(F21:F32)</f>
        <v>27.046999999999912</v>
      </c>
      <c r="G33" s="501">
        <f t="shared" ref="G33:M33" si="12">G20-SUM(G21:G32)</f>
        <v>10.192000000000007</v>
      </c>
      <c r="H33" s="501">
        <f t="shared" si="12"/>
        <v>20.967999999999961</v>
      </c>
      <c r="I33" s="501">
        <f t="shared" si="12"/>
        <v>16.432999999999993</v>
      </c>
      <c r="J33" s="501">
        <f t="shared" si="12"/>
        <v>15.850999999999971</v>
      </c>
      <c r="K33" s="501">
        <f t="shared" si="12"/>
        <v>5.6739999999999498</v>
      </c>
      <c r="L33" s="501">
        <f t="shared" si="12"/>
        <v>3.8509999999999991</v>
      </c>
      <c r="M33" s="501">
        <f t="shared" si="12"/>
        <v>4.19399999999996</v>
      </c>
      <c r="N33" s="501">
        <f>N20-SUM(N21:N32)</f>
        <v>5.1999999999999886</v>
      </c>
      <c r="O33" s="515">
        <f t="shared" si="9"/>
        <v>1.0060000000000286</v>
      </c>
      <c r="P33" s="612"/>
      <c r="Q33" s="522">
        <f t="shared" si="10"/>
        <v>23.986647591798718</v>
      </c>
      <c r="R33" s="195"/>
      <c r="T33" s="196"/>
    </row>
    <row r="34" spans="1:26" ht="6.75" customHeight="1" x14ac:dyDescent="0.2">
      <c r="A34" s="393" t="s">
        <v>1</v>
      </c>
      <c r="B34" s="276"/>
      <c r="C34" s="497"/>
      <c r="D34" s="497"/>
      <c r="E34" s="497"/>
      <c r="F34" s="497"/>
      <c r="G34" s="502"/>
      <c r="H34" s="502"/>
      <c r="I34" s="502"/>
      <c r="J34" s="502"/>
      <c r="K34" s="502"/>
      <c r="L34" s="503"/>
      <c r="M34" s="502"/>
      <c r="N34" s="502"/>
      <c r="O34" s="515"/>
      <c r="P34" s="612"/>
      <c r="Q34" s="522"/>
      <c r="R34" s="197"/>
      <c r="T34" s="197"/>
      <c r="Z34" s="67"/>
    </row>
    <row r="35" spans="1:26" ht="12.6" x14ac:dyDescent="0.25">
      <c r="A35" s="391" t="s">
        <v>119</v>
      </c>
      <c r="B35" s="276"/>
      <c r="C35" s="494">
        <v>110.8</v>
      </c>
      <c r="D35" s="494">
        <v>128</v>
      </c>
      <c r="E35" s="494">
        <v>91.4</v>
      </c>
      <c r="F35" s="494">
        <v>147.9</v>
      </c>
      <c r="G35" s="494">
        <v>54.1</v>
      </c>
      <c r="H35" s="494">
        <v>61.7</v>
      </c>
      <c r="I35" s="494">
        <v>7.5</v>
      </c>
      <c r="J35" s="494">
        <v>10.1</v>
      </c>
      <c r="K35" s="494">
        <v>1.5</v>
      </c>
      <c r="L35" s="495">
        <v>1.1000000000000001</v>
      </c>
      <c r="M35" s="494">
        <v>34.9</v>
      </c>
      <c r="N35" s="494">
        <v>35.1</v>
      </c>
      <c r="O35" s="515">
        <f t="shared" ref="O35:O45" si="13">N35-M35</f>
        <v>0.20000000000000284</v>
      </c>
      <c r="P35" s="612"/>
      <c r="Q35" s="522">
        <f t="shared" ref="Q35:Q45" si="14">O35/M35*100</f>
        <v>0.57306590257880474</v>
      </c>
      <c r="R35" s="193"/>
      <c r="T35" s="193"/>
      <c r="Z35" s="67"/>
    </row>
    <row r="36" spans="1:26" x14ac:dyDescent="0.2">
      <c r="A36" s="393" t="s">
        <v>120</v>
      </c>
      <c r="B36" s="276"/>
      <c r="C36" s="497">
        <v>0</v>
      </c>
      <c r="D36" s="497">
        <v>0</v>
      </c>
      <c r="E36" s="497">
        <v>0</v>
      </c>
      <c r="F36" s="497">
        <v>3</v>
      </c>
      <c r="G36" s="497">
        <v>0</v>
      </c>
      <c r="H36" s="497">
        <v>0</v>
      </c>
      <c r="I36" s="497">
        <v>0</v>
      </c>
      <c r="J36" s="497">
        <v>0</v>
      </c>
      <c r="K36" s="497">
        <v>0</v>
      </c>
      <c r="L36" s="498">
        <v>0</v>
      </c>
      <c r="M36" s="498">
        <v>0</v>
      </c>
      <c r="N36" s="497">
        <v>0</v>
      </c>
      <c r="O36" s="515">
        <f t="shared" si="13"/>
        <v>0</v>
      </c>
      <c r="P36" s="612"/>
      <c r="Q36" s="523" t="s">
        <v>282</v>
      </c>
      <c r="R36" s="194"/>
      <c r="T36" s="194"/>
      <c r="Z36" s="67"/>
    </row>
    <row r="37" spans="1:26" x14ac:dyDescent="0.2">
      <c r="A37" s="393" t="s">
        <v>121</v>
      </c>
      <c r="B37" s="276"/>
      <c r="C37" s="497">
        <v>41.7</v>
      </c>
      <c r="D37" s="497">
        <v>29.8</v>
      </c>
      <c r="E37" s="497">
        <v>0</v>
      </c>
      <c r="F37" s="497">
        <v>4.2</v>
      </c>
      <c r="G37" s="497">
        <v>6.8</v>
      </c>
      <c r="H37" s="497">
        <v>6.4</v>
      </c>
      <c r="I37" s="497">
        <v>3.6</v>
      </c>
      <c r="J37" s="497">
        <v>7.7</v>
      </c>
      <c r="K37" s="497">
        <v>0</v>
      </c>
      <c r="L37" s="498">
        <v>0</v>
      </c>
      <c r="M37" s="498">
        <v>0</v>
      </c>
      <c r="N37" s="497">
        <v>0</v>
      </c>
      <c r="O37" s="515">
        <f t="shared" si="13"/>
        <v>0</v>
      </c>
      <c r="P37" s="612"/>
      <c r="Q37" s="523" t="s">
        <v>282</v>
      </c>
      <c r="R37" s="194"/>
      <c r="T37" s="194"/>
    </row>
    <row r="38" spans="1:26" x14ac:dyDescent="0.2">
      <c r="A38" s="393" t="s">
        <v>122</v>
      </c>
      <c r="B38" s="276"/>
      <c r="C38" s="497">
        <v>3.6</v>
      </c>
      <c r="D38" s="497">
        <v>4.0999999999999996</v>
      </c>
      <c r="E38" s="497">
        <v>3.1</v>
      </c>
      <c r="F38" s="497">
        <v>3.4</v>
      </c>
      <c r="G38" s="497">
        <v>1.3</v>
      </c>
      <c r="H38" s="497">
        <v>1.8</v>
      </c>
      <c r="I38" s="497">
        <v>0.6</v>
      </c>
      <c r="J38" s="497">
        <v>1</v>
      </c>
      <c r="K38" s="497">
        <v>0</v>
      </c>
      <c r="L38" s="498">
        <v>0</v>
      </c>
      <c r="M38" s="498">
        <v>0</v>
      </c>
      <c r="N38" s="497">
        <v>0</v>
      </c>
      <c r="O38" s="515">
        <f t="shared" si="13"/>
        <v>0</v>
      </c>
      <c r="P38" s="612"/>
      <c r="Q38" s="523" t="s">
        <v>282</v>
      </c>
      <c r="R38" s="194"/>
      <c r="T38" s="194"/>
    </row>
    <row r="39" spans="1:26" x14ac:dyDescent="0.2">
      <c r="A39" s="393" t="s">
        <v>123</v>
      </c>
      <c r="B39" s="276"/>
      <c r="C39" s="494">
        <v>6.3</v>
      </c>
      <c r="D39" s="494">
        <v>0.5</v>
      </c>
      <c r="E39" s="497">
        <v>1.8</v>
      </c>
      <c r="F39" s="497">
        <v>4.4000000000000004</v>
      </c>
      <c r="G39" s="497">
        <v>7.7</v>
      </c>
      <c r="H39" s="497">
        <v>9.6</v>
      </c>
      <c r="I39" s="497">
        <v>3.2</v>
      </c>
      <c r="J39" s="497">
        <v>1.4</v>
      </c>
      <c r="K39" s="497">
        <v>1.3</v>
      </c>
      <c r="L39" s="498">
        <v>1</v>
      </c>
      <c r="M39" s="497">
        <v>0.1</v>
      </c>
      <c r="N39" s="497">
        <v>0.1</v>
      </c>
      <c r="O39" s="515">
        <f t="shared" si="13"/>
        <v>0</v>
      </c>
      <c r="P39" s="612"/>
      <c r="Q39" s="522">
        <f t="shared" si="14"/>
        <v>0</v>
      </c>
      <c r="R39" s="194"/>
      <c r="T39" s="194"/>
    </row>
    <row r="40" spans="1:26" ht="12" customHeight="1" x14ac:dyDescent="0.2">
      <c r="A40" s="393" t="s">
        <v>124</v>
      </c>
      <c r="B40" s="276"/>
      <c r="C40" s="497">
        <v>47.8</v>
      </c>
      <c r="D40" s="497">
        <v>93.2</v>
      </c>
      <c r="E40" s="497">
        <v>86.2</v>
      </c>
      <c r="F40" s="497">
        <v>85.1</v>
      </c>
      <c r="G40" s="497">
        <v>38.1</v>
      </c>
      <c r="H40" s="497">
        <v>43.9</v>
      </c>
      <c r="I40" s="497">
        <v>0</v>
      </c>
      <c r="J40" s="497">
        <v>0</v>
      </c>
      <c r="K40" s="497">
        <v>0</v>
      </c>
      <c r="L40" s="498">
        <v>0</v>
      </c>
      <c r="M40" s="498">
        <v>0</v>
      </c>
      <c r="N40" s="497">
        <v>0</v>
      </c>
      <c r="O40" s="515">
        <f t="shared" si="13"/>
        <v>0</v>
      </c>
      <c r="P40" s="612"/>
      <c r="Q40" s="523" t="s">
        <v>282</v>
      </c>
      <c r="R40" s="194"/>
      <c r="T40" s="194"/>
    </row>
    <row r="41" spans="1:26" ht="12" customHeight="1" x14ac:dyDescent="0.2">
      <c r="A41" s="393" t="s">
        <v>125</v>
      </c>
      <c r="B41" s="276"/>
      <c r="C41" s="497">
        <v>0</v>
      </c>
      <c r="D41" s="497">
        <v>0</v>
      </c>
      <c r="E41" s="497">
        <v>0</v>
      </c>
      <c r="F41" s="497">
        <v>0</v>
      </c>
      <c r="G41" s="497">
        <v>0</v>
      </c>
      <c r="H41" s="497">
        <v>0</v>
      </c>
      <c r="I41" s="497">
        <v>0</v>
      </c>
      <c r="J41" s="497">
        <v>0</v>
      </c>
      <c r="K41" s="497">
        <v>0</v>
      </c>
      <c r="L41" s="498">
        <v>0</v>
      </c>
      <c r="M41" s="498">
        <v>0</v>
      </c>
      <c r="N41" s="497">
        <v>0</v>
      </c>
      <c r="O41" s="515">
        <f t="shared" si="13"/>
        <v>0</v>
      </c>
      <c r="P41" s="612"/>
      <c r="Q41" s="523" t="s">
        <v>282</v>
      </c>
      <c r="R41" s="194"/>
      <c r="T41" s="194"/>
      <c r="Z41" s="67"/>
    </row>
    <row r="42" spans="1:26" ht="12" customHeight="1" x14ac:dyDescent="0.2">
      <c r="A42" s="393" t="s">
        <v>126</v>
      </c>
      <c r="B42" s="276"/>
      <c r="C42" s="497">
        <v>0</v>
      </c>
      <c r="D42" s="497">
        <v>0</v>
      </c>
      <c r="E42" s="497">
        <v>0</v>
      </c>
      <c r="F42" s="497">
        <v>0</v>
      </c>
      <c r="G42" s="497">
        <v>0</v>
      </c>
      <c r="H42" s="497">
        <v>0</v>
      </c>
      <c r="I42" s="497">
        <v>0</v>
      </c>
      <c r="J42" s="497">
        <v>0</v>
      </c>
      <c r="K42" s="497">
        <v>0</v>
      </c>
      <c r="L42" s="498">
        <v>0</v>
      </c>
      <c r="M42" s="497">
        <v>34.6</v>
      </c>
      <c r="N42" s="497">
        <v>34.799999999999997</v>
      </c>
      <c r="O42" s="515">
        <f t="shared" si="13"/>
        <v>0.19999999999999574</v>
      </c>
      <c r="P42" s="612"/>
      <c r="Q42" s="522">
        <f t="shared" si="14"/>
        <v>0.57803468208091247</v>
      </c>
      <c r="R42" s="194"/>
      <c r="T42" s="194"/>
      <c r="Z42" s="67"/>
    </row>
    <row r="43" spans="1:26" x14ac:dyDescent="0.2">
      <c r="A43" s="393" t="s">
        <v>127</v>
      </c>
      <c r="B43" s="276"/>
      <c r="C43" s="497">
        <v>0.8</v>
      </c>
      <c r="D43" s="497">
        <v>0.1</v>
      </c>
      <c r="E43" s="497">
        <v>0.2</v>
      </c>
      <c r="F43" s="497">
        <v>0.2</v>
      </c>
      <c r="G43" s="497">
        <v>0.2</v>
      </c>
      <c r="H43" s="497">
        <v>0.1</v>
      </c>
      <c r="I43" s="497">
        <v>0</v>
      </c>
      <c r="J43" s="497">
        <v>0</v>
      </c>
      <c r="K43" s="497">
        <v>0</v>
      </c>
      <c r="L43" s="498">
        <v>0</v>
      </c>
      <c r="M43" s="498">
        <v>0</v>
      </c>
      <c r="N43" s="497">
        <v>0</v>
      </c>
      <c r="O43" s="515">
        <f t="shared" si="13"/>
        <v>0</v>
      </c>
      <c r="P43" s="612"/>
      <c r="Q43" s="523" t="s">
        <v>282</v>
      </c>
      <c r="R43" s="194"/>
      <c r="T43" s="194"/>
      <c r="Z43" s="67"/>
    </row>
    <row r="44" spans="1:26" x14ac:dyDescent="0.2">
      <c r="A44" s="393" t="s">
        <v>128</v>
      </c>
      <c r="B44" s="276"/>
      <c r="C44" s="497">
        <v>0</v>
      </c>
      <c r="D44" s="497">
        <v>0</v>
      </c>
      <c r="E44" s="497">
        <v>0</v>
      </c>
      <c r="F44" s="497">
        <v>0</v>
      </c>
      <c r="G44" s="497">
        <v>0</v>
      </c>
      <c r="H44" s="497">
        <v>0</v>
      </c>
      <c r="I44" s="497">
        <v>0</v>
      </c>
      <c r="J44" s="497">
        <v>0</v>
      </c>
      <c r="K44" s="497">
        <v>0</v>
      </c>
      <c r="L44" s="498">
        <v>0</v>
      </c>
      <c r="M44" s="498">
        <v>0</v>
      </c>
      <c r="N44" s="497">
        <v>0</v>
      </c>
      <c r="O44" s="515">
        <f t="shared" si="13"/>
        <v>0</v>
      </c>
      <c r="P44" s="612"/>
      <c r="Q44" s="523" t="s">
        <v>282</v>
      </c>
      <c r="R44" s="194"/>
      <c r="T44" s="194"/>
      <c r="Z44" s="67"/>
    </row>
    <row r="45" spans="1:26" x14ac:dyDescent="0.2">
      <c r="A45" s="393" t="s">
        <v>129</v>
      </c>
      <c r="B45" s="276"/>
      <c r="C45" s="500">
        <v>10.599999999999994</v>
      </c>
      <c r="D45" s="500">
        <v>0.40000000000001135</v>
      </c>
      <c r="E45" s="500">
        <v>9.9999999999994316E-2</v>
      </c>
      <c r="F45" s="500">
        <f>F35-SUM(F36:F44)</f>
        <v>47.600000000000009</v>
      </c>
      <c r="G45" s="501">
        <f>G35-SUM(G36:G44)</f>
        <v>0</v>
      </c>
      <c r="H45" s="501">
        <v>0</v>
      </c>
      <c r="I45" s="497">
        <v>0</v>
      </c>
      <c r="J45" s="497">
        <v>0</v>
      </c>
      <c r="K45" s="497">
        <v>0.2</v>
      </c>
      <c r="L45" s="498">
        <v>0.10000000000000009</v>
      </c>
      <c r="M45" s="497">
        <v>0.19999999999999574</v>
      </c>
      <c r="N45" s="497">
        <f t="shared" ref="N45" si="15">N35-SUM(N36:N44)</f>
        <v>0.20000000000000284</v>
      </c>
      <c r="O45" s="515">
        <f t="shared" si="13"/>
        <v>7.1054273576010019E-15</v>
      </c>
      <c r="P45" s="612"/>
      <c r="Q45" s="522">
        <f t="shared" si="14"/>
        <v>3.5527136788005769E-12</v>
      </c>
      <c r="R45" s="194"/>
      <c r="T45" s="196"/>
      <c r="Z45" s="67"/>
    </row>
    <row r="46" spans="1:26" ht="6.75" customHeight="1" x14ac:dyDescent="0.2">
      <c r="A46" s="393"/>
      <c r="B46" s="276"/>
      <c r="C46" s="497"/>
      <c r="D46" s="497"/>
      <c r="E46" s="497"/>
      <c r="F46" s="497"/>
      <c r="G46" s="497"/>
      <c r="H46" s="497"/>
      <c r="I46" s="497"/>
      <c r="J46" s="497"/>
      <c r="K46" s="497"/>
      <c r="L46" s="498"/>
      <c r="M46" s="497"/>
      <c r="N46" s="497"/>
      <c r="O46" s="515"/>
      <c r="P46" s="612"/>
      <c r="Q46" s="522"/>
      <c r="R46" s="194"/>
      <c r="T46" s="194"/>
      <c r="Z46" s="67"/>
    </row>
    <row r="47" spans="1:26" ht="12" customHeight="1" x14ac:dyDescent="0.25">
      <c r="A47" s="391" t="s">
        <v>91</v>
      </c>
      <c r="B47" s="276"/>
      <c r="C47" s="494">
        <v>1811.2</v>
      </c>
      <c r="D47" s="494">
        <v>2176</v>
      </c>
      <c r="E47" s="494">
        <v>2150.6</v>
      </c>
      <c r="F47" s="494">
        <v>2198.1</v>
      </c>
      <c r="G47" s="494">
        <v>2003.4</v>
      </c>
      <c r="H47" s="494">
        <v>2066.9</v>
      </c>
      <c r="I47" s="500">
        <v>2117.4</v>
      </c>
      <c r="J47" s="500">
        <v>2388.5</v>
      </c>
      <c r="K47" s="500">
        <v>2062</v>
      </c>
      <c r="L47" s="500">
        <v>1259.5</v>
      </c>
      <c r="M47" s="500">
        <v>2496.6999999999998</v>
      </c>
      <c r="N47" s="500">
        <v>1832.3</v>
      </c>
      <c r="O47" s="515">
        <f t="shared" ref="O47:O65" si="16">N47-M47</f>
        <v>-664.39999999999986</v>
      </c>
      <c r="P47" s="612"/>
      <c r="Q47" s="522">
        <f t="shared" ref="Q47:Q65" si="17">O47/M47*100</f>
        <v>-26.611126687227138</v>
      </c>
      <c r="R47" s="198"/>
      <c r="T47" s="199"/>
      <c r="Z47" s="67"/>
    </row>
    <row r="48" spans="1:26" ht="12" customHeight="1" x14ac:dyDescent="0.2">
      <c r="A48" s="393" t="s">
        <v>130</v>
      </c>
      <c r="B48" s="276"/>
      <c r="C48" s="497">
        <v>6</v>
      </c>
      <c r="D48" s="497">
        <v>6.1</v>
      </c>
      <c r="E48" s="497">
        <v>4.9000000000000004</v>
      </c>
      <c r="F48" s="497">
        <v>4</v>
      </c>
      <c r="G48" s="497">
        <v>4.5</v>
      </c>
      <c r="H48" s="497">
        <v>4.9000000000000004</v>
      </c>
      <c r="I48" s="497">
        <v>5.5</v>
      </c>
      <c r="J48" s="497">
        <v>4.5</v>
      </c>
      <c r="K48" s="497">
        <v>5</v>
      </c>
      <c r="L48" s="498">
        <v>4.8</v>
      </c>
      <c r="M48" s="497">
        <v>5.0999999999999996</v>
      </c>
      <c r="N48" s="497">
        <v>5.2</v>
      </c>
      <c r="O48" s="515">
        <f t="shared" si="16"/>
        <v>0.10000000000000053</v>
      </c>
      <c r="P48" s="612"/>
      <c r="Q48" s="522">
        <f t="shared" si="17"/>
        <v>1.960784313725501</v>
      </c>
      <c r="R48" s="194"/>
      <c r="T48" s="194"/>
      <c r="Z48" s="67"/>
    </row>
    <row r="49" spans="1:29" ht="12" customHeight="1" x14ac:dyDescent="0.2">
      <c r="A49" s="393" t="s">
        <v>131</v>
      </c>
      <c r="B49" s="276"/>
      <c r="C49" s="497">
        <v>0.1</v>
      </c>
      <c r="D49" s="497">
        <v>0.1</v>
      </c>
      <c r="E49" s="497">
        <v>0</v>
      </c>
      <c r="F49" s="497">
        <v>0</v>
      </c>
      <c r="G49" s="497">
        <v>0</v>
      </c>
      <c r="H49" s="497">
        <v>0</v>
      </c>
      <c r="I49" s="497">
        <v>0</v>
      </c>
      <c r="J49" s="497">
        <v>120.2</v>
      </c>
      <c r="K49" s="497">
        <v>0</v>
      </c>
      <c r="L49" s="498">
        <v>0</v>
      </c>
      <c r="M49" s="498">
        <v>0</v>
      </c>
      <c r="N49" s="498">
        <v>0</v>
      </c>
      <c r="O49" s="515">
        <f t="shared" si="16"/>
        <v>0</v>
      </c>
      <c r="P49" s="612"/>
      <c r="Q49" s="523" t="s">
        <v>282</v>
      </c>
      <c r="R49" s="194"/>
      <c r="T49" s="194"/>
      <c r="Z49" s="67"/>
    </row>
    <row r="50" spans="1:29" ht="12" customHeight="1" x14ac:dyDescent="0.2">
      <c r="A50" s="393" t="s">
        <v>132</v>
      </c>
      <c r="B50" s="276"/>
      <c r="C50" s="494">
        <v>138.6</v>
      </c>
      <c r="D50" s="494">
        <v>139.30000000000001</v>
      </c>
      <c r="E50" s="494">
        <v>151.1</v>
      </c>
      <c r="F50" s="494">
        <v>125.1</v>
      </c>
      <c r="G50" s="497">
        <v>122.9</v>
      </c>
      <c r="H50" s="497">
        <v>137.6</v>
      </c>
      <c r="I50" s="497">
        <v>150.9</v>
      </c>
      <c r="J50" s="497">
        <v>138.19999999999999</v>
      </c>
      <c r="K50" s="497">
        <v>142.9</v>
      </c>
      <c r="L50" s="498">
        <v>112.8</v>
      </c>
      <c r="M50" s="497">
        <v>125.3</v>
      </c>
      <c r="N50" s="497">
        <v>119.2</v>
      </c>
      <c r="O50" s="515">
        <f t="shared" si="16"/>
        <v>-6.0999999999999943</v>
      </c>
      <c r="P50" s="612"/>
      <c r="Q50" s="522">
        <f t="shared" si="17"/>
        <v>-4.8683160415003943</v>
      </c>
      <c r="R50" s="194"/>
      <c r="T50" s="194"/>
      <c r="Z50" s="67"/>
    </row>
    <row r="51" spans="1:29" ht="12" customHeight="1" x14ac:dyDescent="0.2">
      <c r="A51" s="393" t="s">
        <v>133</v>
      </c>
      <c r="B51" s="276"/>
      <c r="C51" s="494">
        <v>138.9</v>
      </c>
      <c r="D51" s="494">
        <v>285.3</v>
      </c>
      <c r="E51" s="494">
        <v>159.19999999999999</v>
      </c>
      <c r="F51" s="494">
        <v>104.5</v>
      </c>
      <c r="G51" s="497">
        <v>144.4</v>
      </c>
      <c r="H51" s="497">
        <v>150.5</v>
      </c>
      <c r="I51" s="497">
        <v>176.7</v>
      </c>
      <c r="J51" s="497">
        <v>54.4</v>
      </c>
      <c r="K51" s="497">
        <v>140.69999999999999</v>
      </c>
      <c r="L51" s="498">
        <v>169.5</v>
      </c>
      <c r="M51" s="497">
        <v>167.8</v>
      </c>
      <c r="N51" s="497">
        <v>39.5</v>
      </c>
      <c r="O51" s="515">
        <f t="shared" si="16"/>
        <v>-128.30000000000001</v>
      </c>
      <c r="P51" s="612"/>
      <c r="Q51" s="522">
        <f t="shared" si="17"/>
        <v>-76.460071513706794</v>
      </c>
      <c r="R51" s="194"/>
      <c r="T51" s="194"/>
      <c r="Z51" s="67"/>
    </row>
    <row r="52" spans="1:29" ht="12" customHeight="1" x14ac:dyDescent="0.2">
      <c r="A52" s="393" t="s">
        <v>134</v>
      </c>
      <c r="B52" s="276"/>
      <c r="C52" s="494">
        <v>63.1</v>
      </c>
      <c r="D52" s="494">
        <v>91.3</v>
      </c>
      <c r="E52" s="494">
        <v>79.400000000000006</v>
      </c>
      <c r="F52" s="494">
        <v>58.8</v>
      </c>
      <c r="G52" s="497">
        <v>66.900000000000006</v>
      </c>
      <c r="H52" s="497">
        <v>76.599999999999994</v>
      </c>
      <c r="I52" s="497">
        <v>47.8</v>
      </c>
      <c r="J52" s="497">
        <v>84.8</v>
      </c>
      <c r="K52" s="497">
        <v>73.2</v>
      </c>
      <c r="L52" s="498">
        <v>0.2</v>
      </c>
      <c r="M52" s="497">
        <v>9.1999999999999993</v>
      </c>
      <c r="N52" s="497">
        <v>18.600000000000001</v>
      </c>
      <c r="O52" s="515">
        <f t="shared" si="16"/>
        <v>9.4000000000000021</v>
      </c>
      <c r="P52" s="612"/>
      <c r="Q52" s="522">
        <f t="shared" si="17"/>
        <v>102.17391304347829</v>
      </c>
      <c r="R52" s="194"/>
      <c r="T52" s="194"/>
      <c r="Z52" s="67"/>
    </row>
    <row r="53" spans="1:29" ht="12" customHeight="1" x14ac:dyDescent="0.2">
      <c r="A53" s="393" t="s">
        <v>135</v>
      </c>
      <c r="B53" s="276"/>
      <c r="C53" s="497">
        <v>7.9</v>
      </c>
      <c r="D53" s="497">
        <v>6.5</v>
      </c>
      <c r="E53" s="497">
        <v>15</v>
      </c>
      <c r="F53" s="497">
        <v>36.6</v>
      </c>
      <c r="G53" s="497">
        <v>15.5</v>
      </c>
      <c r="H53" s="497">
        <v>20.9</v>
      </c>
      <c r="I53" s="497">
        <v>33.5</v>
      </c>
      <c r="J53" s="497">
        <v>41.7</v>
      </c>
      <c r="K53" s="497">
        <v>19.899999999999999</v>
      </c>
      <c r="L53" s="498">
        <v>16.8</v>
      </c>
      <c r="M53" s="497">
        <v>59.6</v>
      </c>
      <c r="N53" s="497">
        <v>12</v>
      </c>
      <c r="O53" s="515">
        <f t="shared" si="16"/>
        <v>-47.6</v>
      </c>
      <c r="P53" s="612"/>
      <c r="Q53" s="522">
        <f t="shared" si="17"/>
        <v>-79.865771812080538</v>
      </c>
      <c r="R53" s="194"/>
      <c r="T53" s="194"/>
      <c r="Z53" s="67"/>
    </row>
    <row r="54" spans="1:29" ht="12" customHeight="1" x14ac:dyDescent="0.2">
      <c r="A54" s="393" t="s">
        <v>136</v>
      </c>
      <c r="B54" s="276"/>
      <c r="C54" s="494">
        <v>70.099999999999994</v>
      </c>
      <c r="D54" s="494">
        <v>76.400000000000006</v>
      </c>
      <c r="E54" s="494">
        <v>89.6</v>
      </c>
      <c r="F54" s="494">
        <v>67.400000000000006</v>
      </c>
      <c r="G54" s="497">
        <v>71.099999999999994</v>
      </c>
      <c r="H54" s="497">
        <v>70.099999999999994</v>
      </c>
      <c r="I54" s="497">
        <v>80.8</v>
      </c>
      <c r="J54" s="497">
        <v>59.5</v>
      </c>
      <c r="K54" s="497">
        <v>73.900000000000006</v>
      </c>
      <c r="L54" s="498">
        <v>35.1</v>
      </c>
      <c r="M54" s="497">
        <v>71.3</v>
      </c>
      <c r="N54" s="497">
        <v>61.7</v>
      </c>
      <c r="O54" s="515">
        <f t="shared" si="16"/>
        <v>-9.5999999999999943</v>
      </c>
      <c r="P54" s="612"/>
      <c r="Q54" s="522">
        <f t="shared" si="17"/>
        <v>-13.464235624123413</v>
      </c>
      <c r="R54" s="194"/>
      <c r="T54" s="194"/>
      <c r="Z54" s="67"/>
    </row>
    <row r="55" spans="1:29" ht="12" customHeight="1" x14ac:dyDescent="0.2">
      <c r="A55" s="393" t="s">
        <v>137</v>
      </c>
      <c r="B55" s="276"/>
      <c r="C55" s="494">
        <v>81.5</v>
      </c>
      <c r="D55" s="494">
        <v>75.3</v>
      </c>
      <c r="E55" s="494">
        <v>113.1</v>
      </c>
      <c r="F55" s="494">
        <v>118.6</v>
      </c>
      <c r="G55" s="497">
        <v>105.4</v>
      </c>
      <c r="H55" s="497">
        <v>103</v>
      </c>
      <c r="I55" s="497">
        <v>99.5</v>
      </c>
      <c r="J55" s="497">
        <v>80.2</v>
      </c>
      <c r="K55" s="497">
        <v>131.80000000000001</v>
      </c>
      <c r="L55" s="498">
        <v>82.1</v>
      </c>
      <c r="M55" s="497">
        <v>94</v>
      </c>
      <c r="N55" s="497">
        <v>122.9</v>
      </c>
      <c r="O55" s="515">
        <f t="shared" si="16"/>
        <v>28.900000000000006</v>
      </c>
      <c r="P55" s="612"/>
      <c r="Q55" s="522">
        <f t="shared" si="17"/>
        <v>30.744680851063837</v>
      </c>
      <c r="R55" s="194"/>
      <c r="T55" s="194"/>
      <c r="Z55" s="67"/>
    </row>
    <row r="56" spans="1:29" ht="12" customHeight="1" x14ac:dyDescent="0.2">
      <c r="A56" s="393" t="s">
        <v>138</v>
      </c>
      <c r="B56" s="276"/>
      <c r="C56" s="494">
        <v>323.89999999999998</v>
      </c>
      <c r="D56" s="494">
        <v>362.1</v>
      </c>
      <c r="E56" s="494">
        <v>403</v>
      </c>
      <c r="F56" s="494">
        <v>423.7</v>
      </c>
      <c r="G56" s="497">
        <v>421</v>
      </c>
      <c r="H56" s="497">
        <v>418.3</v>
      </c>
      <c r="I56" s="497">
        <v>462.1</v>
      </c>
      <c r="J56" s="497">
        <v>419.3</v>
      </c>
      <c r="K56" s="497">
        <v>462.4</v>
      </c>
      <c r="L56" s="498">
        <v>324.7</v>
      </c>
      <c r="M56" s="497">
        <v>360.4</v>
      </c>
      <c r="N56" s="497">
        <v>285.89999999999998</v>
      </c>
      <c r="O56" s="515">
        <f t="shared" si="16"/>
        <v>-74.5</v>
      </c>
      <c r="P56" s="612"/>
      <c r="Q56" s="522">
        <f t="shared" si="17"/>
        <v>-20.671476137624861</v>
      </c>
      <c r="R56" s="194"/>
      <c r="T56" s="194"/>
      <c r="Z56" s="67"/>
    </row>
    <row r="57" spans="1:29" ht="12" customHeight="1" x14ac:dyDescent="0.2">
      <c r="A57" s="393" t="s">
        <v>139</v>
      </c>
      <c r="B57" s="276"/>
      <c r="C57" s="494">
        <v>142.4</v>
      </c>
      <c r="D57" s="494">
        <v>132</v>
      </c>
      <c r="E57" s="494">
        <v>151.80000000000001</v>
      </c>
      <c r="F57" s="494">
        <v>152.19999999999999</v>
      </c>
      <c r="G57" s="497">
        <v>161.5</v>
      </c>
      <c r="H57" s="497">
        <v>160.1</v>
      </c>
      <c r="I57" s="497">
        <v>197.3</v>
      </c>
      <c r="J57" s="497">
        <v>156.80000000000001</v>
      </c>
      <c r="K57" s="497">
        <v>156.1</v>
      </c>
      <c r="L57" s="498">
        <v>159.69999999999999</v>
      </c>
      <c r="M57" s="497">
        <v>202.3</v>
      </c>
      <c r="N57" s="497">
        <v>273.5</v>
      </c>
      <c r="O57" s="515">
        <f t="shared" si="16"/>
        <v>71.199999999999989</v>
      </c>
      <c r="P57" s="612"/>
      <c r="Q57" s="522">
        <f t="shared" si="17"/>
        <v>35.195254572417198</v>
      </c>
      <c r="R57" s="194"/>
      <c r="T57" s="194"/>
      <c r="Z57" s="67"/>
    </row>
    <row r="58" spans="1:29" ht="12" customHeight="1" x14ac:dyDescent="0.2">
      <c r="A58" s="393" t="s">
        <v>140</v>
      </c>
      <c r="B58" s="276"/>
      <c r="C58" s="497">
        <v>1.2</v>
      </c>
      <c r="D58" s="497">
        <v>1.2</v>
      </c>
      <c r="E58" s="497">
        <v>1.2</v>
      </c>
      <c r="F58" s="497">
        <v>0.04</v>
      </c>
      <c r="G58" s="497">
        <v>0.7</v>
      </c>
      <c r="H58" s="497">
        <v>0.5</v>
      </c>
      <c r="I58" s="497">
        <v>0.4</v>
      </c>
      <c r="J58" s="497">
        <v>0.5</v>
      </c>
      <c r="K58" s="497">
        <v>0.4</v>
      </c>
      <c r="L58" s="498">
        <v>0.4</v>
      </c>
      <c r="M58" s="497">
        <v>0.3</v>
      </c>
      <c r="N58" s="497">
        <v>0.4</v>
      </c>
      <c r="O58" s="515">
        <f t="shared" si="16"/>
        <v>0.10000000000000003</v>
      </c>
      <c r="P58" s="612"/>
      <c r="Q58" s="522">
        <f t="shared" si="17"/>
        <v>33.33333333333335</v>
      </c>
      <c r="R58" s="194"/>
      <c r="T58" s="194"/>
      <c r="Z58" s="67"/>
    </row>
    <row r="59" spans="1:29" ht="12" customHeight="1" x14ac:dyDescent="0.2">
      <c r="A59" s="393" t="s">
        <v>492</v>
      </c>
      <c r="B59" s="276"/>
      <c r="C59" s="497">
        <v>1.6</v>
      </c>
      <c r="D59" s="497">
        <v>0.5</v>
      </c>
      <c r="E59" s="497">
        <v>0.7</v>
      </c>
      <c r="F59" s="497">
        <v>0.7</v>
      </c>
      <c r="G59" s="497">
        <v>0.8</v>
      </c>
      <c r="H59" s="497">
        <v>0.9</v>
      </c>
      <c r="I59" s="497">
        <v>0.9</v>
      </c>
      <c r="J59" s="497">
        <v>0.7</v>
      </c>
      <c r="K59" s="497">
        <v>0.7</v>
      </c>
      <c r="L59" s="498">
        <v>0.5</v>
      </c>
      <c r="M59" s="497">
        <v>0.6</v>
      </c>
      <c r="N59" s="497">
        <v>0.7</v>
      </c>
      <c r="O59" s="515">
        <f t="shared" si="16"/>
        <v>9.9999999999999978E-2</v>
      </c>
      <c r="P59" s="612"/>
      <c r="Q59" s="522">
        <f t="shared" si="17"/>
        <v>16.666666666666664</v>
      </c>
      <c r="R59" s="194"/>
      <c r="T59" s="194"/>
      <c r="Z59" s="67"/>
    </row>
    <row r="60" spans="1:29" ht="12" customHeight="1" x14ac:dyDescent="0.2">
      <c r="A60" s="393" t="s">
        <v>141</v>
      </c>
      <c r="B60" s="276"/>
      <c r="C60" s="494">
        <v>690.7</v>
      </c>
      <c r="D60" s="494">
        <v>716.7</v>
      </c>
      <c r="E60" s="494">
        <v>618.70000000000005</v>
      </c>
      <c r="F60" s="494">
        <v>709.3</v>
      </c>
      <c r="G60" s="497">
        <v>695.9</v>
      </c>
      <c r="H60" s="497">
        <v>759.1</v>
      </c>
      <c r="I60" s="497">
        <v>698.3</v>
      </c>
      <c r="J60" s="497">
        <v>816.3</v>
      </c>
      <c r="K60" s="497">
        <v>676.6</v>
      </c>
      <c r="L60" s="498">
        <v>214.6</v>
      </c>
      <c r="M60" s="497">
        <v>932.9</v>
      </c>
      <c r="N60" s="497">
        <v>685.8</v>
      </c>
      <c r="O60" s="515">
        <f t="shared" si="16"/>
        <v>-247.10000000000002</v>
      </c>
      <c r="P60" s="612"/>
      <c r="Q60" s="522">
        <f t="shared" si="17"/>
        <v>-26.487297673920036</v>
      </c>
      <c r="R60" s="194"/>
      <c r="T60" s="194"/>
      <c r="Z60" s="67"/>
    </row>
    <row r="61" spans="1:29" ht="12" customHeight="1" x14ac:dyDescent="0.2">
      <c r="A61" s="393" t="s">
        <v>142</v>
      </c>
      <c r="B61" s="276"/>
      <c r="C61" s="497">
        <v>4.5999999999999996</v>
      </c>
      <c r="D61" s="497">
        <v>4.3</v>
      </c>
      <c r="E61" s="497">
        <v>4.0999999999999996</v>
      </c>
      <c r="F61" s="497">
        <v>2.9</v>
      </c>
      <c r="G61" s="497">
        <v>2.9</v>
      </c>
      <c r="H61" s="497">
        <v>2.9</v>
      </c>
      <c r="I61" s="497">
        <v>2.2999999999999998</v>
      </c>
      <c r="J61" s="497">
        <v>2</v>
      </c>
      <c r="K61" s="497">
        <v>2</v>
      </c>
      <c r="L61" s="498">
        <v>1.7</v>
      </c>
      <c r="M61" s="497">
        <v>1.8</v>
      </c>
      <c r="N61" s="497">
        <v>1.7</v>
      </c>
      <c r="O61" s="515">
        <f t="shared" si="16"/>
        <v>-0.10000000000000009</v>
      </c>
      <c r="P61" s="612"/>
      <c r="Q61" s="522">
        <f t="shared" si="17"/>
        <v>-5.5555555555555598</v>
      </c>
      <c r="R61" s="194"/>
      <c r="T61" s="194"/>
      <c r="Z61" s="67"/>
    </row>
    <row r="62" spans="1:29" ht="12" customHeight="1" x14ac:dyDescent="0.2">
      <c r="A62" s="393" t="s">
        <v>143</v>
      </c>
      <c r="B62" s="276"/>
      <c r="C62" s="504">
        <v>10.3</v>
      </c>
      <c r="D62" s="504">
        <v>2</v>
      </c>
      <c r="E62" s="504">
        <v>0</v>
      </c>
      <c r="F62" s="504">
        <v>6.1</v>
      </c>
      <c r="G62" s="497">
        <v>10</v>
      </c>
      <c r="H62" s="497">
        <v>74.900000000000006</v>
      </c>
      <c r="I62" s="497">
        <v>87</v>
      </c>
      <c r="J62" s="497">
        <v>96.5</v>
      </c>
      <c r="K62" s="497">
        <v>82.3</v>
      </c>
      <c r="L62" s="498">
        <v>74.5</v>
      </c>
      <c r="M62" s="497">
        <v>151.5</v>
      </c>
      <c r="N62" s="497">
        <v>130</v>
      </c>
      <c r="O62" s="515">
        <f t="shared" si="16"/>
        <v>-21.5</v>
      </c>
      <c r="P62" s="612"/>
      <c r="Q62" s="522">
        <f t="shared" si="17"/>
        <v>-14.19141914191419</v>
      </c>
      <c r="R62" s="194"/>
      <c r="S62" s="66"/>
      <c r="T62" s="194"/>
      <c r="Z62" s="74"/>
      <c r="AB62" s="74"/>
      <c r="AC62" s="74"/>
    </row>
    <row r="63" spans="1:29" ht="12" customHeight="1" x14ac:dyDescent="0.2">
      <c r="A63" s="393" t="s">
        <v>144</v>
      </c>
      <c r="B63" s="276"/>
      <c r="C63" s="497">
        <v>24.1</v>
      </c>
      <c r="D63" s="497">
        <v>45.8</v>
      </c>
      <c r="E63" s="497">
        <v>67.8</v>
      </c>
      <c r="F63" s="497">
        <v>65.5</v>
      </c>
      <c r="G63" s="497">
        <v>40.6</v>
      </c>
      <c r="H63" s="497">
        <v>53.8</v>
      </c>
      <c r="I63" s="497">
        <v>19.399999999999999</v>
      </c>
      <c r="J63" s="497">
        <v>15.5</v>
      </c>
      <c r="K63" s="497">
        <v>66.099999999999994</v>
      </c>
      <c r="L63" s="498">
        <v>57.400000000000006</v>
      </c>
      <c r="M63" s="497">
        <v>97.2</v>
      </c>
      <c r="N63" s="614">
        <v>27.2</v>
      </c>
      <c r="O63" s="515">
        <f t="shared" si="16"/>
        <v>-70</v>
      </c>
      <c r="P63" s="612"/>
      <c r="Q63" s="522">
        <f t="shared" si="17"/>
        <v>-72.016460905349788</v>
      </c>
      <c r="R63" s="194"/>
      <c r="T63" s="194"/>
      <c r="Z63" s="67"/>
    </row>
    <row r="64" spans="1:29" ht="12" customHeight="1" x14ac:dyDescent="0.2">
      <c r="A64" s="393" t="s">
        <v>145</v>
      </c>
      <c r="B64" s="276"/>
      <c r="C64" s="502">
        <v>98.9</v>
      </c>
      <c r="D64" s="502">
        <v>223.9</v>
      </c>
      <c r="E64" s="502">
        <v>287.7</v>
      </c>
      <c r="F64" s="502">
        <v>318.89999999999998</v>
      </c>
      <c r="G64" s="497">
        <v>137.6</v>
      </c>
      <c r="H64" s="497">
        <v>31.8</v>
      </c>
      <c r="I64" s="497">
        <v>54.6</v>
      </c>
      <c r="J64" s="497">
        <v>297.10000000000002</v>
      </c>
      <c r="K64" s="497">
        <v>27.5</v>
      </c>
      <c r="L64" s="498">
        <v>4.3</v>
      </c>
      <c r="M64" s="497">
        <v>216.7</v>
      </c>
      <c r="N64" s="497">
        <v>47.4</v>
      </c>
      <c r="O64" s="515">
        <f t="shared" si="16"/>
        <v>-169.29999999999998</v>
      </c>
      <c r="P64" s="612"/>
      <c r="Q64" s="522">
        <f t="shared" si="17"/>
        <v>-78.126442085832949</v>
      </c>
      <c r="R64" s="194"/>
      <c r="S64" s="66"/>
      <c r="T64" s="194"/>
      <c r="Z64" s="74"/>
      <c r="AB64" s="74"/>
      <c r="AC64" s="74"/>
    </row>
    <row r="65" spans="1:33" ht="12" customHeight="1" x14ac:dyDescent="0.2">
      <c r="A65" s="393" t="s">
        <v>146</v>
      </c>
      <c r="B65" s="276"/>
      <c r="C65" s="505">
        <v>7.3000000000001819</v>
      </c>
      <c r="D65" s="505">
        <v>7.1999999999998181</v>
      </c>
      <c r="E65" s="505">
        <v>3.2999999999997272</v>
      </c>
      <c r="F65" s="505">
        <f t="shared" ref="F65:J65" si="18">F47-SUM(F48:F64)</f>
        <v>3.7599999999997635</v>
      </c>
      <c r="G65" s="506">
        <f t="shared" si="18"/>
        <v>1.7000000000002728</v>
      </c>
      <c r="H65" s="506">
        <f t="shared" si="18"/>
        <v>1</v>
      </c>
      <c r="I65" s="506">
        <f t="shared" si="18"/>
        <v>0.40000000000009095</v>
      </c>
      <c r="J65" s="506">
        <f t="shared" si="18"/>
        <v>0.3000000000001819</v>
      </c>
      <c r="K65" s="506">
        <f t="shared" ref="K65" si="19">K47-SUM(K48:K64)</f>
        <v>0.5</v>
      </c>
      <c r="L65" s="507">
        <f t="shared" ref="L65" si="20">L47-SUM(L48:L64)</f>
        <v>0.39999999999986358</v>
      </c>
      <c r="M65" s="506">
        <f>M47-SUM(M48:M64)</f>
        <v>0.7000000000007276</v>
      </c>
      <c r="N65" s="506">
        <f>N47-SUM(N48:N64)</f>
        <v>0.59999999999968168</v>
      </c>
      <c r="O65" s="515">
        <f t="shared" si="16"/>
        <v>-0.10000000000104592</v>
      </c>
      <c r="P65" s="612"/>
      <c r="Q65" s="522">
        <f t="shared" si="17"/>
        <v>-14.285714285848854</v>
      </c>
      <c r="R65" s="152"/>
      <c r="T65" s="142"/>
      <c r="Z65" s="74"/>
      <c r="AB65" s="74"/>
      <c r="AC65" s="74"/>
      <c r="AD65" s="74"/>
      <c r="AE65" s="74"/>
      <c r="AF65" s="74"/>
    </row>
    <row r="66" spans="1:33" ht="11.1" customHeight="1" x14ac:dyDescent="0.2">
      <c r="A66" s="393"/>
      <c r="B66" s="276"/>
      <c r="C66" s="494"/>
      <c r="D66" s="494"/>
      <c r="E66" s="494"/>
      <c r="F66" s="494"/>
      <c r="G66" s="494"/>
      <c r="H66" s="494"/>
      <c r="I66" s="494"/>
      <c r="J66" s="494"/>
      <c r="K66" s="494"/>
      <c r="L66" s="486"/>
      <c r="M66" s="494"/>
      <c r="N66" s="494"/>
      <c r="O66" s="515"/>
      <c r="P66" s="612"/>
      <c r="Q66" s="522"/>
      <c r="Z66" s="67"/>
    </row>
    <row r="67" spans="1:33" ht="13.5" customHeight="1" x14ac:dyDescent="0.25">
      <c r="A67" s="391" t="s">
        <v>147</v>
      </c>
      <c r="B67" s="276"/>
      <c r="C67" s="494">
        <v>0</v>
      </c>
      <c r="D67" s="494">
        <v>21.9</v>
      </c>
      <c r="E67" s="494">
        <v>0</v>
      </c>
      <c r="F67" s="494">
        <v>0</v>
      </c>
      <c r="G67" s="494">
        <v>0</v>
      </c>
      <c r="H67" s="494">
        <v>0</v>
      </c>
      <c r="I67" s="494">
        <v>0</v>
      </c>
      <c r="J67" s="494">
        <v>0</v>
      </c>
      <c r="K67" s="494">
        <v>0</v>
      </c>
      <c r="L67" s="486">
        <v>0</v>
      </c>
      <c r="M67" s="494">
        <v>0</v>
      </c>
      <c r="N67" s="494">
        <v>0</v>
      </c>
      <c r="O67" s="515">
        <f t="shared" ref="O67" si="21">N67-M67</f>
        <v>0</v>
      </c>
      <c r="P67" s="612"/>
      <c r="Q67" s="523" t="s">
        <v>282</v>
      </c>
      <c r="S67" s="66"/>
      <c r="Z67" s="67"/>
    </row>
    <row r="68" spans="1:33" ht="6.75" customHeight="1" x14ac:dyDescent="0.2">
      <c r="A68" s="393"/>
      <c r="B68" s="276"/>
      <c r="C68" s="494"/>
      <c r="D68" s="494"/>
      <c r="E68" s="494"/>
      <c r="F68" s="494"/>
      <c r="G68" s="494"/>
      <c r="H68" s="494"/>
      <c r="I68" s="494"/>
      <c r="J68" s="494"/>
      <c r="K68" s="494"/>
      <c r="L68" s="486"/>
      <c r="M68" s="494"/>
      <c r="N68" s="494"/>
      <c r="O68" s="515"/>
      <c r="P68" s="612"/>
      <c r="Q68" s="522"/>
      <c r="Z68" s="67"/>
    </row>
    <row r="69" spans="1:33" s="143" customFormat="1" ht="13.5" customHeight="1" thickBot="1" x14ac:dyDescent="0.3">
      <c r="A69" s="395" t="s">
        <v>101</v>
      </c>
      <c r="B69" s="396"/>
      <c r="C69" s="508">
        <v>3040.7</v>
      </c>
      <c r="D69" s="508">
        <v>3267</v>
      </c>
      <c r="E69" s="508">
        <v>3359.6</v>
      </c>
      <c r="F69" s="508">
        <v>3519.6</v>
      </c>
      <c r="G69" s="508">
        <v>2817.7</v>
      </c>
      <c r="H69" s="508">
        <v>3078.3</v>
      </c>
      <c r="I69" s="508">
        <v>3135.5</v>
      </c>
      <c r="J69" s="508">
        <v>3195.9</v>
      </c>
      <c r="K69" s="508">
        <v>2749.2</v>
      </c>
      <c r="L69" s="508">
        <v>1848.7</v>
      </c>
      <c r="M69" s="508">
        <v>3313.1</v>
      </c>
      <c r="N69" s="508">
        <v>2886.5</v>
      </c>
      <c r="O69" s="516">
        <f t="shared" ref="O69" si="22">N69-M69</f>
        <v>-426.59999999999991</v>
      </c>
      <c r="P69" s="613"/>
      <c r="Q69" s="524">
        <f t="shared" ref="Q69" si="23">O69/M69*100</f>
        <v>-12.876158280764235</v>
      </c>
      <c r="R69" s="281"/>
      <c r="S69" s="281"/>
      <c r="T69" s="281"/>
      <c r="U69" s="281"/>
      <c r="V69" s="281"/>
      <c r="W69" s="281"/>
      <c r="X69" s="281"/>
      <c r="Y69" s="281"/>
      <c r="Z69" s="198"/>
      <c r="AA69" s="200"/>
      <c r="AB69" s="200"/>
      <c r="AC69" s="200"/>
      <c r="AD69" s="200"/>
      <c r="AE69" s="200"/>
      <c r="AF69" s="200"/>
      <c r="AG69" s="200"/>
    </row>
    <row r="70" spans="1:33" s="67" customFormat="1" ht="15" customHeight="1" x14ac:dyDescent="0.2">
      <c r="A70" s="744" t="s">
        <v>443</v>
      </c>
      <c r="B70" s="745"/>
      <c r="C70" s="745"/>
      <c r="D70" s="745"/>
      <c r="I70" s="190"/>
      <c r="J70" s="190"/>
      <c r="K70" s="190"/>
      <c r="L70" s="72"/>
      <c r="M70" s="72"/>
      <c r="N70" s="72"/>
      <c r="O70" s="514"/>
      <c r="P70" s="514"/>
      <c r="Q70" s="514"/>
      <c r="R70" s="190"/>
      <c r="S70" s="280"/>
      <c r="T70" s="190"/>
    </row>
    <row r="71" spans="1:33" s="67" customFormat="1" ht="13.5" customHeight="1" x14ac:dyDescent="0.25">
      <c r="A71" s="279" t="s">
        <v>501</v>
      </c>
      <c r="B71" s="280"/>
      <c r="C71" s="280"/>
      <c r="D71" s="280"/>
      <c r="I71" s="190"/>
      <c r="J71" s="190"/>
      <c r="K71" s="190"/>
      <c r="L71" s="669"/>
      <c r="M71" s="669"/>
      <c r="N71" s="669"/>
      <c r="O71" s="728"/>
      <c r="P71" s="671"/>
      <c r="Q71" s="671"/>
      <c r="R71" s="672"/>
      <c r="S71" s="280"/>
      <c r="T71" s="672"/>
      <c r="U71" s="673"/>
      <c r="V71" s="673"/>
    </row>
    <row r="72" spans="1:33" s="67" customFormat="1" ht="13.5" customHeight="1" x14ac:dyDescent="0.25">
      <c r="A72" s="279" t="s">
        <v>504</v>
      </c>
      <c r="B72" s="280"/>
      <c r="C72" s="280"/>
      <c r="D72" s="280"/>
      <c r="I72" s="190"/>
      <c r="J72" s="190"/>
      <c r="K72" s="190"/>
      <c r="L72" s="669"/>
      <c r="M72" s="669"/>
      <c r="N72" s="669"/>
      <c r="O72" s="728"/>
      <c r="P72" s="671"/>
      <c r="Q72" s="671"/>
      <c r="R72" s="672"/>
      <c r="S72" s="280"/>
      <c r="T72" s="672"/>
      <c r="U72" s="673"/>
      <c r="V72" s="673"/>
    </row>
    <row r="73" spans="1:33" s="67" customFormat="1" ht="13.5" customHeight="1" x14ac:dyDescent="0.2">
      <c r="A73" s="279" t="s">
        <v>505</v>
      </c>
      <c r="B73" s="280"/>
      <c r="C73" s="280"/>
      <c r="D73" s="280"/>
      <c r="I73" s="190"/>
      <c r="J73" s="190"/>
      <c r="K73" s="190"/>
      <c r="L73" s="72"/>
      <c r="M73" s="72"/>
      <c r="N73" s="72"/>
      <c r="O73" s="514"/>
      <c r="P73" s="514"/>
      <c r="Q73" s="514"/>
      <c r="R73" s="190"/>
      <c r="S73" s="280"/>
      <c r="T73" s="190"/>
    </row>
    <row r="74" spans="1:33" s="67" customFormat="1" ht="11.25" customHeight="1" x14ac:dyDescent="0.2">
      <c r="A74" s="67" t="s">
        <v>311</v>
      </c>
      <c r="I74" s="190"/>
      <c r="J74" s="190"/>
      <c r="K74" s="190"/>
      <c r="L74" s="72"/>
      <c r="M74" s="72"/>
      <c r="N74" s="72"/>
      <c r="O74" s="514"/>
      <c r="P74" s="514"/>
      <c r="Q74" s="514"/>
      <c r="R74" s="190"/>
      <c r="S74" s="280"/>
      <c r="T74" s="190"/>
    </row>
    <row r="75" spans="1:33" s="67" customFormat="1" ht="12" customHeight="1" x14ac:dyDescent="0.2">
      <c r="A75" s="6" t="s">
        <v>493</v>
      </c>
      <c r="I75" s="190"/>
      <c r="J75" s="190"/>
      <c r="K75" s="190"/>
      <c r="L75" s="72"/>
      <c r="M75" s="72"/>
      <c r="N75" s="72"/>
      <c r="O75" s="514"/>
      <c r="P75" s="514"/>
      <c r="Q75" s="514"/>
      <c r="R75" s="190"/>
      <c r="S75" s="280"/>
      <c r="T75" s="190"/>
    </row>
    <row r="76" spans="1:33" ht="11.1" customHeight="1" x14ac:dyDescent="0.2">
      <c r="B76" s="69"/>
      <c r="C76" s="69"/>
      <c r="D76" s="69"/>
      <c r="E76" s="69"/>
      <c r="F76" s="69"/>
      <c r="G76" s="69"/>
      <c r="H76" s="69"/>
      <c r="I76" s="277"/>
      <c r="J76" s="277"/>
      <c r="K76" s="277"/>
      <c r="L76" s="72"/>
      <c r="M76" s="72"/>
      <c r="N76" s="72"/>
      <c r="Z76" s="67"/>
    </row>
    <row r="77" spans="1:33" x14ac:dyDescent="0.2">
      <c r="B77" s="69"/>
      <c r="C77" s="69"/>
      <c r="D77" s="69"/>
      <c r="E77" s="69"/>
      <c r="F77" s="69"/>
      <c r="G77" s="69"/>
      <c r="H77" s="69"/>
      <c r="I77" s="277"/>
      <c r="J77" s="277"/>
      <c r="K77" s="277"/>
      <c r="L77" s="72"/>
      <c r="M77" s="72"/>
      <c r="N77" s="72"/>
    </row>
    <row r="78" spans="1:33" x14ac:dyDescent="0.2">
      <c r="B78" s="69"/>
      <c r="C78" s="69"/>
      <c r="D78" s="69"/>
      <c r="E78" s="69"/>
      <c r="F78" s="69"/>
      <c r="G78" s="69"/>
      <c r="H78" s="69"/>
      <c r="I78" s="277"/>
      <c r="J78" s="277"/>
      <c r="K78" s="277"/>
      <c r="L78" s="72"/>
      <c r="M78" s="72"/>
      <c r="N78" s="72"/>
      <c r="Z78" s="67"/>
    </row>
    <row r="79" spans="1:33" x14ac:dyDescent="0.2">
      <c r="B79" s="69"/>
      <c r="C79" s="69"/>
      <c r="D79" s="69"/>
      <c r="E79" s="69"/>
      <c r="F79" s="69"/>
      <c r="G79" s="69"/>
      <c r="H79" s="69"/>
      <c r="I79" s="277"/>
      <c r="J79" s="277"/>
      <c r="K79" s="277"/>
      <c r="L79" s="72"/>
      <c r="M79" s="72"/>
      <c r="N79" s="72"/>
    </row>
    <row r="80" spans="1:33" x14ac:dyDescent="0.2">
      <c r="B80" s="69"/>
      <c r="C80" s="69"/>
      <c r="D80" s="69"/>
      <c r="E80" s="69"/>
      <c r="F80" s="69"/>
      <c r="G80" s="69"/>
      <c r="H80" s="69"/>
      <c r="I80" s="277"/>
      <c r="J80" s="277"/>
      <c r="K80" s="277"/>
      <c r="L80" s="72"/>
      <c r="M80" s="72"/>
      <c r="N80" s="72"/>
    </row>
    <row r="81" spans="2:25" x14ac:dyDescent="0.2">
      <c r="B81" s="69"/>
      <c r="C81" s="69"/>
      <c r="D81" s="69"/>
      <c r="E81" s="69"/>
      <c r="F81" s="69"/>
      <c r="G81" s="69"/>
      <c r="H81" s="69"/>
      <c r="I81" s="277"/>
      <c r="J81" s="277"/>
      <c r="K81" s="277"/>
      <c r="L81" s="72"/>
      <c r="M81" s="72"/>
      <c r="N81" s="72"/>
    </row>
    <row r="82" spans="2:25" x14ac:dyDescent="0.2">
      <c r="B82" s="69"/>
      <c r="C82" s="69"/>
      <c r="D82" s="69"/>
      <c r="E82" s="69"/>
      <c r="F82" s="69"/>
      <c r="G82" s="69"/>
      <c r="H82" s="69"/>
      <c r="I82" s="277"/>
      <c r="J82" s="277"/>
      <c r="K82" s="277"/>
      <c r="L82" s="72"/>
      <c r="M82" s="72"/>
      <c r="N82" s="72"/>
    </row>
    <row r="83" spans="2:25" x14ac:dyDescent="0.2">
      <c r="B83" s="69"/>
      <c r="C83" s="69"/>
      <c r="D83" s="69"/>
      <c r="E83" s="69"/>
      <c r="F83" s="69"/>
      <c r="G83" s="69"/>
      <c r="H83" s="69"/>
      <c r="I83" s="277"/>
      <c r="J83" s="277"/>
      <c r="K83" s="277"/>
      <c r="L83" s="72"/>
      <c r="M83" s="72"/>
      <c r="N83" s="72"/>
    </row>
    <row r="84" spans="2:25" x14ac:dyDescent="0.2">
      <c r="B84" s="69"/>
      <c r="C84" s="69"/>
      <c r="D84" s="69"/>
      <c r="E84" s="69"/>
      <c r="F84" s="69"/>
      <c r="G84" s="69"/>
      <c r="H84" s="69"/>
      <c r="I84" s="277"/>
      <c r="J84" s="277"/>
      <c r="K84" s="277"/>
      <c r="L84" s="72"/>
      <c r="M84" s="72"/>
      <c r="N84" s="72"/>
    </row>
    <row r="85" spans="2:25" x14ac:dyDescent="0.2">
      <c r="B85" s="69"/>
      <c r="C85" s="69"/>
      <c r="D85" s="69"/>
      <c r="E85" s="69"/>
      <c r="F85" s="69"/>
      <c r="G85" s="69"/>
      <c r="H85" s="69"/>
      <c r="I85" s="277"/>
      <c r="J85" s="277"/>
      <c r="K85" s="277"/>
      <c r="L85" s="72"/>
      <c r="M85" s="72"/>
      <c r="N85" s="72"/>
    </row>
    <row r="86" spans="2:25" x14ac:dyDescent="0.2">
      <c r="B86" s="69"/>
      <c r="C86" s="69"/>
      <c r="D86" s="69"/>
      <c r="E86" s="69"/>
      <c r="F86" s="69"/>
      <c r="G86" s="69"/>
      <c r="H86" s="69"/>
      <c r="I86" s="277"/>
      <c r="J86" s="277"/>
      <c r="K86" s="277"/>
      <c r="L86" s="72"/>
      <c r="M86" s="72"/>
      <c r="N86" s="72"/>
    </row>
    <row r="87" spans="2:25" x14ac:dyDescent="0.2">
      <c r="B87" s="69"/>
      <c r="C87" s="69"/>
      <c r="D87" s="69"/>
      <c r="E87" s="69"/>
      <c r="F87" s="69"/>
      <c r="G87" s="69"/>
      <c r="H87" s="69"/>
      <c r="I87" s="277"/>
      <c r="J87" s="277"/>
      <c r="K87" s="277"/>
      <c r="L87" s="72"/>
      <c r="M87" s="72"/>
      <c r="N87" s="72"/>
    </row>
    <row r="88" spans="2:25" x14ac:dyDescent="0.2">
      <c r="B88" s="69"/>
      <c r="C88" s="69"/>
      <c r="D88" s="69"/>
      <c r="E88" s="69"/>
      <c r="F88" s="69"/>
      <c r="G88" s="69"/>
      <c r="H88" s="69"/>
      <c r="I88" s="277"/>
      <c r="J88" s="277"/>
      <c r="K88" s="277"/>
      <c r="U88" s="81"/>
      <c r="V88" s="81"/>
      <c r="W88" s="81"/>
      <c r="X88" s="81"/>
      <c r="Y88" s="81"/>
    </row>
    <row r="89" spans="2:25" x14ac:dyDescent="0.2">
      <c r="B89" s="69"/>
      <c r="C89" s="69"/>
      <c r="D89" s="69"/>
      <c r="E89" s="69"/>
      <c r="F89" s="69"/>
      <c r="G89" s="69"/>
      <c r="H89" s="69"/>
      <c r="I89" s="277"/>
      <c r="J89" s="277"/>
      <c r="K89" s="277"/>
      <c r="U89" s="81"/>
      <c r="V89" s="81"/>
      <c r="W89" s="81"/>
      <c r="X89" s="81"/>
      <c r="Y89" s="81"/>
    </row>
    <row r="90" spans="2:25" x14ac:dyDescent="0.2">
      <c r="B90" s="69"/>
      <c r="C90" s="69"/>
      <c r="D90" s="69"/>
      <c r="E90" s="69"/>
      <c r="F90" s="69"/>
      <c r="G90" s="69"/>
      <c r="H90" s="69"/>
      <c r="I90" s="277"/>
      <c r="J90" s="277"/>
      <c r="K90" s="277"/>
    </row>
    <row r="91" spans="2:25" x14ac:dyDescent="0.2">
      <c r="B91" s="69"/>
      <c r="C91" s="69"/>
      <c r="D91" s="69"/>
      <c r="E91" s="69"/>
      <c r="F91" s="69"/>
      <c r="G91" s="69"/>
      <c r="H91" s="69"/>
      <c r="I91" s="277"/>
      <c r="J91" s="277"/>
      <c r="K91" s="277"/>
    </row>
    <row r="92" spans="2:25" x14ac:dyDescent="0.2">
      <c r="B92" s="69"/>
      <c r="C92" s="69"/>
      <c r="D92" s="69"/>
      <c r="E92" s="69"/>
      <c r="F92" s="69"/>
      <c r="G92" s="69"/>
      <c r="H92" s="69"/>
      <c r="I92" s="277"/>
      <c r="J92" s="277"/>
      <c r="K92" s="277"/>
    </row>
    <row r="93" spans="2:25" x14ac:dyDescent="0.2">
      <c r="B93" s="69"/>
      <c r="C93" s="69"/>
      <c r="D93" s="69"/>
      <c r="E93" s="69"/>
      <c r="F93" s="69"/>
      <c r="G93" s="69"/>
      <c r="H93" s="69"/>
      <c r="I93" s="277"/>
      <c r="J93" s="277"/>
      <c r="K93" s="277"/>
    </row>
    <row r="94" spans="2:25" x14ac:dyDescent="0.2">
      <c r="B94" s="69"/>
      <c r="C94" s="69"/>
      <c r="D94" s="69"/>
      <c r="E94" s="69"/>
      <c r="F94" s="69"/>
      <c r="G94" s="69"/>
      <c r="H94" s="69"/>
      <c r="I94" s="277"/>
      <c r="J94" s="277"/>
      <c r="K94" s="277"/>
    </row>
    <row r="95" spans="2:25" x14ac:dyDescent="0.2">
      <c r="B95" s="278"/>
      <c r="C95" s="278"/>
      <c r="D95" s="278"/>
      <c r="E95" s="278"/>
      <c r="F95" s="278"/>
      <c r="G95" s="278"/>
      <c r="H95" s="278"/>
      <c r="I95" s="277"/>
      <c r="J95" s="277"/>
      <c r="K95" s="277"/>
    </row>
    <row r="96" spans="2:25" x14ac:dyDescent="0.2">
      <c r="B96" s="69"/>
      <c r="C96" s="69"/>
      <c r="D96" s="69"/>
      <c r="E96" s="69"/>
      <c r="F96" s="69"/>
      <c r="G96" s="69"/>
      <c r="H96" s="69"/>
      <c r="I96" s="277"/>
      <c r="J96" s="277"/>
      <c r="K96" s="277"/>
    </row>
    <row r="97" spans="2:11" x14ac:dyDescent="0.2">
      <c r="B97" s="69"/>
      <c r="C97" s="69"/>
      <c r="D97" s="69"/>
      <c r="E97" s="69"/>
      <c r="F97" s="69"/>
      <c r="G97" s="69"/>
      <c r="H97" s="69"/>
      <c r="I97" s="277"/>
      <c r="J97" s="277"/>
      <c r="K97" s="277"/>
    </row>
    <row r="98" spans="2:11" x14ac:dyDescent="0.2">
      <c r="B98" s="69"/>
      <c r="C98" s="69"/>
      <c r="D98" s="69"/>
      <c r="E98" s="69"/>
      <c r="F98" s="69"/>
      <c r="G98" s="69"/>
      <c r="H98" s="69"/>
      <c r="I98" s="277"/>
      <c r="J98" s="277"/>
      <c r="K98" s="277"/>
    </row>
    <row r="99" spans="2:11" x14ac:dyDescent="0.2">
      <c r="B99" s="69"/>
      <c r="C99" s="69"/>
      <c r="D99" s="69"/>
      <c r="E99" s="69"/>
      <c r="F99" s="69"/>
      <c r="G99" s="69"/>
      <c r="H99" s="69"/>
      <c r="I99" s="277"/>
      <c r="J99" s="277"/>
      <c r="K99" s="277"/>
    </row>
    <row r="100" spans="2:11" x14ac:dyDescent="0.2">
      <c r="B100" s="69"/>
      <c r="C100" s="69"/>
      <c r="D100" s="69"/>
      <c r="E100" s="69"/>
      <c r="F100" s="69"/>
      <c r="G100" s="69"/>
      <c r="H100" s="69"/>
      <c r="I100" s="277"/>
      <c r="J100" s="277"/>
      <c r="K100" s="277"/>
    </row>
    <row r="101" spans="2:11" x14ac:dyDescent="0.2">
      <c r="B101" s="69"/>
      <c r="C101" s="69"/>
      <c r="D101" s="69"/>
      <c r="E101" s="69"/>
      <c r="F101" s="69"/>
      <c r="G101" s="69"/>
      <c r="H101" s="69"/>
      <c r="I101" s="277"/>
      <c r="J101" s="277"/>
      <c r="K101" s="277"/>
    </row>
    <row r="102" spans="2:11" x14ac:dyDescent="0.2">
      <c r="B102" s="69"/>
      <c r="C102" s="69"/>
      <c r="D102" s="69"/>
      <c r="E102" s="69"/>
      <c r="F102" s="69"/>
      <c r="G102" s="69"/>
      <c r="H102" s="69"/>
      <c r="I102" s="277"/>
      <c r="J102" s="277"/>
      <c r="K102" s="277"/>
    </row>
    <row r="103" spans="2:11" x14ac:dyDescent="0.2">
      <c r="B103" s="69"/>
      <c r="C103" s="69"/>
      <c r="D103" s="69"/>
      <c r="E103" s="69"/>
      <c r="F103" s="69"/>
      <c r="G103" s="69"/>
      <c r="H103" s="69"/>
      <c r="I103" s="277"/>
      <c r="J103" s="277"/>
      <c r="K103" s="277"/>
    </row>
    <row r="104" spans="2:11" x14ac:dyDescent="0.2">
      <c r="I104" s="140"/>
      <c r="J104" s="140"/>
      <c r="K104" s="140"/>
    </row>
    <row r="105" spans="2:11" x14ac:dyDescent="0.2">
      <c r="I105" s="140"/>
      <c r="J105" s="140"/>
      <c r="K105" s="140"/>
    </row>
    <row r="106" spans="2:11" x14ac:dyDescent="0.2">
      <c r="I106" s="140"/>
      <c r="J106" s="140"/>
      <c r="K106" s="140"/>
    </row>
    <row r="107" spans="2:11" x14ac:dyDescent="0.2">
      <c r="I107" s="140"/>
      <c r="J107" s="140"/>
      <c r="K107" s="140"/>
    </row>
    <row r="108" spans="2:11" x14ac:dyDescent="0.2">
      <c r="I108" s="140"/>
      <c r="J108" s="140"/>
      <c r="K108" s="140"/>
    </row>
    <row r="109" spans="2:11" x14ac:dyDescent="0.2">
      <c r="I109" s="140"/>
      <c r="J109" s="140"/>
      <c r="K109" s="140"/>
    </row>
    <row r="110" spans="2:11" x14ac:dyDescent="0.2">
      <c r="I110" s="140"/>
      <c r="J110" s="140"/>
      <c r="K110" s="140"/>
    </row>
    <row r="111" spans="2:11" x14ac:dyDescent="0.2">
      <c r="I111" s="140"/>
      <c r="J111" s="140"/>
      <c r="K111" s="140"/>
    </row>
    <row r="112" spans="2:11" x14ac:dyDescent="0.2">
      <c r="I112" s="140"/>
      <c r="J112" s="140"/>
      <c r="K112" s="140"/>
    </row>
    <row r="113" spans="9:11" x14ac:dyDescent="0.2">
      <c r="I113" s="140"/>
      <c r="J113" s="140"/>
      <c r="K113" s="140"/>
    </row>
    <row r="114" spans="9:11" x14ac:dyDescent="0.2">
      <c r="I114" s="140"/>
      <c r="J114" s="140"/>
      <c r="K114" s="140"/>
    </row>
    <row r="115" spans="9:11" x14ac:dyDescent="0.2">
      <c r="I115" s="140"/>
      <c r="J115" s="140"/>
      <c r="K115" s="140"/>
    </row>
    <row r="116" spans="9:11" x14ac:dyDescent="0.2">
      <c r="I116" s="140"/>
      <c r="J116" s="140"/>
      <c r="K116" s="140"/>
    </row>
    <row r="117" spans="9:11" x14ac:dyDescent="0.2">
      <c r="I117" s="140"/>
      <c r="J117" s="140"/>
      <c r="K117" s="140"/>
    </row>
    <row r="118" spans="9:11" x14ac:dyDescent="0.2">
      <c r="I118" s="140"/>
      <c r="J118" s="140"/>
      <c r="K118" s="140"/>
    </row>
    <row r="119" spans="9:11" x14ac:dyDescent="0.2">
      <c r="I119" s="140"/>
      <c r="J119" s="140"/>
      <c r="K119" s="140"/>
    </row>
    <row r="120" spans="9:11" x14ac:dyDescent="0.2">
      <c r="I120" s="140"/>
      <c r="J120" s="140"/>
      <c r="K120" s="140"/>
    </row>
    <row r="121" spans="9:11" x14ac:dyDescent="0.2">
      <c r="I121" s="140"/>
      <c r="J121" s="140"/>
      <c r="K121" s="140"/>
    </row>
    <row r="122" spans="9:11" x14ac:dyDescent="0.2">
      <c r="I122" s="140"/>
      <c r="J122" s="140"/>
      <c r="K122" s="140"/>
    </row>
    <row r="123" spans="9:11" x14ac:dyDescent="0.2">
      <c r="I123" s="140"/>
      <c r="J123" s="140"/>
      <c r="K123" s="140"/>
    </row>
    <row r="124" spans="9:11" x14ac:dyDescent="0.2">
      <c r="I124" s="140"/>
      <c r="J124" s="140"/>
      <c r="K124" s="140"/>
    </row>
    <row r="125" spans="9:11" x14ac:dyDescent="0.2">
      <c r="I125" s="140"/>
      <c r="J125" s="140"/>
      <c r="K125" s="140"/>
    </row>
    <row r="126" spans="9:11" x14ac:dyDescent="0.2">
      <c r="I126" s="140"/>
      <c r="J126" s="140"/>
      <c r="K126" s="140"/>
    </row>
    <row r="127" spans="9:11" x14ac:dyDescent="0.2">
      <c r="I127" s="140"/>
      <c r="J127" s="140"/>
      <c r="K127" s="140"/>
    </row>
    <row r="128" spans="9:11" x14ac:dyDescent="0.2">
      <c r="I128" s="140"/>
      <c r="J128" s="140"/>
      <c r="K128" s="140"/>
    </row>
    <row r="129" spans="9:25" x14ac:dyDescent="0.2">
      <c r="I129" s="140"/>
      <c r="J129" s="140"/>
      <c r="K129" s="140"/>
    </row>
    <row r="130" spans="9:25" x14ac:dyDescent="0.2">
      <c r="I130" s="140"/>
      <c r="J130" s="140"/>
      <c r="K130" s="140"/>
    </row>
    <row r="131" spans="9:25" x14ac:dyDescent="0.2">
      <c r="I131" s="140"/>
      <c r="J131" s="140"/>
      <c r="K131" s="140"/>
    </row>
    <row r="132" spans="9:25" x14ac:dyDescent="0.2">
      <c r="I132" s="140"/>
      <c r="J132" s="140"/>
      <c r="K132" s="140"/>
    </row>
    <row r="133" spans="9:25" x14ac:dyDescent="0.2">
      <c r="I133" s="140"/>
      <c r="J133" s="140"/>
      <c r="K133" s="140"/>
    </row>
    <row r="134" spans="9:25" x14ac:dyDescent="0.2">
      <c r="I134" s="140"/>
      <c r="J134" s="140"/>
      <c r="K134" s="140"/>
    </row>
    <row r="135" spans="9:25" x14ac:dyDescent="0.2">
      <c r="I135" s="140"/>
      <c r="J135" s="140"/>
      <c r="K135" s="140"/>
    </row>
    <row r="136" spans="9:25" x14ac:dyDescent="0.2">
      <c r="I136" s="140"/>
      <c r="J136" s="140"/>
      <c r="K136" s="140"/>
    </row>
    <row r="137" spans="9:25" x14ac:dyDescent="0.2">
      <c r="I137" s="140"/>
      <c r="J137" s="140"/>
      <c r="K137" s="140"/>
    </row>
    <row r="138" spans="9:25" x14ac:dyDescent="0.2">
      <c r="I138" s="140"/>
      <c r="J138" s="140"/>
      <c r="K138" s="140"/>
    </row>
    <row r="139" spans="9:25" x14ac:dyDescent="0.2">
      <c r="I139" s="140"/>
      <c r="J139" s="140"/>
      <c r="K139" s="140"/>
    </row>
    <row r="140" spans="9:25" x14ac:dyDescent="0.2">
      <c r="I140" s="140"/>
      <c r="J140" s="140"/>
      <c r="K140" s="140"/>
    </row>
    <row r="141" spans="9:25" x14ac:dyDescent="0.2">
      <c r="I141" s="140"/>
      <c r="J141" s="140"/>
      <c r="K141" s="140"/>
    </row>
    <row r="142" spans="9:25" x14ac:dyDescent="0.2">
      <c r="I142" s="140"/>
      <c r="J142" s="140"/>
      <c r="K142" s="140"/>
    </row>
    <row r="143" spans="9:25" x14ac:dyDescent="0.2">
      <c r="I143" s="140"/>
      <c r="J143" s="140"/>
      <c r="K143" s="140"/>
    </row>
    <row r="144" spans="9:25" x14ac:dyDescent="0.2">
      <c r="I144" s="140"/>
      <c r="J144" s="140"/>
      <c r="K144" s="140"/>
      <c r="U144" s="81"/>
      <c r="V144" s="81"/>
      <c r="W144" s="81"/>
      <c r="X144" s="81"/>
      <c r="Y144" s="81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A31"/>
  <sheetViews>
    <sheetView zoomScale="108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26" sqref="L26"/>
    </sheetView>
  </sheetViews>
  <sheetFormatPr defaultRowHeight="13.2" x14ac:dyDescent="0.25"/>
  <cols>
    <col min="1" max="1" width="24" style="187" customWidth="1"/>
    <col min="2" max="3" width="14" style="187" customWidth="1"/>
    <col min="4" max="4" width="11.77734375" style="187" customWidth="1"/>
    <col min="5" max="5" width="11.44140625" style="187" customWidth="1"/>
    <col min="6" max="6" width="12.6640625" style="187" customWidth="1"/>
    <col min="7" max="7" width="12" style="187" customWidth="1"/>
    <col min="8" max="8" width="11.109375" style="187" customWidth="1"/>
    <col min="9" max="9" width="11" style="187" customWidth="1"/>
    <col min="10" max="11" width="12.109375" style="187" customWidth="1"/>
    <col min="12" max="14" width="13.33203125" style="666" customWidth="1"/>
    <col min="15" max="15" width="13.6640625" style="187" customWidth="1"/>
    <col min="16" max="16" width="13.21875" customWidth="1"/>
  </cols>
  <sheetData>
    <row r="1" spans="1:18" ht="21" customHeight="1" x14ac:dyDescent="0.25">
      <c r="A1" s="248" t="s">
        <v>393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652"/>
      <c r="M1" s="652"/>
      <c r="N1" s="652"/>
      <c r="O1" s="249"/>
      <c r="P1" s="653"/>
    </row>
    <row r="2" spans="1:18" ht="23.25" customHeight="1" x14ac:dyDescent="0.25">
      <c r="A2" s="250"/>
      <c r="B2" s="383" t="s">
        <v>27</v>
      </c>
      <c r="C2" s="383" t="s">
        <v>28</v>
      </c>
      <c r="D2" s="383" t="s">
        <v>29</v>
      </c>
      <c r="E2" s="383" t="s">
        <v>30</v>
      </c>
      <c r="F2" s="383" t="s">
        <v>31</v>
      </c>
      <c r="G2" s="383" t="s">
        <v>32</v>
      </c>
      <c r="H2" s="383" t="s">
        <v>240</v>
      </c>
      <c r="I2" s="383" t="s">
        <v>243</v>
      </c>
      <c r="J2" s="383" t="s">
        <v>247</v>
      </c>
      <c r="K2" s="383" t="s">
        <v>278</v>
      </c>
      <c r="L2" s="654" t="s">
        <v>324</v>
      </c>
      <c r="M2" s="654" t="s">
        <v>360</v>
      </c>
      <c r="N2" s="654" t="s">
        <v>422</v>
      </c>
      <c r="O2" s="655" t="s">
        <v>499</v>
      </c>
      <c r="P2" s="656"/>
    </row>
    <row r="3" spans="1:18" x14ac:dyDescent="0.25">
      <c r="A3" s="250"/>
      <c r="B3" s="376" t="s">
        <v>81</v>
      </c>
      <c r="C3" s="376" t="s">
        <v>81</v>
      </c>
      <c r="D3" s="376" t="s">
        <v>81</v>
      </c>
      <c r="E3" s="376" t="s">
        <v>81</v>
      </c>
      <c r="F3" s="376" t="s">
        <v>81</v>
      </c>
      <c r="G3" s="376" t="s">
        <v>81</v>
      </c>
      <c r="H3" s="376" t="s">
        <v>81</v>
      </c>
      <c r="I3" s="376" t="s">
        <v>81</v>
      </c>
      <c r="J3" s="376" t="s">
        <v>81</v>
      </c>
      <c r="K3" s="376" t="s">
        <v>81</v>
      </c>
      <c r="L3" s="657" t="s">
        <v>81</v>
      </c>
      <c r="M3" s="657" t="s">
        <v>81</v>
      </c>
      <c r="N3" s="657" t="s">
        <v>81</v>
      </c>
      <c r="O3" s="658" t="s">
        <v>411</v>
      </c>
      <c r="P3" s="656"/>
    </row>
    <row r="4" spans="1:18" ht="13.8" thickBot="1" x14ac:dyDescent="0.3">
      <c r="A4" s="255"/>
      <c r="B4" s="262" t="s">
        <v>102</v>
      </c>
      <c r="C4" s="262" t="s">
        <v>102</v>
      </c>
      <c r="D4" s="262" t="s">
        <v>102</v>
      </c>
      <c r="E4" s="262" t="s">
        <v>102</v>
      </c>
      <c r="F4" s="262" t="s">
        <v>102</v>
      </c>
      <c r="G4" s="262" t="s">
        <v>102</v>
      </c>
      <c r="H4" s="262" t="s">
        <v>102</v>
      </c>
      <c r="I4" s="262" t="s">
        <v>102</v>
      </c>
      <c r="J4" s="262" t="s">
        <v>102</v>
      </c>
      <c r="K4" s="262" t="s">
        <v>102</v>
      </c>
      <c r="L4" s="659" t="s">
        <v>102</v>
      </c>
      <c r="M4" s="659" t="s">
        <v>502</v>
      </c>
      <c r="N4" s="659" t="s">
        <v>503</v>
      </c>
      <c r="O4" s="660" t="s">
        <v>341</v>
      </c>
      <c r="P4" s="661" t="s">
        <v>21</v>
      </c>
    </row>
    <row r="5" spans="1:18" x14ac:dyDescent="0.25">
      <c r="A5" s="250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662"/>
      <c r="M5" s="662"/>
      <c r="N5" s="662"/>
      <c r="O5" s="663"/>
      <c r="P5" s="664"/>
    </row>
    <row r="6" spans="1:18" x14ac:dyDescent="0.25">
      <c r="A6" s="250"/>
      <c r="B6" s="397"/>
      <c r="C6" s="397"/>
      <c r="D6" s="165"/>
      <c r="E6" s="165"/>
      <c r="F6" s="117" t="s">
        <v>394</v>
      </c>
      <c r="G6" s="165"/>
      <c r="H6" s="165"/>
      <c r="I6" s="165"/>
      <c r="J6" s="165"/>
      <c r="K6" s="165"/>
      <c r="L6" s="662"/>
      <c r="M6" s="662"/>
      <c r="N6" s="662"/>
      <c r="O6" s="665"/>
      <c r="P6" s="664"/>
    </row>
    <row r="7" spans="1:18" x14ac:dyDescent="0.25">
      <c r="A7" s="251" t="s">
        <v>335</v>
      </c>
      <c r="O7" s="259"/>
      <c r="P7" s="664"/>
    </row>
    <row r="8" spans="1:18" x14ac:dyDescent="0.25">
      <c r="A8" s="252" t="s">
        <v>336</v>
      </c>
      <c r="B8" s="189">
        <v>1330.8320000000001</v>
      </c>
      <c r="C8" s="189">
        <v>1059.6590000000001</v>
      </c>
      <c r="D8" s="189">
        <v>1286.434</v>
      </c>
      <c r="E8" s="189">
        <v>1401.1210000000001</v>
      </c>
      <c r="F8" s="189">
        <v>1387.326</v>
      </c>
      <c r="G8" s="189">
        <v>1227.749</v>
      </c>
      <c r="H8" s="189">
        <v>1353.251</v>
      </c>
      <c r="I8" s="189">
        <v>1329.4</v>
      </c>
      <c r="J8" s="189">
        <v>1679.9</v>
      </c>
      <c r="K8" s="189">
        <v>1322.4</v>
      </c>
      <c r="L8" s="667">
        <v>716.3</v>
      </c>
      <c r="M8" s="667">
        <v>1827.5</v>
      </c>
      <c r="N8" s="667">
        <v>1292.5</v>
      </c>
      <c r="O8" s="575">
        <f>N8-M8</f>
        <v>-535</v>
      </c>
      <c r="P8" s="253">
        <f>O8/M8*100</f>
        <v>-29.274965800273598</v>
      </c>
    </row>
    <row r="9" spans="1:18" x14ac:dyDescent="0.25">
      <c r="A9" s="252" t="s">
        <v>337</v>
      </c>
      <c r="B9" s="189">
        <v>160.73699999999999</v>
      </c>
      <c r="C9" s="189">
        <v>207.036</v>
      </c>
      <c r="D9" s="189">
        <v>185.077</v>
      </c>
      <c r="E9" s="189">
        <v>124.014</v>
      </c>
      <c r="F9" s="189">
        <v>186.35400000000001</v>
      </c>
      <c r="G9" s="189">
        <v>52.71</v>
      </c>
      <c r="H9" s="189">
        <v>88.638999999999996</v>
      </c>
      <c r="I9" s="189">
        <v>73.2</v>
      </c>
      <c r="J9" s="189">
        <v>30.6</v>
      </c>
      <c r="K9" s="189">
        <v>18.600000000000001</v>
      </c>
      <c r="L9" s="667">
        <v>26.8</v>
      </c>
      <c r="M9" s="667">
        <f>60.6</f>
        <v>60.6</v>
      </c>
      <c r="N9" s="667">
        <v>84.4</v>
      </c>
      <c r="O9" s="575">
        <f t="shared" ref="O9:O10" si="0">N9-M9</f>
        <v>23.800000000000004</v>
      </c>
      <c r="P9" s="253">
        <f t="shared" ref="P9:P10" si="1">O9/M9*100</f>
        <v>39.273927392739274</v>
      </c>
    </row>
    <row r="10" spans="1:18" x14ac:dyDescent="0.25">
      <c r="A10" s="252" t="s">
        <v>329</v>
      </c>
      <c r="B10" s="189">
        <f t="shared" ref="B10:H10" si="2">B8+B9</f>
        <v>1491.5690000000002</v>
      </c>
      <c r="C10" s="189">
        <f t="shared" si="2"/>
        <v>1266.6950000000002</v>
      </c>
      <c r="D10" s="189">
        <f t="shared" si="2"/>
        <v>1471.511</v>
      </c>
      <c r="E10" s="189">
        <f t="shared" si="2"/>
        <v>1525.135</v>
      </c>
      <c r="F10" s="189">
        <f t="shared" si="2"/>
        <v>1573.68</v>
      </c>
      <c r="G10" s="189">
        <f t="shared" si="2"/>
        <v>1280.4590000000001</v>
      </c>
      <c r="H10" s="189">
        <f t="shared" si="2"/>
        <v>1441.8899999999999</v>
      </c>
      <c r="I10" s="189">
        <f t="shared" ref="I10:M10" si="3">I8+I9</f>
        <v>1402.6000000000001</v>
      </c>
      <c r="J10" s="189">
        <f t="shared" si="3"/>
        <v>1710.5</v>
      </c>
      <c r="K10" s="189">
        <f t="shared" si="3"/>
        <v>1341</v>
      </c>
      <c r="L10" s="667">
        <f t="shared" si="3"/>
        <v>743.09999999999991</v>
      </c>
      <c r="M10" s="667">
        <f t="shared" si="3"/>
        <v>1888.1</v>
      </c>
      <c r="N10" s="667">
        <f t="shared" ref="N10" si="4">N8+N9</f>
        <v>1376.9</v>
      </c>
      <c r="O10" s="575">
        <f t="shared" si="0"/>
        <v>-511.19999999999982</v>
      </c>
      <c r="P10" s="253">
        <f t="shared" si="1"/>
        <v>-27.074837137863451</v>
      </c>
    </row>
    <row r="11" spans="1:18" x14ac:dyDescent="0.25">
      <c r="A11" s="252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667"/>
      <c r="M11" s="667"/>
      <c r="N11" s="667"/>
      <c r="O11" s="575"/>
      <c r="P11" s="253"/>
      <c r="Q11" s="187"/>
      <c r="R11" s="187"/>
    </row>
    <row r="12" spans="1:18" x14ac:dyDescent="0.25">
      <c r="A12" s="254" t="s">
        <v>338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667"/>
      <c r="M12" s="667"/>
      <c r="N12" s="667"/>
      <c r="O12" s="575"/>
      <c r="P12" s="253"/>
      <c r="Q12" s="187"/>
      <c r="R12" s="187"/>
    </row>
    <row r="13" spans="1:18" x14ac:dyDescent="0.25">
      <c r="A13" s="252" t="s">
        <v>336</v>
      </c>
      <c r="B13" s="189">
        <v>54.24</v>
      </c>
      <c r="C13" s="189">
        <v>16.808</v>
      </c>
      <c r="D13" s="189">
        <v>18.898</v>
      </c>
      <c r="E13" s="189">
        <v>31.21</v>
      </c>
      <c r="F13" s="189">
        <v>25.574000000000002</v>
      </c>
      <c r="G13" s="189">
        <v>16.545000000000002</v>
      </c>
      <c r="H13" s="189">
        <v>39.860999999999997</v>
      </c>
      <c r="I13" s="189">
        <v>59.5</v>
      </c>
      <c r="J13" s="189">
        <v>40.5</v>
      </c>
      <c r="K13" s="189">
        <v>53.2</v>
      </c>
      <c r="L13" s="667">
        <v>23.5</v>
      </c>
      <c r="M13" s="667">
        <v>16.8</v>
      </c>
      <c r="N13" s="667">
        <v>18.899999999999999</v>
      </c>
      <c r="O13" s="575">
        <f t="shared" ref="O13:O15" si="5">N13-M13</f>
        <v>2.0999999999999979</v>
      </c>
      <c r="P13" s="253">
        <f t="shared" ref="P13:P15" si="6">O13/M13*100</f>
        <v>12.499999999999986</v>
      </c>
      <c r="Q13" s="187"/>
      <c r="R13" s="187"/>
    </row>
    <row r="14" spans="1:18" x14ac:dyDescent="0.25">
      <c r="A14" s="252" t="s">
        <v>337</v>
      </c>
      <c r="B14" s="189">
        <v>134.77099999999999</v>
      </c>
      <c r="C14" s="189">
        <v>74.751000000000005</v>
      </c>
      <c r="D14" s="189">
        <v>85.275999999999996</v>
      </c>
      <c r="E14" s="189">
        <v>95.278999999999996</v>
      </c>
      <c r="F14" s="189">
        <v>188.66900000000001</v>
      </c>
      <c r="G14" s="189">
        <v>65.183999999999997</v>
      </c>
      <c r="H14" s="189">
        <v>152.857</v>
      </c>
      <c r="I14" s="189">
        <v>86.7</v>
      </c>
      <c r="J14" s="189">
        <v>157.1</v>
      </c>
      <c r="K14" s="189">
        <v>80.8</v>
      </c>
      <c r="L14" s="667">
        <v>39.200000000000003</v>
      </c>
      <c r="M14" s="667">
        <v>109.8</v>
      </c>
      <c r="N14" s="667">
        <v>111.6</v>
      </c>
      <c r="O14" s="575">
        <f t="shared" si="5"/>
        <v>1.7999999999999972</v>
      </c>
      <c r="P14" s="253">
        <f t="shared" si="6"/>
        <v>1.6393442622950793</v>
      </c>
      <c r="Q14" s="187"/>
      <c r="R14" s="187"/>
    </row>
    <row r="15" spans="1:18" x14ac:dyDescent="0.25">
      <c r="A15" s="252" t="s">
        <v>329</v>
      </c>
      <c r="B15" s="189">
        <f t="shared" ref="B15:H15" si="7">B13+B14</f>
        <v>189.011</v>
      </c>
      <c r="C15" s="189">
        <f t="shared" si="7"/>
        <v>91.558999999999997</v>
      </c>
      <c r="D15" s="189">
        <f t="shared" si="7"/>
        <v>104.17399999999999</v>
      </c>
      <c r="E15" s="189">
        <f t="shared" si="7"/>
        <v>126.489</v>
      </c>
      <c r="F15" s="189">
        <f t="shared" si="7"/>
        <v>214.24300000000002</v>
      </c>
      <c r="G15" s="189">
        <f t="shared" si="7"/>
        <v>81.728999999999999</v>
      </c>
      <c r="H15" s="189">
        <f t="shared" si="7"/>
        <v>192.71799999999999</v>
      </c>
      <c r="I15" s="189">
        <f t="shared" ref="I15:M15" si="8">I13+I14</f>
        <v>146.19999999999999</v>
      </c>
      <c r="J15" s="189">
        <f t="shared" si="8"/>
        <v>197.6</v>
      </c>
      <c r="K15" s="189">
        <f t="shared" si="8"/>
        <v>134</v>
      </c>
      <c r="L15" s="667">
        <f t="shared" si="8"/>
        <v>62.7</v>
      </c>
      <c r="M15" s="667">
        <f t="shared" si="8"/>
        <v>126.6</v>
      </c>
      <c r="N15" s="667">
        <f t="shared" ref="N15" si="9">N13+N14</f>
        <v>130.5</v>
      </c>
      <c r="O15" s="575">
        <f t="shared" si="5"/>
        <v>3.9000000000000057</v>
      </c>
      <c r="P15" s="253">
        <f t="shared" si="6"/>
        <v>3.0805687203791519</v>
      </c>
      <c r="Q15" s="187"/>
      <c r="R15" s="187"/>
    </row>
    <row r="16" spans="1:18" x14ac:dyDescent="0.25">
      <c r="A16" s="252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667"/>
      <c r="M16" s="667"/>
      <c r="N16" s="667"/>
      <c r="O16" s="575"/>
      <c r="P16" s="253"/>
      <c r="Q16" s="187"/>
      <c r="R16" s="187"/>
    </row>
    <row r="17" spans="1:27" x14ac:dyDescent="0.25">
      <c r="A17" s="254" t="s">
        <v>339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667"/>
      <c r="M17" s="667"/>
      <c r="N17" s="667"/>
      <c r="O17" s="575"/>
      <c r="P17" s="253"/>
      <c r="Q17" s="187"/>
      <c r="R17" s="187"/>
    </row>
    <row r="18" spans="1:27" x14ac:dyDescent="0.25">
      <c r="A18" s="252" t="s">
        <v>336</v>
      </c>
      <c r="B18" s="189">
        <v>1063.4269999999999</v>
      </c>
      <c r="C18" s="189">
        <v>964.76599999999996</v>
      </c>
      <c r="D18" s="189">
        <v>1095.3440000000001</v>
      </c>
      <c r="E18" s="189">
        <v>968.49900000000002</v>
      </c>
      <c r="F18" s="189">
        <v>903.60900000000004</v>
      </c>
      <c r="G18" s="189">
        <v>904.95399999999995</v>
      </c>
      <c r="H18" s="189">
        <v>865.92899999999997</v>
      </c>
      <c r="I18" s="189">
        <v>900.2</v>
      </c>
      <c r="J18" s="189">
        <v>654.5</v>
      </c>
      <c r="K18" s="189">
        <v>812</v>
      </c>
      <c r="L18" s="667">
        <v>750</v>
      </c>
      <c r="M18" s="667">
        <v>827.1</v>
      </c>
      <c r="N18" s="667">
        <v>783</v>
      </c>
      <c r="O18" s="575">
        <f t="shared" ref="O18:O20" si="10">N18-M18</f>
        <v>-44.100000000000023</v>
      </c>
      <c r="P18" s="253">
        <f t="shared" ref="P18:P20" si="11">O18/M18*100</f>
        <v>-5.3318824809575647</v>
      </c>
      <c r="Q18" s="187"/>
      <c r="R18" s="187"/>
    </row>
    <row r="19" spans="1:27" x14ac:dyDescent="0.25">
      <c r="A19" s="252" t="s">
        <v>337</v>
      </c>
      <c r="B19" s="189">
        <v>682.65099999999995</v>
      </c>
      <c r="C19" s="189">
        <v>717.69600000000003</v>
      </c>
      <c r="D19" s="189">
        <v>595.96900000000005</v>
      </c>
      <c r="E19" s="189">
        <v>739.45600000000002</v>
      </c>
      <c r="F19" s="189">
        <v>828.10500000000002</v>
      </c>
      <c r="G19" s="189">
        <v>548.88199999999995</v>
      </c>
      <c r="H19" s="189">
        <v>577.71400000000006</v>
      </c>
      <c r="I19" s="189">
        <v>686.5</v>
      </c>
      <c r="J19" s="189">
        <v>633.4</v>
      </c>
      <c r="K19" s="189">
        <v>462.2</v>
      </c>
      <c r="L19" s="667">
        <v>293</v>
      </c>
      <c r="M19" s="667">
        <v>471.3</v>
      </c>
      <c r="N19" s="667">
        <v>596.1</v>
      </c>
      <c r="O19" s="575">
        <f t="shared" si="10"/>
        <v>124.80000000000001</v>
      </c>
      <c r="P19" s="253">
        <f t="shared" si="11"/>
        <v>26.479949077021008</v>
      </c>
    </row>
    <row r="20" spans="1:27" x14ac:dyDescent="0.25">
      <c r="A20" s="252" t="s">
        <v>329</v>
      </c>
      <c r="B20" s="189">
        <f t="shared" ref="B20:H20" si="12">B18+B19</f>
        <v>1746.078</v>
      </c>
      <c r="C20" s="189">
        <f t="shared" si="12"/>
        <v>1682.462</v>
      </c>
      <c r="D20" s="189">
        <f t="shared" si="12"/>
        <v>1691.3130000000001</v>
      </c>
      <c r="E20" s="189">
        <f t="shared" si="12"/>
        <v>1707.9549999999999</v>
      </c>
      <c r="F20" s="189">
        <f t="shared" si="12"/>
        <v>1731.7139999999999</v>
      </c>
      <c r="G20" s="189">
        <f t="shared" si="12"/>
        <v>1453.8359999999998</v>
      </c>
      <c r="H20" s="189">
        <f t="shared" si="12"/>
        <v>1443.643</v>
      </c>
      <c r="I20" s="189">
        <f t="shared" ref="I20:M20" si="13">I18+I19</f>
        <v>1586.7</v>
      </c>
      <c r="J20" s="189">
        <f t="shared" si="13"/>
        <v>1287.9000000000001</v>
      </c>
      <c r="K20" s="189">
        <f t="shared" si="13"/>
        <v>1274.2</v>
      </c>
      <c r="L20" s="667">
        <f t="shared" si="13"/>
        <v>1043</v>
      </c>
      <c r="M20" s="667">
        <f t="shared" si="13"/>
        <v>1298.4000000000001</v>
      </c>
      <c r="N20" s="667">
        <f t="shared" ref="N20" si="14">N18+N19</f>
        <v>1379.1</v>
      </c>
      <c r="O20" s="575">
        <f t="shared" si="10"/>
        <v>80.699999999999818</v>
      </c>
      <c r="P20" s="253">
        <f t="shared" si="11"/>
        <v>6.2153419593345509</v>
      </c>
    </row>
    <row r="21" spans="1:27" x14ac:dyDescent="0.25">
      <c r="A21" s="252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667"/>
      <c r="M21" s="667"/>
      <c r="N21" s="667"/>
      <c r="O21" s="575"/>
      <c r="P21" s="253"/>
    </row>
    <row r="22" spans="1:27" x14ac:dyDescent="0.25">
      <c r="A22" s="254" t="s">
        <v>340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667"/>
      <c r="M22" s="667"/>
      <c r="N22" s="667"/>
      <c r="O22" s="575"/>
      <c r="P22" s="253"/>
    </row>
    <row r="23" spans="1:27" x14ac:dyDescent="0.25">
      <c r="A23" s="252" t="s">
        <v>336</v>
      </c>
      <c r="B23" s="189">
        <f t="shared" ref="B23:H23" si="15">B8+B13+B18</f>
        <v>2448.4989999999998</v>
      </c>
      <c r="C23" s="189">
        <f t="shared" si="15"/>
        <v>2041.2330000000002</v>
      </c>
      <c r="D23" s="189">
        <f t="shared" si="15"/>
        <v>2400.6759999999999</v>
      </c>
      <c r="E23" s="189">
        <f t="shared" si="15"/>
        <v>2400.83</v>
      </c>
      <c r="F23" s="189">
        <f t="shared" si="15"/>
        <v>2316.509</v>
      </c>
      <c r="G23" s="189">
        <f t="shared" si="15"/>
        <v>2149.248</v>
      </c>
      <c r="H23" s="189">
        <f t="shared" si="15"/>
        <v>2259.0410000000002</v>
      </c>
      <c r="I23" s="189">
        <f t="shared" ref="I23:J24" si="16">I8+I13+I18</f>
        <v>2289.1000000000004</v>
      </c>
      <c r="J23" s="189">
        <f t="shared" si="16"/>
        <v>2374.9</v>
      </c>
      <c r="K23" s="189">
        <f t="shared" ref="K23" si="17">K8+K13+K18</f>
        <v>2187.6000000000004</v>
      </c>
      <c r="L23" s="667">
        <f t="shared" ref="L23:M24" si="18">L8+L13+L18</f>
        <v>1489.8</v>
      </c>
      <c r="M23" s="667">
        <f t="shared" si="18"/>
        <v>2671.4</v>
      </c>
      <c r="N23" s="667">
        <f t="shared" ref="N23" si="19">N8+N13+N18</f>
        <v>2094.4</v>
      </c>
      <c r="O23" s="575">
        <f t="shared" ref="O23:O25" si="20">N23-M23</f>
        <v>-577</v>
      </c>
      <c r="P23" s="253">
        <f t="shared" ref="P23:P25" si="21">O23/M23*100</f>
        <v>-21.599161488358163</v>
      </c>
    </row>
    <row r="24" spans="1:27" x14ac:dyDescent="0.25">
      <c r="A24" s="252" t="s">
        <v>337</v>
      </c>
      <c r="B24" s="189">
        <f t="shared" ref="B24:H24" si="22">B9+B14+B19</f>
        <v>978.15899999999988</v>
      </c>
      <c r="C24" s="189">
        <f t="shared" si="22"/>
        <v>999.48300000000006</v>
      </c>
      <c r="D24" s="189">
        <f t="shared" si="22"/>
        <v>866.32200000000012</v>
      </c>
      <c r="E24" s="189">
        <f t="shared" si="22"/>
        <v>958.74900000000002</v>
      </c>
      <c r="F24" s="189">
        <f t="shared" si="22"/>
        <v>1203.1280000000002</v>
      </c>
      <c r="G24" s="189">
        <f t="shared" si="22"/>
        <v>666.77599999999995</v>
      </c>
      <c r="H24" s="189">
        <f t="shared" si="22"/>
        <v>819.21</v>
      </c>
      <c r="I24" s="189">
        <f t="shared" si="16"/>
        <v>846.4</v>
      </c>
      <c r="J24" s="189">
        <f t="shared" si="16"/>
        <v>821.09999999999991</v>
      </c>
      <c r="K24" s="189">
        <f t="shared" ref="K24" si="23">K9+K14+K19</f>
        <v>561.6</v>
      </c>
      <c r="L24" s="667">
        <f t="shared" si="18"/>
        <v>359</v>
      </c>
      <c r="M24" s="667">
        <f>M9+M14+M19</f>
        <v>641.70000000000005</v>
      </c>
      <c r="N24" s="667">
        <f>N9+N14+N19</f>
        <v>792.1</v>
      </c>
      <c r="O24" s="575">
        <f t="shared" si="20"/>
        <v>150.39999999999998</v>
      </c>
      <c r="P24" s="253">
        <f t="shared" si="21"/>
        <v>23.437743493844472</v>
      </c>
    </row>
    <row r="25" spans="1:27" s="188" customFormat="1" ht="13.8" thickBot="1" x14ac:dyDescent="0.3">
      <c r="A25" s="283" t="s">
        <v>329</v>
      </c>
      <c r="B25" s="284">
        <f t="shared" ref="B25:H25" si="24">B23+B24</f>
        <v>3426.6579999999994</v>
      </c>
      <c r="C25" s="284">
        <f t="shared" si="24"/>
        <v>3040.7160000000003</v>
      </c>
      <c r="D25" s="284">
        <f t="shared" si="24"/>
        <v>3266.998</v>
      </c>
      <c r="E25" s="284">
        <f t="shared" si="24"/>
        <v>3359.5789999999997</v>
      </c>
      <c r="F25" s="284">
        <f t="shared" si="24"/>
        <v>3519.6370000000002</v>
      </c>
      <c r="G25" s="284">
        <f t="shared" si="24"/>
        <v>2816.0239999999999</v>
      </c>
      <c r="H25" s="284">
        <f t="shared" si="24"/>
        <v>3078.2510000000002</v>
      </c>
      <c r="I25" s="284">
        <f>I23+I24</f>
        <v>3135.5000000000005</v>
      </c>
      <c r="J25" s="284">
        <f>J23+J24-0.1</f>
        <v>3195.9</v>
      </c>
      <c r="K25" s="284">
        <f>K23+K24</f>
        <v>2749.2000000000003</v>
      </c>
      <c r="L25" s="668">
        <f>L23+L24-0.1</f>
        <v>1848.7</v>
      </c>
      <c r="M25" s="668">
        <f>M23+M24</f>
        <v>3313.1000000000004</v>
      </c>
      <c r="N25" s="668">
        <f>N23+N24</f>
        <v>2886.5</v>
      </c>
      <c r="O25" s="576">
        <f t="shared" si="20"/>
        <v>-426.60000000000036</v>
      </c>
      <c r="P25" s="285">
        <f t="shared" si="21"/>
        <v>-12.876158280764249</v>
      </c>
    </row>
    <row r="26" spans="1:27" s="66" customFormat="1" ht="16.5" customHeight="1" x14ac:dyDescent="0.25">
      <c r="A26" s="746" t="s">
        <v>473</v>
      </c>
      <c r="B26" s="746"/>
      <c r="C26" s="746"/>
      <c r="D26" s="747"/>
      <c r="E26" s="747"/>
      <c r="F26" s="747"/>
      <c r="G26" s="747"/>
      <c r="L26" s="669"/>
      <c r="M26" s="669"/>
      <c r="N26" s="669"/>
      <c r="O26" s="670"/>
      <c r="P26" s="670"/>
      <c r="Q26" s="670"/>
      <c r="R26" s="670"/>
      <c r="S26" s="670"/>
      <c r="T26"/>
      <c r="U26" s="670"/>
      <c r="AA26" s="67"/>
    </row>
    <row r="27" spans="1:27" s="66" customFormat="1" ht="16.5" customHeight="1" x14ac:dyDescent="0.25">
      <c r="A27" s="746" t="s">
        <v>500</v>
      </c>
      <c r="B27" s="746"/>
      <c r="C27" s="746"/>
      <c r="D27" s="747"/>
      <c r="E27" s="747"/>
      <c r="F27" s="747"/>
      <c r="G27" s="747"/>
      <c r="L27" s="669"/>
      <c r="M27" s="669"/>
      <c r="N27" s="669"/>
      <c r="O27" s="670"/>
      <c r="P27" s="670"/>
      <c r="Q27" s="670"/>
      <c r="R27" s="670"/>
      <c r="S27" s="670"/>
      <c r="T27"/>
      <c r="U27" s="670"/>
      <c r="AA27" s="67"/>
    </row>
    <row r="28" spans="1:27" s="67" customFormat="1" ht="13.5" customHeight="1" x14ac:dyDescent="0.25">
      <c r="A28" s="279" t="s">
        <v>501</v>
      </c>
      <c r="B28" s="280"/>
      <c r="C28" s="280"/>
      <c r="D28" s="280"/>
      <c r="I28" s="190"/>
      <c r="J28" s="190"/>
      <c r="K28" s="190"/>
      <c r="L28" s="669"/>
      <c r="M28" s="669"/>
      <c r="N28" s="669"/>
      <c r="O28" s="671"/>
      <c r="P28" s="671"/>
      <c r="Q28" s="672"/>
      <c r="R28" s="280"/>
      <c r="S28" s="672"/>
      <c r="T28" s="673"/>
      <c r="U28" s="673"/>
    </row>
    <row r="29" spans="1:27" s="67" customFormat="1" ht="13.5" customHeight="1" x14ac:dyDescent="0.25">
      <c r="A29" s="279" t="s">
        <v>504</v>
      </c>
      <c r="B29" s="280"/>
      <c r="C29" s="280"/>
      <c r="D29" s="280"/>
      <c r="I29" s="190"/>
      <c r="J29" s="190"/>
      <c r="K29" s="190"/>
      <c r="L29" s="669"/>
      <c r="M29" s="669"/>
      <c r="N29" s="669"/>
      <c r="O29" s="671"/>
      <c r="P29" s="671"/>
      <c r="Q29" s="672"/>
      <c r="R29" s="280"/>
      <c r="S29" s="672"/>
      <c r="T29" s="673"/>
      <c r="U29" s="673"/>
    </row>
    <row r="30" spans="1:27" s="66" customFormat="1" ht="11.25" customHeight="1" x14ac:dyDescent="0.25">
      <c r="A30" s="66" t="s">
        <v>311</v>
      </c>
      <c r="L30" s="669"/>
      <c r="M30" s="669"/>
      <c r="N30" s="669"/>
      <c r="O30" s="670"/>
      <c r="P30" s="670"/>
      <c r="Q30" s="670"/>
      <c r="R30" s="670"/>
      <c r="S30" s="670"/>
      <c r="T30"/>
      <c r="U30" s="670"/>
      <c r="AA30" s="67"/>
    </row>
    <row r="31" spans="1:27" s="66" customFormat="1" ht="12" customHeight="1" x14ac:dyDescent="0.25">
      <c r="A31" s="6" t="s">
        <v>493</v>
      </c>
      <c r="B31" s="6"/>
      <c r="C31" s="6"/>
      <c r="L31" s="669"/>
      <c r="M31" s="669"/>
      <c r="N31" s="669"/>
      <c r="O31" s="670"/>
      <c r="P31" s="670"/>
      <c r="Q31" s="670"/>
      <c r="R31" s="670"/>
      <c r="S31" s="670"/>
      <c r="T31"/>
      <c r="U31" s="670"/>
      <c r="AA31" s="67"/>
    </row>
  </sheetData>
  <mergeCells count="2">
    <mergeCell ref="A26:G26"/>
    <mergeCell ref="A27:G27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terms/"/>
    <ds:schemaRef ds:uri="2fcff277-b375-48ff-b4c9-6bcca27703f7"/>
    <ds:schemaRef ds:uri="http://schemas.microsoft.com/office/2006/documentManagement/types"/>
    <ds:schemaRef ds:uri="4fffb711-94bf-42d2-86e6-614eafb06a72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d5b36e7-01ee-4ebc-867e-e03cfa0d4697}" enabled="0" method="" siteId="{ed5b36e7-01ee-4ebc-867e-e03cfa0d46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Childs;Vidalina Abadam</dc:creator>
  <cp:keywords>rice, production, trade, stocks, prices</cp:keywords>
  <cp:lastModifiedBy>Brooks, Hannah - REE-ERS</cp:lastModifiedBy>
  <cp:lastPrinted>2025-08-14T14:29:01Z</cp:lastPrinted>
  <dcterms:created xsi:type="dcterms:W3CDTF">2003-10-16T13:04:59Z</dcterms:created>
  <dcterms:modified xsi:type="dcterms:W3CDTF">2025-08-14T17:10:19Z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