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R:\_Trade Programs\_Import Policies\05 Sugar Dairy TAA Restricted\Sugar\Circular\Publish External\FY 2020\"/>
    </mc:Choice>
  </mc:AlternateContent>
  <xr:revisionPtr revIDLastSave="0" documentId="13_ncr:1_{6BF51265-D08D-4ED9-ABE2-9E7A59796B9C}" xr6:coauthVersionLast="44" xr6:coauthVersionMax="44" xr10:uidLastSave="{00000000-0000-0000-0000-000000000000}"/>
  <bookViews>
    <workbookView xWindow="-108" yWindow="-108" windowWidth="23256" windowHeight="12576" tabRatio="925" xr2:uid="{00000000-000D-0000-FFFF-FFFF00000000}"/>
  </bookViews>
  <sheets>
    <sheet name="Cover Page " sheetId="139" r:id="rId1"/>
    <sheet name="Table 1 WASDE" sheetId="74" r:id="rId2"/>
    <sheet name="Tab 2 Mexico" sheetId="12" r:id="rId3"/>
    <sheet name="Tab 3A WTO Raw  " sheetId="1" r:id="rId4"/>
    <sheet name="Table 3B Raw " sheetId="171" r:id="rId5"/>
    <sheet name="Tab 4 Refined" sheetId="8" r:id="rId6"/>
    <sheet name="Tab 5 FTAs " sheetId="54" r:id="rId7"/>
    <sheet name="Tab 6,7 Re-Export " sheetId="116" r:id="rId8"/>
    <sheet name="Table 8 FY 2020" sheetId="166" r:id="rId9"/>
    <sheet name="Table 9 Re-Export" sheetId="170" r:id="rId10"/>
    <sheet name="Tab 10 SCP" sheetId="45" r:id="rId11"/>
  </sheets>
  <externalReferences>
    <externalReference r:id="rId12"/>
  </externalReferences>
  <definedNames>
    <definedName name="CCCInv" localSheetId="4">#REF!</definedName>
    <definedName name="CCCInv">#REF!</definedName>
    <definedName name="CertificateGains" localSheetId="4">#REF!</definedName>
    <definedName name="CertificateGains">#REF!</definedName>
    <definedName name="ComplyAcres" localSheetId="4">#REF!</definedName>
    <definedName name="ComplyAcres">#REF!</definedName>
    <definedName name="ContractPaymentAcres" localSheetId="4">#REF!</definedName>
    <definedName name="ContractPaymentAcres">#REF!</definedName>
    <definedName name="CountercyclicalPaymentRate" localSheetId="4">#REF!</definedName>
    <definedName name="CountercyclicalPaymentRate">#REF!</definedName>
    <definedName name="CountercyclicalPayments" localSheetId="4">#REF!</definedName>
    <definedName name="CountercyclicalPayments">#REF!</definedName>
    <definedName name="CountercyclicalPaymentYield" localSheetId="4">#REF!</definedName>
    <definedName name="CountercyclicalPaymentYield">#REF!</definedName>
    <definedName name="CRPHistory" localSheetId="4">#REF!</definedName>
    <definedName name="CRPHistory">#REF!</definedName>
    <definedName name="CRPPayments" localSheetId="4">#REF!</definedName>
    <definedName name="CRPPayments">#REF!</definedName>
    <definedName name="DiffUnaccounted" localSheetId="4">#REF!</definedName>
    <definedName name="DiffUnaccounted">#REF!</definedName>
    <definedName name="DirectCounterCyclicalPayments" localSheetId="4">#REF!</definedName>
    <definedName name="DirectCounterCyclicalPayments">#REF!</definedName>
    <definedName name="DirectPaymentRate" localSheetId="4">#REF!</definedName>
    <definedName name="DirectPaymentRate">#REF!</definedName>
    <definedName name="DirectPayments" localSheetId="4">#REF!</definedName>
    <definedName name="DirectPayments">#REF!</definedName>
    <definedName name="DirectPaymentsExtract">[1]ExtractFileForDirect!#REF!</definedName>
    <definedName name="DirectPaymentYield" localSheetId="4">#REF!</definedName>
    <definedName name="DirectPaymentYield">#REF!</definedName>
    <definedName name="Domestic" localSheetId="4">#REF!</definedName>
    <definedName name="Domestic">#REF!</definedName>
    <definedName name="Effective" localSheetId="4">#REF!</definedName>
    <definedName name="Effective">#REF!</definedName>
    <definedName name="EV__LASTREFTIME__" hidden="1">38283.519537037</definedName>
    <definedName name="ExcelName13">#N/A</definedName>
    <definedName name="FarmValueOfProd" localSheetId="4">#REF!</definedName>
    <definedName name="FarmValueOfProd">#REF!</definedName>
    <definedName name="FISCAL" localSheetId="4">#REF!</definedName>
    <definedName name="FISCAL">#REF!</definedName>
    <definedName name="FixedDecoupledPayments" localSheetId="4">#REF!</definedName>
    <definedName name="FixedDecoupledPayments">#REF!</definedName>
    <definedName name="FreeStocks" localSheetId="4">#REF!</definedName>
    <definedName name="FreeStocks">#REF!</definedName>
    <definedName name="HarvestedAcres" localSheetId="4">#REF!</definedName>
    <definedName name="HarvestedAcres">#REF!</definedName>
    <definedName name="HarvestedYield" localSheetId="4">#REF!</definedName>
    <definedName name="HarvestedYield">#REF!</definedName>
    <definedName name="Hoja1_Query">#N/A</definedName>
    <definedName name="Imports" localSheetId="4">#REF!</definedName>
    <definedName name="Imports">#REF!</definedName>
    <definedName name="LDPs" localSheetId="4">#REF!</definedName>
    <definedName name="LDPs">#REF!</definedName>
    <definedName name="LoanDeficiencyPayments" localSheetId="4">#REF!</definedName>
    <definedName name="LoanDeficiencyPayments">#REF!</definedName>
    <definedName name="LoanRate" localSheetId="4">#REF!</definedName>
    <definedName name="LoanRate">#REF!</definedName>
    <definedName name="LoanRePaymntRate" localSheetId="4">#REF!</definedName>
    <definedName name="LoanRePaymntRate">#REF!</definedName>
    <definedName name="LoansCertGains" localSheetId="4">#REF!</definedName>
    <definedName name="LoansCertGains">#REF!</definedName>
    <definedName name="LoansCertPurchasesCwt" localSheetId="4">#REF!</definedName>
    <definedName name="LoansCertPurchasesCwt">#REF!</definedName>
    <definedName name="LoansCertPurchasesDoll" localSheetId="4">#REF!</definedName>
    <definedName name="LoansCertPurchasesDoll">#REF!</definedName>
    <definedName name="LoansOutstanding" localSheetId="4">#REF!</definedName>
    <definedName name="LoansOutstanding">#REF!</definedName>
    <definedName name="LoansRepaidCYFY_2" localSheetId="4">#REF!</definedName>
    <definedName name="LoansRepaidCYFY_2">#REF!</definedName>
    <definedName name="MarketingLoanWriteOffs" localSheetId="4">#REF!</definedName>
    <definedName name="MarketingLoanWriteOffs">#REF!</definedName>
    <definedName name="Marketings" localSheetId="4">#REF!</definedName>
    <definedName name="Marketings">#REF!</definedName>
    <definedName name="MarketReturns" localSheetId="4">#REF!</definedName>
    <definedName name="MarketReturns">#REF!</definedName>
    <definedName name="MO_GoatsClipped" localSheetId="4">#REF!</definedName>
    <definedName name="MO_GoatsClipped">#REF!</definedName>
    <definedName name="MO_LDPs" localSheetId="4">#REF!</definedName>
    <definedName name="MO_LDPs">#REF!</definedName>
    <definedName name="MO_LoanDeficiencyPayments" localSheetId="4">#REF!</definedName>
    <definedName name="MO_LoanDeficiencyPayments">#REF!</definedName>
    <definedName name="MO_LoansMadeByCwt" localSheetId="4">#REF!</definedName>
    <definedName name="MO_LoansMadeByCwt">#REF!</definedName>
    <definedName name="MO_LoansMadeByDoll" localSheetId="4">#REF!</definedName>
    <definedName name="MO_LoansMadeByDoll">#REF!</definedName>
    <definedName name="MO_LoansRepaidByCwt" localSheetId="4">#REF!</definedName>
    <definedName name="MO_LoansRepaidByCwt">#REF!</definedName>
    <definedName name="MO_LoansRepaidByDoll" localSheetId="4">#REF!</definedName>
    <definedName name="MO_LoansRepaidByDoll">#REF!</definedName>
    <definedName name="MO_MarketingLoanWriteOffs" localSheetId="4">#REF!</definedName>
    <definedName name="MO_MarketingLoanWriteOffs">#REF!</definedName>
    <definedName name="MO_Marketings" localSheetId="4">#REF!</definedName>
    <definedName name="MO_Marketings">#REF!</definedName>
    <definedName name="MO_MarketReturns" localSheetId="4">#REF!</definedName>
    <definedName name="MO_MarketReturns">#REF!</definedName>
    <definedName name="MO_Yield" localSheetId="4">#REF!</definedName>
    <definedName name="MO_Yield">#REF!</definedName>
    <definedName name="MohairPayments" localSheetId="4">#REF!</definedName>
    <definedName name="MohairPayments">#REF!</definedName>
    <definedName name="new_table" localSheetId="4">#REF!</definedName>
    <definedName name="new_table">#REF!</definedName>
    <definedName name="NumberGoatsClipped" localSheetId="4">#REF!</definedName>
    <definedName name="NumberGoatsClipped">#REF!</definedName>
    <definedName name="OldTable" localSheetId="4">#REF!</definedName>
    <definedName name="OldTable">#REF!</definedName>
    <definedName name="OTHER" localSheetId="4">#REF!</definedName>
    <definedName name="OTHER">#REF!</definedName>
    <definedName name="PlantedAcres" localSheetId="4">#REF!</definedName>
    <definedName name="PlantedAcres">#REF!</definedName>
    <definedName name="price" localSheetId="4">#REF!</definedName>
    <definedName name="price">#REF!</definedName>
    <definedName name="_xlnm.Print_Area" localSheetId="0">'Cover Page '!$A$3:$Q$19</definedName>
    <definedName name="_xlnm.Print_Area" localSheetId="10">'Tab 10 SCP'!$A$1:$P$15</definedName>
    <definedName name="_xlnm.Print_Area" localSheetId="2">'Tab 2 Mexico'!$A$1:$N$30</definedName>
    <definedName name="_xlnm.Print_Area" localSheetId="3">'Tab 3A WTO Raw  '!$A$1:$T$51</definedName>
    <definedName name="_xlnm.Print_Area" localSheetId="5">'Tab 4 Refined'!$A$1:$P$37</definedName>
    <definedName name="_xlnm.Print_Area" localSheetId="6">'Tab 5 FTAs '!$A$1:$U$39</definedName>
    <definedName name="_xlnm.Print_Area" localSheetId="7">'Tab 6,7 Re-Export '!$A$1:$N$49</definedName>
    <definedName name="_xlnm.Print_Area" localSheetId="1">'Table 1 WASDE'!$A$1:$R$31</definedName>
    <definedName name="_xlnm.Print_Area" localSheetId="4">'Table 3B Raw '!$A$1:$G$48</definedName>
    <definedName name="_xlnm.Print_Area" localSheetId="8">'Table 8 FY 2020'!$A$1:$H$57</definedName>
    <definedName name="_xlnm.Print_Area" localSheetId="9">'Table 9 Re-Export'!$A$1:$K$63</definedName>
    <definedName name="_xlnm.Print_Area">#N/A</definedName>
    <definedName name="_xlnm.Print_Titles">#N/A</definedName>
    <definedName name="Production" localSheetId="4">#REF!</definedName>
    <definedName name="Production">#REF!</definedName>
    <definedName name="ProductionFlexibilityPayments" localSheetId="4">#REF!</definedName>
    <definedName name="ProductionFlexibilityPayments">#REF!</definedName>
    <definedName name="SAP" localSheetId="4">#REF!</definedName>
    <definedName name="SAP">#REF!</definedName>
    <definedName name="SupportPrice" localSheetId="4">#REF!</definedName>
    <definedName name="SupportPrice">#REF!</definedName>
    <definedName name="TargetPrice" localSheetId="4">#REF!</definedName>
    <definedName name="TargetPrice">#REF!</definedName>
    <definedName name="WO_BeginningStocks" localSheetId="4">#REF!</definedName>
    <definedName name="WO_BeginningStocks">#REF!</definedName>
    <definedName name="WO_DiffUnAccted" localSheetId="4">#REF!</definedName>
    <definedName name="WO_DiffUnAccted">#REF!</definedName>
    <definedName name="WO_DomesticUse" localSheetId="4">#REF!</definedName>
    <definedName name="WO_DomesticUse">#REF!</definedName>
    <definedName name="WO_Exports" localSheetId="4">#REF!</definedName>
    <definedName name="WO_Exports">#REF!</definedName>
    <definedName name="WO_FreeStocks" localSheetId="4">#REF!</definedName>
    <definedName name="WO_FreeStocks">#REF!</definedName>
    <definedName name="WO_Imports" localSheetId="4">#REF!</definedName>
    <definedName name="WO_Imports">#REF!</definedName>
    <definedName name="WO_LDPs" localSheetId="4">#REF!</definedName>
    <definedName name="WO_LDPs">#REF!</definedName>
    <definedName name="WO_LDPsPelts" localSheetId="4">#REF!</definedName>
    <definedName name="WO_LDPsPelts">#REF!</definedName>
    <definedName name="WO_LoanDeficiencyPayments" localSheetId="4">#REF!</definedName>
    <definedName name="WO_LoanDeficiencyPayments">#REF!</definedName>
    <definedName name="WO_LoansMadeByCwt" localSheetId="4">#REF!</definedName>
    <definedName name="WO_LoansMadeByCwt">#REF!</definedName>
    <definedName name="WO_LoansMadeByDoll" localSheetId="4">#REF!</definedName>
    <definedName name="WO_LoansMadeByDoll">#REF!</definedName>
    <definedName name="WO_LoansRepaidByCwt" localSheetId="4">#REF!</definedName>
    <definedName name="WO_LoansRepaidByCwt">#REF!</definedName>
    <definedName name="WO_LoansRepaidByDoll" localSheetId="4">#REF!</definedName>
    <definedName name="WO_LoansRepaidByDoll">#REF!</definedName>
    <definedName name="WO_MarketingLoanWriteOffs" localSheetId="4">#REF!</definedName>
    <definedName name="WO_MarketingLoanWriteOffs">#REF!</definedName>
    <definedName name="WO_Marketings" localSheetId="4">#REF!</definedName>
    <definedName name="WO_Marketings">#REF!</definedName>
    <definedName name="WO_MarketReturns" localSheetId="4">#REF!</definedName>
    <definedName name="WO_MarketReturns">#REF!</definedName>
    <definedName name="WO_production" localSheetId="4">#REF!</definedName>
    <definedName name="WO_production">#REF!</definedName>
    <definedName name="WO_SheepShorn" localSheetId="4">#REF!</definedName>
    <definedName name="WO_SheepShorn">#REF!</definedName>
    <definedName name="WO_ShornWool" localSheetId="4">#REF!</definedName>
    <definedName name="WO_ShornWool">#REF!</definedName>
    <definedName name="WO_StockSheep" localSheetId="4">#REF!</definedName>
    <definedName name="WO_StockSheep">#REF!</definedName>
    <definedName name="WO_Yield" localSheetId="4">#REF!</definedName>
    <definedName name="WO_Yield">#REF!</definedName>
    <definedName name="XLSIMSIM" localSheetId="0" hidden="1">{"Sim",1,"Output 1","MProd!$U$230","1","4","10,000","298503897"}</definedName>
    <definedName name="XLSIMSIM" localSheetId="7" hidden="1">{"Sim",1,"Output 1","MProd!$U$230","1","4","10,000","298503897"}</definedName>
    <definedName name="XLSIMSIM" localSheetId="4" hidden="1">{"Sim",1,"Output 1","MProd!$U$230","1","4","10,000","298503897"}</definedName>
    <definedName name="XLSIMSIM" localSheetId="8" hidden="1">{"Sim",1,"Output 1","MProd!$U$230","1","4","10,000","298503897"}</definedName>
    <definedName name="XLSIMSIM" localSheetId="9" hidden="1">{"Sim",1,"Output 1","MProd!$U$230","1","4","10,000","298503897"}</definedName>
    <definedName name="XLSIMSIM" hidden="1">{"Sim",1,"Output 1","MProd!$U$230","1","4","10,000","298503897"}</definedName>
    <definedName name="XLSIMSIM_sub_1" hidden="1">"={""Sim"",48,""Output 1"",""ShortTon!$AS$4"",""Output 2"",""ShortTon!$AS$5"",""Output 3"",""ShortTon!$AS$6"",""Output 4"",""ShortTon!$AS$7"",""Output 5"",""ShortTon!$AS$8"",""Output 6"",""ShortTon!$AS$9"",""Output 7"",""ShortTon!$AS$10"",""Output 8"""</definedName>
    <definedName name="XLSIMSIM_sub_2" hidden="1">",""ShortTon!$AS$11"",""Output 9"",""ShortTon!$AS$12"",""Output 10"",""ShortTon!$AS$13"",""Output 11"",""ShortTon!$AS$14"",""Output 12"",""ShortTon!$AS$15"",""Output 13"",""ShortTon!$AS$16"",""Output 14"",""ShortTon!$AS$17"",""Output 15"",""ShortTon!$"</definedName>
    <definedName name="XLSIMSIM_sub_3" hidden="1">"AS$18"",""Output 16"",""ShortTon!$AS$19"",""Output 17"",""ShortTon!$AS$20"",""Output 18"",""ShortTon!$AS$21"",""Output 19"",""ShortTon!$AS$22"",""Output 20"",""ShortTon!$AS$23"",""Output 21"",""ShortTon!$AS$24"",""Output 22"",""ShortTon!$AS$25"",""Ou"</definedName>
    <definedName name="XLSIMSIM_sub_4" hidden="1">"tput 23"",""ShortTon!$AS$26"",""Output 24"",""ShortTon!$AS$27"",""Output 25"",""ShortTon!$AS$28"",""Output 26"",""ShortTon!$AS$29"",""Output 27"",""ShortTon!$AS$30"",""Output 28"",""ShortTon!$AS$31"",""Output 29"",""ShortTon!$AS$32"",""Output 30"","""</definedName>
    <definedName name="XLSIMSIM_sub_5" hidden="1">"ShortTon!$AS$33"",""Output 31"",""ShortTon!$AS$34"",""Output 32"",""ShortTon!$AS$35"",""Output 33"",""ShortTon!$AS$36"",""Output 34"",""ShortTon!$AS$37"",""Output 35"",""ShortTon!$AS$38"",""Output 36"",""ShortTon!$AS$39"",""Output 37"",""ShortTon!$AS"</definedName>
    <definedName name="XLSIMSIM_sub_6" hidden="1">"$40"",""Output 38"",""ShortTon!$AS$41"",""Output 39"",""ShortTon!$AS$42"",""Output 40"",""ShortTon!$AS$43"",""Output 41"",""ShortTon!$AS$44"",""Output 42"",""ShortTon!$AS$45"",""Output 43"",""ShortTon!$AS$46"",""Output 44"",""ShortTon!$AS$47"",""Outp"</definedName>
    <definedName name="XLSIMSIM_sub_7" hidden="1">"ut 45"",""ShortTon!$AS$48"",""Output 46"",""ShortTon!$AS$49"",""Output 47"",""ShortTon!$AS$50"",""Output 48"",""ShortTon!$AS$51"",""2"",""3"",""2,000"",""298503897""}"</definedName>
    <definedName name="Yield" localSheetId="4">#REF!</definedName>
    <definedName name="Yiel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166" l="1"/>
  <c r="N13" i="8" l="1"/>
  <c r="N6" i="12" l="1"/>
  <c r="P5" i="1" l="1"/>
  <c r="P6" i="1"/>
  <c r="P7" i="1"/>
  <c r="P8" i="1"/>
  <c r="P9"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F5" i="171" l="1"/>
  <c r="F6" i="171"/>
  <c r="F7" i="171"/>
  <c r="F8" i="171"/>
  <c r="F9" i="171"/>
  <c r="F10" i="171"/>
  <c r="F11" i="171"/>
  <c r="F12" i="171"/>
  <c r="F13" i="171"/>
  <c r="F14" i="171"/>
  <c r="F15" i="171"/>
  <c r="F16" i="171"/>
  <c r="F17" i="171"/>
  <c r="F18" i="171"/>
  <c r="F19" i="171"/>
  <c r="F20" i="171"/>
  <c r="F21" i="171"/>
  <c r="F22" i="171"/>
  <c r="F23" i="171"/>
  <c r="F24" i="171"/>
  <c r="F25" i="171"/>
  <c r="F26" i="171"/>
  <c r="F27" i="171"/>
  <c r="F28" i="171"/>
  <c r="F29" i="171"/>
  <c r="F30" i="171"/>
  <c r="F31" i="171"/>
  <c r="F32" i="171"/>
  <c r="F33" i="171"/>
  <c r="F34" i="171"/>
  <c r="F35" i="171"/>
  <c r="F36" i="171"/>
  <c r="F37" i="171"/>
  <c r="F38" i="171"/>
  <c r="F39" i="171"/>
  <c r="F40" i="171"/>
  <c r="F41" i="171"/>
  <c r="F42" i="171"/>
  <c r="F43" i="171"/>
  <c r="E44" i="171"/>
  <c r="F4" i="171"/>
  <c r="G16" i="166" l="1"/>
  <c r="F16" i="166"/>
  <c r="E16" i="166"/>
  <c r="H16" i="166" s="1"/>
  <c r="G7" i="166" l="1"/>
  <c r="H7" i="166" s="1"/>
  <c r="E7" i="166"/>
  <c r="G7" i="116" l="1"/>
  <c r="G7" i="45" l="1"/>
  <c r="G10" i="45" s="1"/>
  <c r="J24" i="54" l="1"/>
  <c r="J23" i="54"/>
  <c r="J22" i="54" s="1"/>
  <c r="J20" i="54"/>
  <c r="J19" i="54"/>
  <c r="J17" i="54" s="1"/>
  <c r="J18" i="54"/>
  <c r="J15" i="54"/>
  <c r="J8" i="54"/>
  <c r="J9" i="54"/>
  <c r="J10" i="54"/>
  <c r="J11" i="54"/>
  <c r="J12" i="54"/>
  <c r="J13" i="54"/>
  <c r="J7" i="54"/>
  <c r="G8" i="8"/>
  <c r="G15" i="8" s="1"/>
  <c r="H9" i="74" s="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5" i="1"/>
  <c r="G22" i="74"/>
  <c r="H22" i="74"/>
  <c r="G24" i="74"/>
  <c r="H24" i="74"/>
  <c r="H11" i="74"/>
  <c r="G26" i="116"/>
  <c r="G19" i="116"/>
  <c r="G24" i="116" s="1"/>
  <c r="F19" i="116"/>
  <c r="G23" i="12"/>
  <c r="H12" i="74" s="1"/>
  <c r="H23" i="74" s="1"/>
  <c r="E22" i="12"/>
  <c r="H20" i="74" l="1"/>
  <c r="J6" i="54"/>
  <c r="J27" i="54" s="1"/>
  <c r="H10" i="74" s="1"/>
  <c r="H21" i="74" s="1"/>
  <c r="E7" i="116"/>
  <c r="F7" i="116"/>
  <c r="G11" i="74" l="1"/>
  <c r="R24" i="54" l="1"/>
  <c r="R23" i="54"/>
  <c r="R20" i="54"/>
  <c r="R19" i="54"/>
  <c r="R17" i="54" s="1"/>
  <c r="R18" i="54"/>
  <c r="R8" i="54"/>
  <c r="R9" i="54"/>
  <c r="R10" i="54"/>
  <c r="R11" i="54"/>
  <c r="R12" i="54"/>
  <c r="R13" i="54"/>
  <c r="R15" i="54"/>
  <c r="R7" i="54"/>
  <c r="R22" i="54" l="1"/>
  <c r="R6" i="54"/>
  <c r="F26" i="116"/>
  <c r="F24" i="116"/>
  <c r="D19" i="116"/>
  <c r="E19" i="116"/>
  <c r="R27" i="54" l="1"/>
  <c r="C44" i="166"/>
  <c r="F10" i="45" l="1"/>
  <c r="I22" i="54"/>
  <c r="I17" i="54"/>
  <c r="D26" i="116"/>
  <c r="E26" i="116"/>
  <c r="D24" i="116"/>
  <c r="E24" i="116"/>
  <c r="D23" i="116"/>
  <c r="E23" i="116"/>
  <c r="F24" i="74"/>
  <c r="F15" i="8"/>
  <c r="G9" i="74" s="1"/>
  <c r="G20" i="74" s="1"/>
  <c r="F23" i="12"/>
  <c r="G12" i="74" s="1"/>
  <c r="G23" i="74" s="1"/>
  <c r="D22" i="12"/>
  <c r="G46" i="1" l="1"/>
  <c r="G8" i="74" s="1"/>
  <c r="G19" i="74" s="1"/>
  <c r="I6" i="54"/>
  <c r="I27" i="54" s="1"/>
  <c r="G10" i="74" s="1"/>
  <c r="G21" i="74" s="1"/>
  <c r="G25" i="74" l="1"/>
  <c r="G14" i="74"/>
  <c r="E15" i="166"/>
  <c r="H15" i="166" s="1"/>
  <c r="E14" i="166"/>
  <c r="E13" i="166"/>
  <c r="E20" i="166"/>
  <c r="D44" i="171" l="1"/>
  <c r="C44" i="171"/>
  <c r="B44" i="171"/>
  <c r="F44" i="171" l="1"/>
  <c r="E24" i="74"/>
  <c r="D24" i="74"/>
  <c r="F11" i="74" l="1"/>
  <c r="F22" i="74" s="1"/>
  <c r="E23" i="12" l="1"/>
  <c r="F12" i="74" s="1"/>
  <c r="F23" i="74" s="1"/>
  <c r="T22" i="54"/>
  <c r="T17" i="54"/>
  <c r="T6" i="54"/>
  <c r="H22" i="54" l="1"/>
  <c r="H17" i="54"/>
  <c r="H6" i="54"/>
  <c r="T27" i="54"/>
  <c r="E10" i="45"/>
  <c r="C48" i="166"/>
  <c r="C22" i="12"/>
  <c r="H27" i="54" l="1"/>
  <c r="F10" i="74" s="1"/>
  <c r="F21" i="74" s="1"/>
  <c r="F46" i="1"/>
  <c r="F8" i="74" s="1"/>
  <c r="D7" i="116"/>
  <c r="F19" i="74" l="1"/>
  <c r="C7" i="116"/>
  <c r="C24" i="74" l="1"/>
  <c r="N7" i="12" l="1"/>
  <c r="N8" i="12"/>
  <c r="N9" i="12"/>
  <c r="N10" i="12"/>
  <c r="N11" i="12"/>
  <c r="N12" i="12"/>
  <c r="N13" i="12"/>
  <c r="N14" i="12"/>
  <c r="N15" i="12"/>
  <c r="N16" i="12"/>
  <c r="N17" i="12"/>
  <c r="N18" i="12"/>
  <c r="N19" i="12"/>
  <c r="N20" i="12"/>
  <c r="N21" i="12"/>
  <c r="N5" i="12"/>
  <c r="E11" i="74" l="1"/>
  <c r="E22" i="74" s="1"/>
  <c r="D15" i="8"/>
  <c r="B22" i="12"/>
  <c r="N22" i="12" s="1"/>
  <c r="D23" i="12"/>
  <c r="E12" i="74" s="1"/>
  <c r="E23" i="74" s="1"/>
  <c r="D10" i="45" l="1"/>
  <c r="E9" i="74"/>
  <c r="E20" i="74" s="1"/>
  <c r="E46" i="1"/>
  <c r="E8" i="74" s="1"/>
  <c r="E19" i="74" s="1"/>
  <c r="Q22" i="54" l="1"/>
  <c r="Q17" i="54"/>
  <c r="Q6" i="54"/>
  <c r="Q27" i="54" l="1"/>
  <c r="O46" i="1"/>
  <c r="D11" i="74" l="1"/>
  <c r="D22" i="74" s="1"/>
  <c r="C26" i="116" l="1"/>
  <c r="C23" i="116"/>
  <c r="C19" i="116"/>
  <c r="C24" i="116" s="1"/>
  <c r="C23" i="12" l="1"/>
  <c r="D12" i="74" s="1"/>
  <c r="D23" i="74" s="1"/>
  <c r="B7" i="116" l="1"/>
  <c r="C15" i="8" l="1"/>
  <c r="D9" i="74" s="1"/>
  <c r="D20" i="74" s="1"/>
  <c r="C44" i="1"/>
  <c r="C10" i="45"/>
  <c r="D46" i="1" l="1"/>
  <c r="D8" i="74" s="1"/>
  <c r="D19" i="74" s="1"/>
  <c r="H44" i="1"/>
  <c r="H46" i="1" s="1"/>
  <c r="H8" i="74" s="1"/>
  <c r="N10" i="45"/>
  <c r="H19" i="74" l="1"/>
  <c r="H25" i="74" s="1"/>
  <c r="H14" i="74"/>
  <c r="C22" i="54"/>
  <c r="Q6" i="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5" i="1"/>
  <c r="C17" i="54" l="1"/>
  <c r="C6" i="54"/>
  <c r="P11" i="74"/>
  <c r="F6" i="166"/>
  <c r="G6" i="166"/>
  <c r="F9" i="166"/>
  <c r="B10" i="166"/>
  <c r="F13" i="166"/>
  <c r="G13" i="166"/>
  <c r="F14" i="166"/>
  <c r="G14" i="166"/>
  <c r="H14" i="166"/>
  <c r="F15" i="166"/>
  <c r="G15" i="166"/>
  <c r="E19" i="166"/>
  <c r="E21" i="166" s="1"/>
  <c r="H21" i="166" s="1"/>
  <c r="F19" i="166"/>
  <c r="G19" i="166"/>
  <c r="G20" i="166"/>
  <c r="H20" i="166" s="1"/>
  <c r="B21" i="166"/>
  <c r="C21" i="166"/>
  <c r="F21" i="166" s="1"/>
  <c r="D21" i="166"/>
  <c r="G21" i="166" s="1"/>
  <c r="F25" i="166"/>
  <c r="F26" i="166"/>
  <c r="E29" i="166"/>
  <c r="F29" i="166"/>
  <c r="G29" i="166"/>
  <c r="H29" i="166" s="1"/>
  <c r="G30" i="166"/>
  <c r="F30" i="166"/>
  <c r="F33" i="166"/>
  <c r="E34" i="166"/>
  <c r="F34" i="166"/>
  <c r="F37" i="166"/>
  <c r="G38" i="166"/>
  <c r="F38" i="166"/>
  <c r="B40" i="166"/>
  <c r="C40" i="166"/>
  <c r="H41" i="166"/>
  <c r="D44" i="166"/>
  <c r="H44" i="166"/>
  <c r="C46" i="166"/>
  <c r="E46" i="166" s="1"/>
  <c r="D46" i="166"/>
  <c r="H46" i="166"/>
  <c r="D48" i="166"/>
  <c r="E48" i="166" s="1"/>
  <c r="H48" i="166"/>
  <c r="H30" i="166" l="1"/>
  <c r="H19" i="166"/>
  <c r="H13" i="166"/>
  <c r="P9" i="74"/>
  <c r="H38" i="166"/>
  <c r="P13" i="74"/>
  <c r="E44" i="166"/>
  <c r="P12" i="74"/>
  <c r="B42" i="166"/>
  <c r="C27" i="54"/>
  <c r="C10" i="74" s="1"/>
  <c r="F40" i="166"/>
  <c r="H6" i="166"/>
  <c r="E6" i="166"/>
  <c r="E38" i="166"/>
  <c r="G34" i="166"/>
  <c r="H34" i="166" s="1"/>
  <c r="E30" i="166"/>
  <c r="C21" i="74" l="1"/>
  <c r="C11" i="74"/>
  <c r="C22" i="74" s="1"/>
  <c r="N21" i="116"/>
  <c r="N18" i="116"/>
  <c r="B26" i="116"/>
  <c r="N26" i="116" s="1"/>
  <c r="B23" i="116"/>
  <c r="N23" i="116" s="1"/>
  <c r="B19" i="116"/>
  <c r="B24" i="116" s="1"/>
  <c r="N24" i="116" s="1"/>
  <c r="N6" i="116"/>
  <c r="N7" i="116"/>
  <c r="N9" i="116"/>
  <c r="N5" i="116"/>
  <c r="N19" i="116" l="1"/>
  <c r="D46" i="116"/>
  <c r="C46" i="116"/>
  <c r="B46" i="116"/>
  <c r="S24" i="54" l="1"/>
  <c r="S7" i="54"/>
  <c r="S18" i="54"/>
  <c r="S11" i="54" l="1"/>
  <c r="S19" i="54"/>
  <c r="S13" i="54"/>
  <c r="S20" i="54"/>
  <c r="S17" i="54" s="1"/>
  <c r="S8" i="54"/>
  <c r="S15" i="54"/>
  <c r="S12" i="54"/>
  <c r="S10" i="54"/>
  <c r="S9" i="54"/>
  <c r="E17" i="54"/>
  <c r="D22" i="54"/>
  <c r="S23" i="54"/>
  <c r="S22" i="54" s="1"/>
  <c r="E6" i="54"/>
  <c r="D6" i="54"/>
  <c r="D17" i="54"/>
  <c r="E26" i="166"/>
  <c r="G26" i="166"/>
  <c r="G33" i="166" l="1"/>
  <c r="H33" i="166" s="1"/>
  <c r="S6" i="54"/>
  <c r="S27" i="54" s="1"/>
  <c r="E22" i="54"/>
  <c r="E27" i="54" s="1"/>
  <c r="E10" i="74" s="1"/>
  <c r="E21" i="74" s="1"/>
  <c r="D27" i="54"/>
  <c r="D10" i="74" s="1"/>
  <c r="H26" i="166"/>
  <c r="E33" i="166" l="1"/>
  <c r="D21" i="74"/>
  <c r="D25" i="74" s="1"/>
  <c r="E25" i="74"/>
  <c r="E14" i="74"/>
  <c r="D40" i="166"/>
  <c r="P10" i="74" s="1"/>
  <c r="E37" i="166"/>
  <c r="G37" i="166"/>
  <c r="D14" i="74"/>
  <c r="E25" i="166" l="1"/>
  <c r="E40" i="166" s="1"/>
  <c r="G25" i="166"/>
  <c r="H25" i="166" s="1"/>
  <c r="H37" i="166"/>
  <c r="G40" i="166" l="1"/>
  <c r="H40" i="166" s="1"/>
  <c r="R8" i="1"/>
  <c r="R9" i="1"/>
  <c r="S18" i="1" l="1"/>
  <c r="R18" i="1"/>
  <c r="S6" i="1" l="1"/>
  <c r="S7" i="1"/>
  <c r="S8" i="1"/>
  <c r="S9" i="1"/>
  <c r="S10" i="1"/>
  <c r="S11" i="1"/>
  <c r="S12" i="1"/>
  <c r="S13" i="1"/>
  <c r="S14" i="1"/>
  <c r="S15" i="1"/>
  <c r="S16" i="1"/>
  <c r="S17" i="1"/>
  <c r="S19" i="1"/>
  <c r="S20" i="1"/>
  <c r="S21" i="1"/>
  <c r="S22" i="1"/>
  <c r="S23" i="1"/>
  <c r="S24" i="1"/>
  <c r="S25" i="1"/>
  <c r="S26" i="1"/>
  <c r="S27" i="1"/>
  <c r="S28" i="1"/>
  <c r="S29" i="1"/>
  <c r="S30" i="1"/>
  <c r="S31" i="1"/>
  <c r="S32" i="1"/>
  <c r="S33" i="1"/>
  <c r="S34" i="1"/>
  <c r="S35" i="1"/>
  <c r="S36" i="1"/>
  <c r="S37" i="1"/>
  <c r="S38" i="1"/>
  <c r="S39" i="1"/>
  <c r="S40" i="1"/>
  <c r="S41" i="1"/>
  <c r="S42" i="1"/>
  <c r="S43" i="1"/>
  <c r="S44" i="1"/>
  <c r="S5" i="1"/>
  <c r="B46" i="1"/>
  <c r="D9" i="166" s="1"/>
  <c r="E9" i="166" l="1"/>
  <c r="G9" i="166"/>
  <c r="H9" i="166" s="1"/>
  <c r="Q46" i="1" l="1"/>
  <c r="F22" i="54" l="1"/>
  <c r="F17" i="54" l="1"/>
  <c r="U6" i="54" l="1"/>
  <c r="G22" i="54" l="1"/>
  <c r="B22" i="54"/>
  <c r="G17" i="54"/>
  <c r="B17" i="54"/>
  <c r="G6" i="54"/>
  <c r="B6" i="54"/>
  <c r="G27" i="54" l="1"/>
  <c r="B27" i="54"/>
  <c r="U22" i="54" l="1"/>
  <c r="U17" i="54"/>
  <c r="U27" i="54" l="1"/>
  <c r="S46" i="1" l="1"/>
  <c r="E15" i="8" l="1"/>
  <c r="F9" i="74" s="1"/>
  <c r="F20" i="74" s="1"/>
  <c r="F25" i="74" l="1"/>
  <c r="F14" i="74"/>
  <c r="P24" i="74"/>
  <c r="P20" i="74" l="1"/>
  <c r="C46" i="1" l="1"/>
  <c r="C8" i="74" s="1"/>
  <c r="P46" i="1"/>
  <c r="C19" i="74" l="1"/>
  <c r="P22" i="74" l="1"/>
  <c r="P23" i="74"/>
  <c r="O11" i="74" l="1"/>
  <c r="O22" i="74" l="1"/>
  <c r="Q22" i="74" s="1"/>
  <c r="Q11" i="74"/>
  <c r="O10" i="74" l="1"/>
  <c r="O21" i="74" l="1"/>
  <c r="B10" i="45" l="1"/>
  <c r="B23" i="12" l="1"/>
  <c r="C12" i="74" s="1"/>
  <c r="C23" i="74" s="1"/>
  <c r="O12" i="74" l="1"/>
  <c r="Q12" i="74" s="1"/>
  <c r="O23" i="74" l="1"/>
  <c r="Q23" i="74" s="1"/>
  <c r="P8" i="45" l="1"/>
  <c r="P7" i="45"/>
  <c r="R6" i="1" l="1"/>
  <c r="R7" i="1"/>
  <c r="R10" i="1"/>
  <c r="R11" i="1"/>
  <c r="R13" i="1"/>
  <c r="R15" i="1"/>
  <c r="R16" i="1"/>
  <c r="R17" i="1"/>
  <c r="R19" i="1"/>
  <c r="R21" i="1"/>
  <c r="R22" i="1"/>
  <c r="R24" i="1"/>
  <c r="R25" i="1"/>
  <c r="R26" i="1"/>
  <c r="R28" i="1"/>
  <c r="R29" i="1"/>
  <c r="R30" i="1"/>
  <c r="R31" i="1"/>
  <c r="R32" i="1"/>
  <c r="R33" i="1"/>
  <c r="R35" i="1"/>
  <c r="R36" i="1"/>
  <c r="R37" i="1"/>
  <c r="R38" i="1"/>
  <c r="R41" i="1"/>
  <c r="R44" i="1"/>
  <c r="R5" i="1"/>
  <c r="O10" i="45" l="1"/>
  <c r="P10" i="45" s="1"/>
  <c r="O15" i="8" l="1"/>
  <c r="P8" i="8"/>
  <c r="P7" i="8" l="1"/>
  <c r="N23" i="12" l="1"/>
  <c r="O8" i="74" l="1"/>
  <c r="O19" i="74" l="1"/>
  <c r="P21" i="74"/>
  <c r="Q21" i="74" s="1"/>
  <c r="Q10" i="74"/>
  <c r="R46" i="1" l="1"/>
  <c r="P12" i="8" l="1"/>
  <c r="F6" i="54" l="1"/>
  <c r="F27" i="54" s="1"/>
  <c r="P13" i="8"/>
  <c r="N15" i="8"/>
  <c r="P15" i="8" s="1"/>
  <c r="B15" i="8"/>
  <c r="C9" i="74" s="1"/>
  <c r="C20" i="74" s="1"/>
  <c r="C25" i="74" s="1"/>
  <c r="O9" i="74" l="1"/>
  <c r="C14" i="74"/>
  <c r="O20" i="74" l="1"/>
  <c r="O18" i="74" s="1"/>
  <c r="O7" i="74"/>
  <c r="Q9" i="74"/>
  <c r="Q20" i="74" l="1"/>
  <c r="F8" i="166"/>
  <c r="C10" i="166"/>
  <c r="C42" i="166" l="1"/>
  <c r="F10" i="166"/>
  <c r="F42" i="166" l="1"/>
  <c r="C50" i="166"/>
  <c r="F50" i="166" l="1"/>
  <c r="H8" i="166"/>
  <c r="D10" i="166"/>
  <c r="E10" i="166" s="1"/>
  <c r="E8" i="166" l="1"/>
  <c r="P8" i="74"/>
  <c r="G10" i="166"/>
  <c r="D42" i="166"/>
  <c r="D50" i="166" l="1"/>
  <c r="E50" i="166" s="1"/>
  <c r="E42" i="166"/>
  <c r="H10" i="166"/>
  <c r="G42" i="166"/>
  <c r="Q8" i="74"/>
  <c r="P7" i="74"/>
  <c r="P19" i="74"/>
  <c r="Q19" i="74" s="1"/>
  <c r="P14" i="74"/>
  <c r="G50" i="166" l="1"/>
  <c r="H50" i="166" s="1"/>
  <c r="H42" i="166"/>
  <c r="P25" i="74"/>
  <c r="P18" i="74"/>
  <c r="Q18" i="74" s="1"/>
  <c r="Q7" i="74"/>
  <c r="O13" i="74"/>
  <c r="Q13" i="74" s="1"/>
  <c r="O24" i="74" l="1"/>
  <c r="Q24" i="74" s="1"/>
  <c r="O14" i="74"/>
  <c r="Q14" i="74" l="1"/>
  <c r="O25" i="74"/>
  <c r="Q25" i="74" s="1"/>
</calcChain>
</file>

<file path=xl/sharedStrings.xml><?xml version="1.0" encoding="utf-8"?>
<sst xmlns="http://schemas.openxmlformats.org/spreadsheetml/2006/main" count="528" uniqueCount="318">
  <si>
    <t>Argentina</t>
  </si>
  <si>
    <t>Barbados</t>
  </si>
  <si>
    <t>Belize</t>
  </si>
  <si>
    <t>Bolivia</t>
  </si>
  <si>
    <t>Colombia</t>
  </si>
  <si>
    <t>Congo</t>
  </si>
  <si>
    <t>Costa Rica</t>
  </si>
  <si>
    <t>Cote d'Ivoire</t>
  </si>
  <si>
    <t>Dominican Republic</t>
  </si>
  <si>
    <t>Ecuador</t>
  </si>
  <si>
    <t>El Salvador</t>
  </si>
  <si>
    <t>Fiji</t>
  </si>
  <si>
    <t>Gabon</t>
  </si>
  <si>
    <t>Guatemala</t>
  </si>
  <si>
    <t>Guyana</t>
  </si>
  <si>
    <t>Haiti</t>
  </si>
  <si>
    <t>Honduras</t>
  </si>
  <si>
    <t>India</t>
  </si>
  <si>
    <t>Jamaica</t>
  </si>
  <si>
    <t>Madagascar</t>
  </si>
  <si>
    <t>Malawi</t>
  </si>
  <si>
    <t>Mauritius</t>
  </si>
  <si>
    <t>Mozambique</t>
  </si>
  <si>
    <t>Nicaragua</t>
  </si>
  <si>
    <t>Panama</t>
  </si>
  <si>
    <t>Papua New Guinea</t>
  </si>
  <si>
    <t>Peru</t>
  </si>
  <si>
    <t xml:space="preserve">Philippines </t>
  </si>
  <si>
    <t>South Africa</t>
  </si>
  <si>
    <t xml:space="preserve">St. Kitts and Nevis </t>
  </si>
  <si>
    <t>Taiwan</t>
  </si>
  <si>
    <t>Thailand</t>
  </si>
  <si>
    <t>Trinidad-Tobago</t>
  </si>
  <si>
    <t>Uruguay</t>
  </si>
  <si>
    <t>Zimbabwe</t>
  </si>
  <si>
    <t>Total</t>
  </si>
  <si>
    <t>Mexico</t>
  </si>
  <si>
    <t>Brazil</t>
  </si>
  <si>
    <t>Metric Tons, Raw Value</t>
  </si>
  <si>
    <t>MTRV</t>
  </si>
  <si>
    <t>Percent</t>
  </si>
  <si>
    <t xml:space="preserve">Metric Tons, Raw Value </t>
  </si>
  <si>
    <t>All Other Countries</t>
  </si>
  <si>
    <t>Paraguay</t>
  </si>
  <si>
    <t>District Port Name</t>
  </si>
  <si>
    <t xml:space="preserve">Tranche 4     </t>
  </si>
  <si>
    <t xml:space="preserve">Tranche 3     </t>
  </si>
  <si>
    <t xml:space="preserve">Tranche 2     </t>
  </si>
  <si>
    <t xml:space="preserve">Tranche 5     </t>
  </si>
  <si>
    <t>n/a</t>
  </si>
  <si>
    <t xml:space="preserve">Peru special </t>
  </si>
  <si>
    <t>Costa Rica special</t>
  </si>
  <si>
    <t>Sub-Total Free Trade Agreements</t>
  </si>
  <si>
    <t>Panama, Total</t>
  </si>
  <si>
    <t>Peru, Total</t>
  </si>
  <si>
    <t>CAFTA-DR, Total</t>
  </si>
  <si>
    <t>DR</t>
  </si>
  <si>
    <t>TRQ</t>
  </si>
  <si>
    <t xml:space="preserve">WTO Minimum Quantity </t>
  </si>
  <si>
    <t>Sub-Total WTO Raw Sugar TRQ</t>
  </si>
  <si>
    <t>Additional Quantity</t>
  </si>
  <si>
    <t>Sub-Total WTO Refined Sugar TRQ</t>
  </si>
  <si>
    <t>Free Trade Agreements (Calendar Year TRQs):</t>
  </si>
  <si>
    <t>WTO Minimum Quantity</t>
  </si>
  <si>
    <t>Canada Quantity</t>
  </si>
  <si>
    <t xml:space="preserve">Global Quantity  </t>
  </si>
  <si>
    <t>Specialty Sugar</t>
  </si>
  <si>
    <t xml:space="preserve">Metric Tons </t>
  </si>
  <si>
    <t xml:space="preserve">   Panama, Raw Sugar</t>
  </si>
  <si>
    <t xml:space="preserve">   Panama, Specialty </t>
  </si>
  <si>
    <t>Shortfall</t>
  </si>
  <si>
    <t>Entries</t>
  </si>
  <si>
    <t xml:space="preserve">Baltimore, MD           </t>
  </si>
  <si>
    <t xml:space="preserve">El Paso, TX             </t>
  </si>
  <si>
    <t xml:space="preserve">Laredo, TX              </t>
  </si>
  <si>
    <t xml:space="preserve">Mobile, AL              </t>
  </si>
  <si>
    <t xml:space="preserve">Nogales, AZ             </t>
  </si>
  <si>
    <t>Philadelphia, PA</t>
  </si>
  <si>
    <t xml:space="preserve">San Diego, CA        </t>
  </si>
  <si>
    <t xml:space="preserve">San Juan, PR            </t>
  </si>
  <si>
    <t>FY 2011</t>
  </si>
  <si>
    <t>FY 2012</t>
  </si>
  <si>
    <t>Metric tons raw value</t>
  </si>
  <si>
    <t xml:space="preserve">Total </t>
  </si>
  <si>
    <t>STRV</t>
  </si>
  <si>
    <t xml:space="preserve">Australia </t>
  </si>
  <si>
    <t xml:space="preserve">Total TRQ </t>
  </si>
  <si>
    <t>1/ Reporting deadline is the end of the calendar quarter following the quarter in which the transaction occurs.  Monthly totals are preliminary until after reporting deadline.</t>
  </si>
  <si>
    <t>Mexico Quantity</t>
  </si>
  <si>
    <t>Table 9 -- U.S. Sugar Re-Export Program License Balances and Transactions, Fiscal Years (October 1 - September 30)</t>
  </si>
  <si>
    <t>Refiners</t>
  </si>
  <si>
    <t xml:space="preserve">Sugar-Containing Product </t>
  </si>
  <si>
    <t xml:space="preserve">Polyhydric Alcohol </t>
  </si>
  <si>
    <t>Short tons, refined sugar</t>
  </si>
  <si>
    <t>Imports</t>
  </si>
  <si>
    <t>Export Credits</t>
  </si>
  <si>
    <t>Transfers to SCP and Poly Licenses</t>
  </si>
  <si>
    <t>Transfers from Licensed Refiners</t>
  </si>
  <si>
    <t>Used to make Polyhydric Alcohols</t>
  </si>
  <si>
    <t>October-December</t>
  </si>
  <si>
    <t>January-March</t>
  </si>
  <si>
    <t>April-June</t>
  </si>
  <si>
    <t>July-September</t>
  </si>
  <si>
    <t>Summary by Fiscal Year:</t>
  </si>
  <si>
    <t>3/  A negative balance indicates that cumulative exports exceed cumulative transfers from refiners.  A positive balance indicates that cumulative transfers from refiners exceed cumulative exports.</t>
  </si>
  <si>
    <t>4/  A negative balance indicates that cumulative use exceeds cumulative transfers from refiners.  A positive balance indicates that cumulative transfers from refiners exceed cumulative use.</t>
  </si>
  <si>
    <t xml:space="preserve">2/ Raw value is commercial weight multiplied by a factor of 1.06. </t>
  </si>
  <si>
    <t>FY 2014</t>
  </si>
  <si>
    <t>Tampa, FL</t>
  </si>
  <si>
    <t>FY 2015:</t>
  </si>
  <si>
    <t>FY 2015</t>
  </si>
  <si>
    <t>1/  A negative balance indicates that cumulative exports and transfers exceed cumulative imports.  A positive balance indicates that cumulative imports exceed cumulative exports and transfers.</t>
  </si>
  <si>
    <t>Final</t>
  </si>
  <si>
    <t>Country</t>
  </si>
  <si>
    <t>Australia</t>
  </si>
  <si>
    <t>Additional countries with which the United States has Free Trade Agreements covering sugar:</t>
  </si>
  <si>
    <t>Reference</t>
  </si>
  <si>
    <t>Total Quota (Sum of tables 3-5)</t>
  </si>
  <si>
    <t>Table 3</t>
  </si>
  <si>
    <t>Table 4</t>
  </si>
  <si>
    <t>WTO refined sugar TRQ</t>
  </si>
  <si>
    <t>Table 5</t>
  </si>
  <si>
    <t xml:space="preserve">FTA sugar TRQs </t>
  </si>
  <si>
    <t>Re-export program imports</t>
  </si>
  <si>
    <t>Table 2</t>
  </si>
  <si>
    <t>1/ USDA World Agricultural Supply and Demand Estimates (WASDE) report for month indicated.</t>
  </si>
  <si>
    <t>Percent of WASDE Projection</t>
  </si>
  <si>
    <t>FY 2016:</t>
  </si>
  <si>
    <t>Savannah, GA</t>
  </si>
  <si>
    <t xml:space="preserve">Short Tons, Raw Value </t>
  </si>
  <si>
    <t>Factor for Metric tons to Short Tons: 1.10231125</t>
  </si>
  <si>
    <t>Seattle, WA</t>
  </si>
  <si>
    <t>FY 2017:</t>
  </si>
  <si>
    <t>FY 2016</t>
  </si>
  <si>
    <t>Not entered to date</t>
  </si>
  <si>
    <t>4/ Totals may not add due to rounding.</t>
  </si>
  <si>
    <t>3/  Includes sugar from Mexico imported for the U.S. sugar re-export program (HTS 1701.14.20), which is not covered by the scope of the suspension agreements.</t>
  </si>
  <si>
    <t>2/  All sugar covered by the scope of the U.S.-Mexico suspension agreement.</t>
  </si>
  <si>
    <t>---------------------- MTRV -------------------</t>
  </si>
  <si>
    <t>--------------------- STRV ------------------------</t>
  </si>
  <si>
    <t>U.S. Sugar Monthly Import and Re-Exports</t>
  </si>
  <si>
    <t>FY 2018:</t>
  </si>
  <si>
    <t>FY 2017</t>
  </si>
  <si>
    <t xml:space="preserve">2/ For all sugar imports from Mexico, see Table 2, U.S. Imports of Sugar from Mexico. </t>
  </si>
  <si>
    <t xml:space="preserve">1/ For all sugar imports from Mexico, see Table 2, U.S. Imports of Sugar from Mexico. </t>
  </si>
  <si>
    <t>March</t>
  </si>
  <si>
    <t>Canada</t>
  </si>
  <si>
    <t>April</t>
  </si>
  <si>
    <t>2/ The current and previous months are forecasts. Sources: U.S. Census and FAS.</t>
  </si>
  <si>
    <t>October</t>
  </si>
  <si>
    <t>November</t>
  </si>
  <si>
    <t>December</t>
  </si>
  <si>
    <t>January</t>
  </si>
  <si>
    <t>February</t>
  </si>
  <si>
    <t xml:space="preserve">May </t>
  </si>
  <si>
    <t>June</t>
  </si>
  <si>
    <t>July</t>
  </si>
  <si>
    <t>August</t>
  </si>
  <si>
    <t>September</t>
  </si>
  <si>
    <t>New York, NY</t>
  </si>
  <si>
    <t>Los Angeles, CA</t>
  </si>
  <si>
    <t>NA = data not available.</t>
  </si>
  <si>
    <t>5/  Balances may vary slightly from previously published figures due to corrections or adjustments to reported transactions.</t>
  </si>
  <si>
    <t>Entries-to-date</t>
  </si>
  <si>
    <t>Percent Filled</t>
  </si>
  <si>
    <t>1/ Authorized under Additional U.S. Note 8 of Chapter 17 of the U.S. Harmonized Tariff Schedule: 59,250 MT to Canada, and 5,459 MT to other countries on a first-come, first-served basis.</t>
  </si>
  <si>
    <t>TRQ      Entries-to-date</t>
  </si>
  <si>
    <t xml:space="preserve"> Forecast</t>
  </si>
  <si>
    <t>FY 2019</t>
  </si>
  <si>
    <t>FY 2019 TRQ</t>
  </si>
  <si>
    <t>Oct-Dec 2019</t>
  </si>
  <si>
    <t xml:space="preserve">Singapore has unlimited access for originating sugar, but does not produce sugar. </t>
  </si>
  <si>
    <t>Bahrain has unlimited access for originating sugar, but does not produce sugar.</t>
  </si>
  <si>
    <t>Oman has unlimited access for originating sugar, but does not produce sugar.</t>
  </si>
  <si>
    <r>
      <t>WTO raw sugar TRQ</t>
    </r>
    <r>
      <rPr>
        <vertAlign val="superscript"/>
        <sz val="11"/>
        <rFont val="Arial"/>
        <family val="2"/>
      </rPr>
      <t xml:space="preserve"> </t>
    </r>
  </si>
  <si>
    <r>
      <t>Mexico</t>
    </r>
    <r>
      <rPr>
        <vertAlign val="superscript"/>
        <sz val="11"/>
        <rFont val="Arial"/>
        <family val="2"/>
      </rPr>
      <t xml:space="preserve"> </t>
    </r>
  </si>
  <si>
    <r>
      <rPr>
        <u/>
        <sz val="11"/>
        <rFont val="Arial"/>
        <family val="2"/>
      </rPr>
      <t>Source</t>
    </r>
    <r>
      <rPr>
        <sz val="11"/>
        <rFont val="Arial"/>
        <family val="2"/>
      </rPr>
      <t xml:space="preserve">: See individual reference tables for sources. </t>
    </r>
  </si>
  <si>
    <r>
      <rPr>
        <u/>
        <sz val="11"/>
        <rFont val="Arial"/>
        <family val="2"/>
      </rPr>
      <t>Source</t>
    </r>
    <r>
      <rPr>
        <sz val="11"/>
        <rFont val="Arial"/>
        <family val="2"/>
      </rPr>
      <t>: U.S. Census Bureau Trade Data, except forecast is FAS.</t>
    </r>
  </si>
  <si>
    <r>
      <rPr>
        <u/>
        <sz val="11"/>
        <rFont val="Arial"/>
        <family val="2"/>
      </rPr>
      <t>Source</t>
    </r>
    <r>
      <rPr>
        <sz val="11"/>
        <rFont val="Arial"/>
        <family val="2"/>
      </rPr>
      <t xml:space="preserve">: U.S. Customs and Border Protection, Weekly Quota Status Report.  </t>
    </r>
  </si>
  <si>
    <r>
      <rPr>
        <u/>
        <sz val="11"/>
        <rFont val="Arial"/>
        <family val="2"/>
      </rPr>
      <t>Source</t>
    </r>
    <r>
      <rPr>
        <sz val="11"/>
        <rFont val="Arial"/>
        <family val="2"/>
      </rPr>
      <t>:  USDA Foreign Agricultural Service.</t>
    </r>
  </si>
  <si>
    <r>
      <rPr>
        <u/>
        <sz val="11"/>
        <rFont val="Arial"/>
        <family val="2"/>
      </rPr>
      <t>Source</t>
    </r>
    <r>
      <rPr>
        <sz val="11"/>
        <rFont val="Arial"/>
        <family val="2"/>
      </rPr>
      <t>:  U.S. Customs and Border Protection.</t>
    </r>
  </si>
  <si>
    <r>
      <rPr>
        <u/>
        <sz val="11"/>
        <rFont val="Arial"/>
        <family val="2"/>
      </rPr>
      <t>Source</t>
    </r>
    <r>
      <rPr>
        <sz val="11"/>
        <rFont val="Arial"/>
        <family val="2"/>
      </rPr>
      <t xml:space="preserve">: </t>
    </r>
  </si>
  <si>
    <r>
      <t>Other Countries</t>
    </r>
    <r>
      <rPr>
        <vertAlign val="superscript"/>
        <sz val="11"/>
        <rFont val="Arial"/>
        <family val="2"/>
      </rPr>
      <t xml:space="preserve"> </t>
    </r>
  </si>
  <si>
    <t xml:space="preserve">2/  The July-Sept. amount of 536,285 in "Refiners Imports" is the sum of the following:  imports, 6,175 MTRV; exchange of CCC-owned sugar for credits, 516,981 MTRV; transfers between refiners, 13,129 MTRV.  </t>
  </si>
  <si>
    <t>CY 2019</t>
  </si>
  <si>
    <t xml:space="preserve">Global Minimum </t>
  </si>
  <si>
    <t xml:space="preserve">Panama, General </t>
  </si>
  <si>
    <t>Entries-to-Date</t>
  </si>
  <si>
    <t>FY 2019:</t>
  </si>
  <si>
    <t>1/ Includes all entries under U.S. Harmonized Tariff Schedule (HTS) lines 1701.12.10, 1701.12.50, 1701.13.10, 1701.13.50, 1701.14.10, 1701.14.50, 1701.91.10, 1701.91.30, 1701.99.10, and 1701.99.50 (and all associated 10-digit HTS lines).  Does not include sugar imported under the U.S. sugar re-export program.</t>
  </si>
  <si>
    <t xml:space="preserve">July-September </t>
  </si>
  <si>
    <t>FY 2018</t>
  </si>
  <si>
    <t>Jan-Sep 2020</t>
  </si>
  <si>
    <t>FY 2020 WTO Raw sugar TRQ:</t>
  </si>
  <si>
    <t>FY 2020 WTO Refined sugar TRQ:</t>
  </si>
  <si>
    <t xml:space="preserve">CAFTA/DR CY 2020 </t>
  </si>
  <si>
    <t>1/  October 1, 2019 - September 30, 2020.</t>
  </si>
  <si>
    <t>Peru CY 2020</t>
  </si>
  <si>
    <t>Colombia CY 2020</t>
  </si>
  <si>
    <t>Panama CY 2020</t>
  </si>
  <si>
    <t>Eswatini (Swaziland)</t>
  </si>
  <si>
    <t xml:space="preserve">October-December </t>
  </si>
  <si>
    <t>CY 2020</t>
  </si>
  <si>
    <t>FY 2020</t>
  </si>
  <si>
    <t xml:space="preserve">Metric Tons, Raw Value  </t>
  </si>
  <si>
    <t>Totals may not add due to rounding.</t>
  </si>
  <si>
    <r>
      <t xml:space="preserve">This report was compiled and reconciled by Souleymane Diaby, Bill Janis, and Ron Lord.  Questions, comments, and/or suggestions about this report should be directed to </t>
    </r>
    <r>
      <rPr>
        <u/>
        <sz val="12"/>
        <rFont val="Arial"/>
        <family val="2"/>
      </rPr>
      <t>Souleymane.Diaby@usda.gov</t>
    </r>
    <r>
      <rPr>
        <sz val="12"/>
        <rFont val="Arial"/>
        <family val="2"/>
      </rPr>
      <t xml:space="preserve"> or 202-720-2916.</t>
    </r>
  </si>
  <si>
    <t xml:space="preserve">January-March </t>
  </si>
  <si>
    <r>
      <t>New Orleans, LA</t>
    </r>
    <r>
      <rPr>
        <vertAlign val="superscript"/>
        <sz val="11"/>
        <color theme="1"/>
        <rFont val="Arial"/>
        <family val="2"/>
      </rPr>
      <t xml:space="preserve"> </t>
    </r>
    <r>
      <rPr>
        <sz val="11"/>
        <color theme="1"/>
        <rFont val="Arial"/>
        <family val="2"/>
      </rPr>
      <t xml:space="preserve"> </t>
    </r>
  </si>
  <si>
    <t xml:space="preserve">San Francisco, CA  </t>
  </si>
  <si>
    <t xml:space="preserve"> Fiscal Year (FY) 2020</t>
  </si>
  <si>
    <t>Table 1 -- U.S. Monthly Sugar Imports, Fiscal Year (FY) 2020</t>
  </si>
  <si>
    <t>FY 2020 Entries-to-date</t>
  </si>
  <si>
    <t xml:space="preserve">Oct-19     </t>
  </si>
  <si>
    <t xml:space="preserve">Nov-19     </t>
  </si>
  <si>
    <t xml:space="preserve">Dec-19  </t>
  </si>
  <si>
    <t xml:space="preserve">Jan-20  </t>
  </si>
  <si>
    <t xml:space="preserve">Feb-20   </t>
  </si>
  <si>
    <t xml:space="preserve">Mar-20 </t>
  </si>
  <si>
    <t xml:space="preserve">Apr-20 </t>
  </si>
  <si>
    <t xml:space="preserve">May-20 </t>
  </si>
  <si>
    <t xml:space="preserve">Jun-20 </t>
  </si>
  <si>
    <t xml:space="preserve">Jul-20 </t>
  </si>
  <si>
    <t xml:space="preserve">Aug-20 </t>
  </si>
  <si>
    <t xml:space="preserve">Sep-20 </t>
  </si>
  <si>
    <t>Entered in October 2019</t>
  </si>
  <si>
    <t>1/ On June 27, 2019, USDA set the raw sugar TRQ at the minimum level to which the United States is committed in the Uruguay Round Agreement on Agriculture.</t>
  </si>
  <si>
    <t>------------------------ FY 2020 ---------------------</t>
  </si>
  <si>
    <t xml:space="preserve"> Jan-Sep 2019</t>
  </si>
  <si>
    <t>Table 4 -- U.S. Refined Sugar Tariff-Rate Quota (TRQ) WTO Allocations and Entries By Month, Fiscal Year (FY) 2020</t>
  </si>
  <si>
    <t>------------------------Fiscal Year 2020-----------------------</t>
  </si>
  <si>
    <t xml:space="preserve">Dominican Republic </t>
  </si>
  <si>
    <t>Others</t>
  </si>
  <si>
    <t>Table 7A -- U.S. Raw Sugar Imports Under the U.S. Sugar Re-Export Program, Fiscal Year (FY) 2020</t>
  </si>
  <si>
    <t>FY 2006</t>
  </si>
  <si>
    <t>FY 2007</t>
  </si>
  <si>
    <t>FY 2008</t>
  </si>
  <si>
    <t>FY 2009</t>
  </si>
  <si>
    <t>FY 2010</t>
  </si>
  <si>
    <t>FY 2019 TRQ Entered in FY 2020</t>
  </si>
  <si>
    <t>Table 7A</t>
  </si>
  <si>
    <t>3/30/200</t>
  </si>
  <si>
    <t>Table 7B -- U.S. Raw Sugar Imports Under the U.S. Sugar Re-Export Program, by Fiscal Year</t>
  </si>
  <si>
    <t xml:space="preserve">Source: U.S. Customs and Border Protection, Weekly Quota Status Report.  </t>
  </si>
  <si>
    <t>High-Tier (over-quota)</t>
  </si>
  <si>
    <t xml:space="preserve">Guatemala </t>
  </si>
  <si>
    <t xml:space="preserve">Oct-19 Final    </t>
  </si>
  <si>
    <r>
      <t>Total Projected Imports</t>
    </r>
    <r>
      <rPr>
        <b/>
        <vertAlign val="superscript"/>
        <sz val="11"/>
        <rFont val="Arial"/>
        <family val="2"/>
      </rPr>
      <t xml:space="preserve"> </t>
    </r>
    <r>
      <rPr>
        <sz val="11"/>
        <rFont val="Arial"/>
        <family val="2"/>
      </rPr>
      <t>4/</t>
    </r>
  </si>
  <si>
    <t>Re-export Program Imports 3/</t>
  </si>
  <si>
    <r>
      <t>Mexico</t>
    </r>
    <r>
      <rPr>
        <vertAlign val="superscript"/>
        <sz val="11"/>
        <rFont val="Arial"/>
        <family val="2"/>
      </rPr>
      <t xml:space="preserve"> </t>
    </r>
    <r>
      <rPr>
        <sz val="11"/>
        <rFont val="Arial"/>
        <family val="2"/>
      </rPr>
      <t>2/</t>
    </r>
  </si>
  <si>
    <r>
      <t xml:space="preserve">Table 8 -- Fiscal Year 2020 U.S. Sugar Imports Forecast </t>
    </r>
    <r>
      <rPr>
        <b/>
        <sz val="11"/>
        <rFont val="Arial"/>
        <family val="2"/>
      </rPr>
      <t>1/</t>
    </r>
  </si>
  <si>
    <t>Table 10 -- U.S. Sugar-Containing Products Tariff-Rate Quota (TRQ) Allocations and Entries By Month, Fiscal Year (FY) 2020 1/</t>
  </si>
  <si>
    <t xml:space="preserve">Table 6 -- U.S. Refined Sugar Reported for Export Credit Under the U.S. Refined Sugar Re-Export Program, Fiscal Year (FY) 2020 1/ </t>
  </si>
  <si>
    <r>
      <t>Table 5 -- Sugar Imports During Fiscal Year (FY) 2020 Under Free Trade Agreement Tariff-Rate Quotas 1/</t>
    </r>
    <r>
      <rPr>
        <b/>
        <sz val="14"/>
        <rFont val="Arial"/>
        <family val="2"/>
      </rPr>
      <t xml:space="preserve"> </t>
    </r>
  </si>
  <si>
    <r>
      <t>Peru</t>
    </r>
    <r>
      <rPr>
        <sz val="14"/>
        <rFont val="Arial"/>
        <family val="2"/>
      </rPr>
      <t xml:space="preserve"> </t>
    </r>
    <r>
      <rPr>
        <sz val="11"/>
        <rFont val="Arial"/>
        <family val="2"/>
      </rPr>
      <t>2/</t>
    </r>
  </si>
  <si>
    <r>
      <t>Mexico</t>
    </r>
    <r>
      <rPr>
        <vertAlign val="superscript"/>
        <sz val="11"/>
        <rFont val="Arial"/>
        <family val="2"/>
      </rPr>
      <t xml:space="preserve"> </t>
    </r>
    <r>
      <rPr>
        <sz val="11"/>
        <rFont val="Arial"/>
        <family val="2"/>
      </rPr>
      <t>1/</t>
    </r>
  </si>
  <si>
    <r>
      <t>Specialty, WTO minimum</t>
    </r>
    <r>
      <rPr>
        <vertAlign val="superscript"/>
        <sz val="11"/>
        <rFont val="Arial"/>
        <family val="2"/>
      </rPr>
      <t xml:space="preserve"> </t>
    </r>
    <r>
      <rPr>
        <sz val="11"/>
        <rFont val="Arial"/>
        <family val="2"/>
      </rPr>
      <t>2/</t>
    </r>
  </si>
  <si>
    <r>
      <t>Specialty, Additional</t>
    </r>
    <r>
      <rPr>
        <vertAlign val="superscript"/>
        <sz val="11"/>
        <rFont val="Arial"/>
        <family val="2"/>
      </rPr>
      <t xml:space="preserve"> </t>
    </r>
    <r>
      <rPr>
        <sz val="11"/>
        <rFont val="Arial"/>
        <family val="2"/>
      </rPr>
      <t>2/</t>
    </r>
  </si>
  <si>
    <r>
      <t>TRQ</t>
    </r>
    <r>
      <rPr>
        <vertAlign val="superscript"/>
        <sz val="10"/>
        <rFont val="Arial"/>
        <family val="2"/>
      </rPr>
      <t xml:space="preserve"> </t>
    </r>
    <r>
      <rPr>
        <sz val="11"/>
        <rFont val="Arial"/>
        <family val="2"/>
      </rPr>
      <t>1/</t>
    </r>
  </si>
  <si>
    <t>Mexico 2/</t>
  </si>
  <si>
    <r>
      <t>Table 2 -- U.S. Imports of Sugar from Mexico, Fiscal Year (FY) 2020</t>
    </r>
    <r>
      <rPr>
        <b/>
        <vertAlign val="superscript"/>
        <sz val="12"/>
        <rFont val="Arial"/>
        <family val="2"/>
      </rPr>
      <t xml:space="preserve"> </t>
    </r>
    <r>
      <rPr>
        <b/>
        <sz val="12"/>
        <rFont val="Arial"/>
        <family val="2"/>
      </rPr>
      <t>1/</t>
    </r>
  </si>
  <si>
    <r>
      <t>Total raw value</t>
    </r>
    <r>
      <rPr>
        <i/>
        <vertAlign val="subscript"/>
        <sz val="11"/>
        <rFont val="Arial"/>
        <family val="2"/>
      </rPr>
      <t xml:space="preserve"> </t>
    </r>
    <r>
      <rPr>
        <i/>
        <sz val="11"/>
        <rFont val="Arial"/>
        <family val="2"/>
      </rPr>
      <t>2/</t>
    </r>
  </si>
  <si>
    <t>WASDE Projection 1/</t>
  </si>
  <si>
    <r>
      <t>High-duty sugar</t>
    </r>
    <r>
      <rPr>
        <vertAlign val="superscript"/>
        <sz val="11"/>
        <rFont val="Arial"/>
        <family val="2"/>
      </rPr>
      <t xml:space="preserve"> </t>
    </r>
    <r>
      <rPr>
        <sz val="11"/>
        <rFont val="Arial"/>
        <family val="2"/>
      </rPr>
      <t>2/</t>
    </r>
  </si>
  <si>
    <t xml:space="preserve">Final </t>
  </si>
  <si>
    <t>FY 2020:</t>
  </si>
  <si>
    <r>
      <t xml:space="preserve">FY 2020 </t>
    </r>
    <r>
      <rPr>
        <sz val="12"/>
        <rFont val="Arial"/>
        <family val="2"/>
      </rPr>
      <t>6/</t>
    </r>
  </si>
  <si>
    <t>7/  Reporting deadline is the end of the calendar quarter following the quarter in which the transaction occurs.  Monthly totals are preliminary until after reporting deadline.</t>
  </si>
  <si>
    <t xml:space="preserve">Nov-19 Final    </t>
  </si>
  <si>
    <t>Surrender</t>
  </si>
  <si>
    <r>
      <t>Reallocation</t>
    </r>
    <r>
      <rPr>
        <b/>
        <vertAlign val="superscript"/>
        <sz val="12"/>
        <rFont val="Arial"/>
        <family val="2"/>
      </rPr>
      <t xml:space="preserve"> 1/</t>
    </r>
  </si>
  <si>
    <t>Eswatini (formerly Swaziland)</t>
  </si>
  <si>
    <t>Philippines</t>
  </si>
  <si>
    <t>St. Kitts &amp; Nevis</t>
  </si>
  <si>
    <t>Table 3B -- U.S. Raw Sugar Tariff-Rate Quota (TRQ), Fiscal Year (FY) 2020</t>
  </si>
  <si>
    <t>Initial FY 2020 TRQ</t>
  </si>
  <si>
    <t>Net FY 2020 TRQ</t>
  </si>
  <si>
    <t>Table 3A -- U.S. Raw Sugar Tariff-Rate Quota (TRQ) WTO Allocations and Entries By Month, Fiscal Year (FY) 2020</t>
  </si>
  <si>
    <t xml:space="preserve">Dec-19 Final </t>
  </si>
  <si>
    <t xml:space="preserve">Feb-20 Forecast   </t>
  </si>
  <si>
    <r>
      <t xml:space="preserve">January-March </t>
    </r>
    <r>
      <rPr>
        <sz val="12"/>
        <rFont val="Arial"/>
        <family val="2"/>
      </rPr>
      <t>7/</t>
    </r>
  </si>
  <si>
    <r>
      <t xml:space="preserve">FY 2013 </t>
    </r>
    <r>
      <rPr>
        <sz val="12"/>
        <rFont val="Arial"/>
        <family val="2"/>
      </rPr>
      <t xml:space="preserve">2/ </t>
    </r>
  </si>
  <si>
    <t>Fiscal Year by Quarter 5/</t>
  </si>
  <si>
    <r>
      <t>Refiner Beginning Balances</t>
    </r>
    <r>
      <rPr>
        <vertAlign val="superscript"/>
        <sz val="14"/>
        <color rgb="FF000000"/>
        <rFont val="Arial"/>
        <family val="2"/>
      </rPr>
      <t xml:space="preserve"> </t>
    </r>
    <r>
      <rPr>
        <sz val="14"/>
        <color rgb="FF000000"/>
        <rFont val="Arial"/>
        <family val="2"/>
      </rPr>
      <t>1/</t>
    </r>
  </si>
  <si>
    <r>
      <t>SCP Beginning Balances</t>
    </r>
    <r>
      <rPr>
        <vertAlign val="superscript"/>
        <sz val="14"/>
        <color rgb="FF000000"/>
        <rFont val="Arial"/>
        <family val="2"/>
      </rPr>
      <t xml:space="preserve"> </t>
    </r>
    <r>
      <rPr>
        <sz val="14"/>
        <color rgb="FF000000"/>
        <rFont val="Arial"/>
        <family val="2"/>
      </rPr>
      <t>3/</t>
    </r>
  </si>
  <si>
    <r>
      <t>POLY Beginning Balances</t>
    </r>
    <r>
      <rPr>
        <vertAlign val="superscript"/>
        <sz val="14"/>
        <color rgb="FF000000"/>
        <rFont val="Arial"/>
        <family val="2"/>
      </rPr>
      <t xml:space="preserve"> </t>
    </r>
    <r>
      <rPr>
        <sz val="14"/>
        <color rgb="FF000000"/>
        <rFont val="Arial"/>
        <family val="2"/>
      </rPr>
      <t>4/</t>
    </r>
  </si>
  <si>
    <t xml:space="preserve">Jan-20 Final </t>
  </si>
  <si>
    <t>Mar-20 Forecast</t>
  </si>
  <si>
    <t>Change in Forecast, April vs March</t>
  </si>
  <si>
    <t xml:space="preserve">Change in Forecast, April vs March </t>
  </si>
  <si>
    <r>
      <t xml:space="preserve">Increase </t>
    </r>
    <r>
      <rPr>
        <b/>
        <vertAlign val="superscript"/>
        <sz val="14"/>
        <rFont val="Arial"/>
        <family val="2"/>
      </rPr>
      <t>2/</t>
    </r>
  </si>
  <si>
    <t xml:space="preserve">Tranche 6     </t>
  </si>
  <si>
    <t>Global, Additional 3/</t>
  </si>
  <si>
    <t>Additional Global Refined Period 1</t>
  </si>
  <si>
    <t>Additional Global Refined Period 2</t>
  </si>
  <si>
    <t>Additional Global Refined Period 3</t>
  </si>
  <si>
    <t>Additional Global Refined Period 4</t>
  </si>
  <si>
    <t>Additional Global Refined Period 5</t>
  </si>
  <si>
    <t>Additional Global Refined Period 6</t>
  </si>
  <si>
    <t>Additional Global Refined Period 7</t>
  </si>
  <si>
    <t>Additional Global Quantity</t>
  </si>
  <si>
    <t xml:space="preserve">On March 26, USTR combined the fourth and fifth tranches of the FY 2020 specialty sugar TRQ into tranche 6 of 65,000 MTRV, which opened on March 30, 2020.  </t>
  </si>
  <si>
    <t xml:space="preserve">Tranche 1     </t>
  </si>
  <si>
    <t xml:space="preserve">2/ The tranches of the FY 2020 specialty sugar TRQ open as follows in MTRV (84 FR 33799).  </t>
  </si>
  <si>
    <t>1/ These TRQs are established on a calendar year basis (84 FR 66960).</t>
  </si>
  <si>
    <t>2/ Determined not to have a trade surplus as defined under the Free Trade Agreements, and thus the CY 2020 TRQs are zero (84 FR 66960).</t>
  </si>
  <si>
    <t>Chile was determined to have no trade surplus as defined under the Free Trade Agreement, and thus the CY 2020 TRQ is zero (84 FR 66960).</t>
  </si>
  <si>
    <t>Morocco was determined to have no trade surplus as defined under the Free Trade Agreement, and thus the CY 2020 TRQ is zero (84 FR 66960).</t>
  </si>
  <si>
    <t xml:space="preserve">On March 26, USTR combined the fourth and fifth tranches of the FY 2020 specialty sugar TRQ into tranche 6 of 65,000 MTRV, which opened on March 30, 2020 (85 FR 17158).        </t>
  </si>
  <si>
    <t xml:space="preserve">1/ On February 7, 2020, USTR reallocated sugar from countries that have stated they are unable to fill (85 FR 7377). </t>
  </si>
  <si>
    <t>Buffalo, NY</t>
  </si>
  <si>
    <t xml:space="preserve">On April 9, USTR allocated an increase in the FY 2020 TRQs of 317,515 metric tons raw value (MTRV) for WTO raw sugar, and 181,437 MTRV for refined sugar among supplying countries.  </t>
  </si>
  <si>
    <t xml:space="preserve">On April 3, USDA increased the FY 2020 TRQs by 317,515 MTRV for raw cane sugar, and 181,437 MTRV for refined sugar. </t>
  </si>
  <si>
    <t xml:space="preserve">The April WASDE report shows FY 2020 WTO raw sugar tariff-rate quota (TRQ) shortfall projected at 84,092 short tons raw value (STRV), up 44,092 STRV from last month.  No information is available about specific countries.  </t>
  </si>
  <si>
    <r>
      <t xml:space="preserve">6/  Forecast of </t>
    </r>
    <r>
      <rPr>
        <b/>
        <sz val="14"/>
        <rFont val="Arial"/>
        <family val="2"/>
      </rPr>
      <t>308,244</t>
    </r>
    <r>
      <rPr>
        <sz val="14"/>
        <rFont val="Arial"/>
        <family val="2"/>
      </rPr>
      <t xml:space="preserve"> MT for refiner transfers is based on a linear trend of FY 2010-2020 of combined SCP exports and Polyhydric use.  </t>
    </r>
  </si>
  <si>
    <t>April 2020</t>
  </si>
  <si>
    <t xml:space="preserve">2/ On April 3, 2020, USDA announced an additional quantity of the TRQ for raw cane sugar in the amount of 317,515 MTRV (85 FR 18913).  On April 9, USTR allocated the TRQ increase  (85 FR 20017).  </t>
  </si>
  <si>
    <t xml:space="preserve">3/ On April 3, USDA announced an additional quantity of the TRQ for refined sugar in the amount of 181,437 MTRV (85 FR 18913).   On April 9, USTR allocated the refined TRQ increase to Canada (5,000 MTRV) and Global (176,437 MTRV) (85 FR 20017).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</si>
</sst>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2" formatCode="_(&quot;$&quot;* #,##0_);_(&quot;$&quot;* \(#,##0\);_(&quot;$&quot;* &quot;-&quot;_);_(@_)"/>
    <numFmt numFmtId="44" formatCode="_(&quot;$&quot;* #,##0.00_);_(&quot;$&quot;* \(#,##0.00\);_(&quot;$&quot;* &quot;-&quot;??_);_(@_)"/>
    <numFmt numFmtId="43" formatCode="_(* #,##0.00_);_(* \(#,##0.00\);_(* &quot;-&quot;??_);_(@_)"/>
    <numFmt numFmtId="164" formatCode="0.0%"/>
    <numFmt numFmtId="165" formatCode="_(* #,##0_);_(* \(#,##0\);_(* &quot;-&quot;??_);_(@_)"/>
    <numFmt numFmtId="166" formatCode="m/d/yyyy;@"/>
    <numFmt numFmtId="167" formatCode="#.00"/>
    <numFmt numFmtId="168" formatCode="0;[Red]0"/>
    <numFmt numFmtId="170" formatCode="#,##0;[Red]#,##0"/>
    <numFmt numFmtId="171" formatCode="&quot;$&quot;#,##0.00"/>
    <numFmt numFmtId="172" formatCode="0.00000000"/>
    <numFmt numFmtId="173" formatCode="#,##0.000"/>
    <numFmt numFmtId="174" formatCode="#,##0.00;[Red]#,##0.00"/>
    <numFmt numFmtId="175" formatCode="#,##0.0;[Red]#,##0.0"/>
    <numFmt numFmtId="176" formatCode="#,##0.0"/>
  </numFmts>
  <fonts count="10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8"/>
      <name val="Arial"/>
      <family val="2"/>
    </font>
    <font>
      <sz val="10"/>
      <name val="Arial"/>
      <family val="2"/>
    </font>
    <font>
      <sz val="8"/>
      <name val="Arial"/>
      <family val="2"/>
    </font>
    <font>
      <u/>
      <sz val="10"/>
      <color indexed="12"/>
      <name val="Arial"/>
      <family val="2"/>
    </font>
    <font>
      <i/>
      <sz val="10"/>
      <name val="Arial"/>
      <family val="2"/>
    </font>
    <font>
      <b/>
      <sz val="12"/>
      <name val="Arial"/>
      <family val="2"/>
    </font>
    <font>
      <b/>
      <sz val="10"/>
      <name val="Arial"/>
      <family val="2"/>
    </font>
    <font>
      <i/>
      <sz val="8"/>
      <name val="Arial"/>
      <family val="2"/>
    </font>
    <font>
      <sz val="10"/>
      <color indexed="22"/>
      <name val="Arial"/>
      <family val="2"/>
    </font>
    <font>
      <sz val="10"/>
      <name val="MS Sans Serif"/>
      <family val="2"/>
    </font>
    <font>
      <b/>
      <vertAlign val="superscript"/>
      <sz val="12"/>
      <name val="Arial"/>
      <family val="2"/>
    </font>
    <font>
      <sz val="10"/>
      <name val="Arial"/>
      <family val="2"/>
    </font>
    <font>
      <sz val="9"/>
      <name val="Arial"/>
      <family val="2"/>
    </font>
    <font>
      <sz val="10"/>
      <color theme="1"/>
      <name val="Arial"/>
      <family val="2"/>
    </font>
    <font>
      <sz val="1"/>
      <color indexed="8"/>
      <name val="Courier"/>
      <family val="3"/>
    </font>
    <font>
      <b/>
      <sz val="1"/>
      <color indexed="8"/>
      <name val="Courier"/>
      <family val="3"/>
    </font>
    <font>
      <sz val="12"/>
      <name val="Times New Roman"/>
      <family val="1"/>
    </font>
    <font>
      <b/>
      <sz val="12"/>
      <name val="Times New Roman"/>
      <family val="1"/>
    </font>
    <font>
      <sz val="11"/>
      <name val="Arial"/>
      <family val="2"/>
    </font>
    <font>
      <sz val="10"/>
      <name val="Arial"/>
      <family val="2"/>
    </font>
    <font>
      <b/>
      <i/>
      <sz val="10"/>
      <color rgb="FFFF0000"/>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0"/>
      <name val="Arial"/>
      <family val="2"/>
    </font>
    <font>
      <sz val="10"/>
      <name val="Arial"/>
      <family val="2"/>
    </font>
    <font>
      <sz val="12"/>
      <name val="Arial"/>
      <family val="2"/>
    </font>
    <font>
      <b/>
      <sz val="24"/>
      <name val="Arial"/>
      <family val="2"/>
    </font>
    <font>
      <b/>
      <sz val="14"/>
      <color theme="1"/>
      <name val="Arial"/>
      <family val="2"/>
    </font>
    <font>
      <b/>
      <sz val="10"/>
      <color rgb="FFFF0000"/>
      <name val="Arial"/>
      <family val="2"/>
    </font>
    <font>
      <i/>
      <sz val="9"/>
      <name val="Arial"/>
      <family val="2"/>
    </font>
    <font>
      <b/>
      <sz val="11"/>
      <color rgb="FFFF0000"/>
      <name val="Arial"/>
      <family val="2"/>
    </font>
    <font>
      <b/>
      <sz val="20"/>
      <name val="Arial"/>
      <family val="2"/>
    </font>
    <font>
      <b/>
      <sz val="11"/>
      <name val="Arial"/>
      <family val="2"/>
    </font>
    <font>
      <u/>
      <sz val="12"/>
      <name val="Arial"/>
      <family val="2"/>
    </font>
    <font>
      <b/>
      <sz val="18"/>
      <name val="Arial"/>
      <family val="2"/>
    </font>
    <font>
      <i/>
      <sz val="10"/>
      <color rgb="FFFF0000"/>
      <name val="Arial"/>
      <family val="2"/>
    </font>
    <font>
      <i/>
      <sz val="11"/>
      <name val="Arial"/>
      <family val="2"/>
    </font>
    <font>
      <b/>
      <i/>
      <sz val="11"/>
      <color rgb="FFFF0000"/>
      <name val="Arial"/>
      <family val="2"/>
    </font>
    <font>
      <i/>
      <sz val="11"/>
      <color indexed="8"/>
      <name val="Arial"/>
      <family val="2"/>
    </font>
    <font>
      <sz val="11"/>
      <color theme="1"/>
      <name val="Arial"/>
      <family val="2"/>
    </font>
    <font>
      <vertAlign val="superscript"/>
      <sz val="11"/>
      <name val="Arial"/>
      <family val="2"/>
    </font>
    <font>
      <i/>
      <sz val="11"/>
      <color theme="1"/>
      <name val="Arial"/>
      <family val="2"/>
    </font>
    <font>
      <u/>
      <sz val="11"/>
      <name val="Arial"/>
      <family val="2"/>
    </font>
    <font>
      <vertAlign val="superscript"/>
      <sz val="11"/>
      <color theme="1"/>
      <name val="Arial"/>
      <family val="2"/>
    </font>
    <font>
      <i/>
      <vertAlign val="subscript"/>
      <sz val="11"/>
      <name val="Arial"/>
      <family val="2"/>
    </font>
    <font>
      <sz val="11"/>
      <color indexed="22"/>
      <name val="Arial"/>
      <family val="2"/>
    </font>
    <font>
      <sz val="11"/>
      <color indexed="8"/>
      <name val="Arial"/>
      <family val="2"/>
    </font>
    <font>
      <i/>
      <sz val="11"/>
      <color rgb="FFFF0000"/>
      <name val="Arial"/>
      <family val="2"/>
    </font>
    <font>
      <b/>
      <u/>
      <sz val="11"/>
      <name val="Arial"/>
      <family val="2"/>
    </font>
    <font>
      <b/>
      <i/>
      <u/>
      <sz val="11"/>
      <color rgb="FFFF0000"/>
      <name val="Arial"/>
      <family val="2"/>
    </font>
    <font>
      <b/>
      <u val="singleAccounting"/>
      <sz val="11"/>
      <color theme="1"/>
      <name val="Arial"/>
      <family val="2"/>
    </font>
    <font>
      <b/>
      <i/>
      <u val="singleAccounting"/>
      <sz val="11"/>
      <color rgb="FFFF0000"/>
      <name val="Arial"/>
      <family val="2"/>
    </font>
    <font>
      <b/>
      <vertAlign val="superscript"/>
      <sz val="11"/>
      <name val="Arial"/>
      <family val="2"/>
    </font>
    <font>
      <b/>
      <sz val="14"/>
      <name val="Arial"/>
      <family val="2"/>
    </font>
    <font>
      <b/>
      <i/>
      <sz val="11"/>
      <name val="Arial"/>
      <family val="2"/>
    </font>
    <font>
      <b/>
      <sz val="14"/>
      <color rgb="FFFF0000"/>
      <name val="Arial"/>
      <family val="2"/>
    </font>
    <font>
      <vertAlign val="superscript"/>
      <sz val="10"/>
      <name val="Arial"/>
      <family val="2"/>
    </font>
    <font>
      <sz val="14"/>
      <name val="Arial"/>
      <family val="2"/>
    </font>
    <font>
      <b/>
      <sz val="14"/>
      <color rgb="FF000000"/>
      <name val="Arial"/>
      <family val="2"/>
    </font>
    <font>
      <sz val="14"/>
      <color theme="1"/>
      <name val="Arial"/>
      <family val="2"/>
    </font>
    <font>
      <sz val="14"/>
      <color rgb="FF000000"/>
      <name val="Arial"/>
      <family val="2"/>
    </font>
    <font>
      <i/>
      <sz val="14"/>
      <color rgb="FF000000"/>
      <name val="Arial"/>
      <family val="2"/>
    </font>
    <font>
      <vertAlign val="superscript"/>
      <sz val="14"/>
      <color rgb="FF000000"/>
      <name val="Arial"/>
      <family val="2"/>
    </font>
    <font>
      <b/>
      <sz val="16"/>
      <color rgb="FF000000"/>
      <name val="Arial"/>
      <family val="2"/>
    </font>
    <font>
      <b/>
      <vertAlign val="superscript"/>
      <sz val="14"/>
      <name val="Arial"/>
      <family val="2"/>
    </font>
    <font>
      <strike/>
      <sz val="11"/>
      <name val="Arial"/>
      <family val="2"/>
    </font>
    <font>
      <sz val="16"/>
      <name val="Helvetica Ligh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4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left/>
      <right style="thin">
        <color indexed="64"/>
      </right>
      <top/>
      <bottom style="thin">
        <color auto="1"/>
      </bottom>
      <diagonal/>
    </border>
    <border>
      <left style="thin">
        <color indexed="64"/>
      </left>
      <right style="thin">
        <color indexed="64"/>
      </right>
      <top/>
      <bottom style="thin">
        <color auto="1"/>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right/>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rgb="FF000000"/>
      </bottom>
      <diagonal/>
    </border>
    <border>
      <left style="thin">
        <color indexed="64"/>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indexed="8"/>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s>
  <cellStyleXfs count="1210">
    <xf numFmtId="0" fontId="0" fillId="0" borderId="0"/>
    <xf numFmtId="43" fontId="28" fillId="0" borderId="0" applyFont="0" applyFill="0" applyBorder="0" applyAlignment="0" applyProtection="0"/>
    <xf numFmtId="43" fontId="3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6" fillId="0" borderId="0" applyFont="0" applyFill="0" applyBorder="0" applyAlignment="0" applyProtection="0"/>
    <xf numFmtId="3" fontId="36" fillId="0" borderId="0" applyFont="0" applyFill="0" applyBorder="0" applyAlignment="0" applyProtection="0"/>
    <xf numFmtId="44" fontId="28" fillId="0" borderId="0" applyFont="0" applyFill="0" applyBorder="0" applyAlignment="0" applyProtection="0"/>
    <xf numFmtId="42" fontId="36" fillId="0" borderId="0" applyFont="0" applyFill="0" applyBorder="0" applyAlignment="0" applyProtection="0"/>
    <xf numFmtId="0" fontId="30" fillId="0" borderId="0" applyNumberFormat="0" applyFill="0" applyBorder="0" applyAlignment="0" applyProtection="0">
      <alignment vertical="top"/>
      <protection locked="0"/>
    </xf>
    <xf numFmtId="0" fontId="28" fillId="0" borderId="0"/>
    <xf numFmtId="0" fontId="40" fillId="0" borderId="0"/>
    <xf numFmtId="0" fontId="40" fillId="0" borderId="0"/>
    <xf numFmtId="9" fontId="28" fillId="0" borderId="0" applyFont="0" applyFill="0" applyBorder="0" applyAlignment="0" applyProtection="0"/>
    <xf numFmtId="0" fontId="41" fillId="0" borderId="0">
      <protection locked="0"/>
    </xf>
    <xf numFmtId="167" fontId="41" fillId="0" borderId="0">
      <protection locked="0"/>
    </xf>
    <xf numFmtId="0" fontId="42" fillId="0" borderId="0">
      <protection locked="0"/>
    </xf>
    <xf numFmtId="0" fontId="42" fillId="0" borderId="0">
      <protection locked="0"/>
    </xf>
    <xf numFmtId="0" fontId="25" fillId="0" borderId="0"/>
    <xf numFmtId="0" fontId="46" fillId="0" borderId="0"/>
    <xf numFmtId="43" fontId="28" fillId="0" borderId="0" applyFont="0" applyFill="0" applyBorder="0" applyAlignment="0" applyProtection="0"/>
    <xf numFmtId="43" fontId="26" fillId="0" borderId="0" applyFont="0" applyFill="0" applyBorder="0" applyAlignment="0" applyProtection="0"/>
    <xf numFmtId="9" fontId="28" fillId="0" borderId="0" applyFont="0" applyFill="0" applyBorder="0" applyAlignment="0" applyProtection="0"/>
    <xf numFmtId="9" fontId="48" fillId="0" borderId="0" applyFont="0" applyFill="0" applyBorder="0" applyAlignment="0" applyProtection="0"/>
    <xf numFmtId="0" fontId="24" fillId="0" borderId="0"/>
    <xf numFmtId="43" fontId="24" fillId="0" borderId="0" applyFont="0" applyFill="0" applyBorder="0" applyAlignment="0" applyProtection="0"/>
    <xf numFmtId="44" fontId="24" fillId="0" borderId="0" applyFont="0" applyFill="0" applyBorder="0" applyAlignment="0" applyProtection="0"/>
    <xf numFmtId="0" fontId="49" fillId="0" borderId="0" applyNumberFormat="0" applyFill="0" applyBorder="0" applyAlignment="0" applyProtection="0"/>
    <xf numFmtId="0" fontId="50" fillId="0" borderId="20" applyNumberFormat="0" applyFill="0" applyAlignment="0" applyProtection="0"/>
    <xf numFmtId="0" fontId="51" fillId="0" borderId="21" applyNumberFormat="0" applyFill="0" applyAlignment="0" applyProtection="0"/>
    <xf numFmtId="0" fontId="52" fillId="0" borderId="22" applyNumberFormat="0" applyFill="0" applyAlignment="0" applyProtection="0"/>
    <xf numFmtId="0" fontId="52" fillId="0" borderId="0" applyNumberFormat="0" applyFill="0" applyBorder="0" applyAlignment="0" applyProtection="0"/>
    <xf numFmtId="0" fontId="53" fillId="2" borderId="0" applyNumberFormat="0" applyBorder="0" applyAlignment="0" applyProtection="0"/>
    <xf numFmtId="0" fontId="54" fillId="3" borderId="0" applyNumberFormat="0" applyBorder="0" applyAlignment="0" applyProtection="0"/>
    <xf numFmtId="0" fontId="55" fillId="4" borderId="0" applyNumberFormat="0" applyBorder="0" applyAlignment="0" applyProtection="0"/>
    <xf numFmtId="0" fontId="56" fillId="5" borderId="23" applyNumberFormat="0" applyAlignment="0" applyProtection="0"/>
    <xf numFmtId="0" fontId="57" fillId="6" borderId="24" applyNumberFormat="0" applyAlignment="0" applyProtection="0"/>
    <xf numFmtId="0" fontId="58" fillId="6" borderId="23" applyNumberFormat="0" applyAlignment="0" applyProtection="0"/>
    <xf numFmtId="0" fontId="59" fillId="0" borderId="25" applyNumberFormat="0" applyFill="0" applyAlignment="0" applyProtection="0"/>
    <xf numFmtId="0" fontId="60" fillId="7" borderId="2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28" applyNumberFormat="0" applyFill="0" applyAlignment="0" applyProtection="0"/>
    <xf numFmtId="0" fontId="64"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64" fillId="32" borderId="0" applyNumberFormat="0" applyBorder="0" applyAlignment="0" applyProtection="0"/>
    <xf numFmtId="0" fontId="23" fillId="0" borderId="0"/>
    <xf numFmtId="0" fontId="23" fillId="8" borderId="27" applyNumberFormat="0" applyFont="0" applyAlignment="0" applyProtection="0"/>
    <xf numFmtId="43" fontId="66" fillId="0" borderId="0" applyFont="0" applyFill="0" applyBorder="0" applyAlignment="0" applyProtection="0"/>
    <xf numFmtId="9" fontId="66" fillId="0" borderId="0" applyFont="0" applyFill="0" applyBorder="0" applyAlignment="0" applyProtection="0"/>
    <xf numFmtId="0" fontId="22" fillId="0" borderId="0"/>
    <xf numFmtId="0" fontId="28" fillId="0" borderId="0"/>
    <xf numFmtId="0" fontId="21" fillId="0" borderId="0"/>
    <xf numFmtId="0" fontId="21" fillId="0" borderId="0"/>
    <xf numFmtId="43" fontId="21" fillId="0" borderId="0" applyFont="0" applyFill="0" applyBorder="0" applyAlignment="0" applyProtection="0"/>
    <xf numFmtId="0" fontId="21" fillId="0" borderId="0"/>
    <xf numFmtId="0" fontId="28" fillId="0" borderId="0"/>
    <xf numFmtId="9" fontId="28" fillId="0" borderId="0" applyFont="0" applyFill="0" applyBorder="0" applyAlignment="0" applyProtection="0"/>
    <xf numFmtId="0" fontId="20" fillId="0" borderId="0"/>
    <xf numFmtId="0" fontId="28" fillId="0" borderId="0"/>
    <xf numFmtId="9" fontId="28" fillId="0" borderId="0" applyFont="0" applyFill="0" applyBorder="0" applyAlignment="0" applyProtection="0"/>
    <xf numFmtId="0" fontId="20" fillId="0" borderId="0"/>
    <xf numFmtId="43" fontId="20" fillId="0" borderId="0" applyFont="0" applyFill="0" applyBorder="0" applyAlignment="0" applyProtection="0"/>
    <xf numFmtId="44" fontId="20" fillId="0" borderId="0" applyFont="0" applyFill="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20" fillId="0" borderId="0"/>
    <xf numFmtId="0" fontId="20" fillId="8" borderId="27" applyNumberFormat="0" applyFont="0" applyAlignment="0" applyProtection="0"/>
    <xf numFmtId="43" fontId="28" fillId="0" borderId="0" applyFont="0" applyFill="0" applyBorder="0" applyAlignment="0" applyProtection="0"/>
    <xf numFmtId="9" fontId="28" fillId="0" borderId="0" applyFont="0" applyFill="0" applyBorder="0" applyAlignment="0" applyProtection="0"/>
    <xf numFmtId="0" fontId="20" fillId="0" borderId="0"/>
    <xf numFmtId="0" fontId="20" fillId="0" borderId="0"/>
    <xf numFmtId="0" fontId="20" fillId="0" borderId="0"/>
    <xf numFmtId="43" fontId="20" fillId="0" borderId="0" applyFont="0" applyFill="0" applyBorder="0" applyAlignment="0" applyProtection="0"/>
    <xf numFmtId="0" fontId="20" fillId="0" borderId="0"/>
    <xf numFmtId="0" fontId="19" fillId="10"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8" borderId="27" applyNumberFormat="0" applyFont="0" applyAlignment="0" applyProtection="0"/>
    <xf numFmtId="0" fontId="19" fillId="8" borderId="27" applyNumberFormat="0" applyFont="0" applyAlignment="0" applyProtection="0"/>
    <xf numFmtId="0" fontId="18" fillId="0" borderId="0"/>
    <xf numFmtId="43" fontId="18" fillId="0" borderId="0" applyFont="0" applyFill="0" applyBorder="0" applyAlignment="0" applyProtection="0"/>
    <xf numFmtId="0" fontId="28" fillId="0" borderId="0"/>
    <xf numFmtId="0" fontId="18" fillId="0" borderId="0"/>
    <xf numFmtId="0" fontId="18"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27" applyNumberFormat="0" applyFont="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0" borderId="0"/>
    <xf numFmtId="0" fontId="17" fillId="0" borderId="0"/>
    <xf numFmtId="43" fontId="17" fillId="0" borderId="0" applyFont="0" applyFill="0" applyBorder="0" applyAlignment="0" applyProtection="0"/>
    <xf numFmtId="44" fontId="17" fillId="0" borderId="0" applyFont="0" applyFill="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30" borderId="0" applyNumberFormat="0" applyBorder="0" applyAlignment="0" applyProtection="0"/>
    <xf numFmtId="0" fontId="17" fillId="31" borderId="0" applyNumberFormat="0" applyBorder="0" applyAlignment="0" applyProtection="0"/>
    <xf numFmtId="0" fontId="17" fillId="0" borderId="0"/>
    <xf numFmtId="0" fontId="17" fillId="8" borderId="27" applyNumberFormat="0" applyFont="0" applyAlignment="0" applyProtection="0"/>
    <xf numFmtId="0" fontId="17" fillId="0" borderId="0"/>
    <xf numFmtId="0" fontId="17" fillId="0" borderId="0"/>
    <xf numFmtId="0" fontId="17" fillId="0" borderId="0"/>
    <xf numFmtId="43" fontId="17" fillId="0" borderId="0" applyFont="0" applyFill="0" applyBorder="0" applyAlignment="0" applyProtection="0"/>
    <xf numFmtId="0" fontId="17" fillId="0" borderId="0"/>
    <xf numFmtId="0" fontId="17" fillId="10"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8" borderId="27" applyNumberFormat="0" applyFont="0" applyAlignment="0" applyProtection="0"/>
    <xf numFmtId="0" fontId="17" fillId="8" borderId="27" applyNumberFormat="0" applyFont="0" applyAlignment="0" applyProtection="0"/>
    <xf numFmtId="0" fontId="16" fillId="0" borderId="0"/>
    <xf numFmtId="0" fontId="16" fillId="0" borderId="0"/>
    <xf numFmtId="0" fontId="16" fillId="0" borderId="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27" applyNumberFormat="0" applyFont="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27" applyNumberFormat="0" applyFont="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27" applyNumberFormat="0" applyFont="0" applyAlignment="0" applyProtection="0"/>
    <xf numFmtId="0" fontId="15" fillId="8" borderId="27" applyNumberFormat="0" applyFont="0" applyAlignment="0" applyProtection="0"/>
    <xf numFmtId="0" fontId="15" fillId="0" borderId="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27" applyNumberFormat="0" applyFont="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5" fillId="0" borderId="0" applyFont="0" applyFill="0" applyBorder="0" applyAlignment="0" applyProtection="0"/>
    <xf numFmtId="44" fontId="15" fillId="0" borderId="0" applyFont="0" applyFill="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0" borderId="0"/>
    <xf numFmtId="0" fontId="15" fillId="8" borderId="27" applyNumberFormat="0" applyFont="0" applyAlignment="0" applyProtection="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10"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8" borderId="27" applyNumberFormat="0" applyFont="0" applyAlignment="0" applyProtection="0"/>
    <xf numFmtId="0" fontId="15" fillId="8" borderId="27" applyNumberFormat="0" applyFont="0" applyAlignment="0" applyProtection="0"/>
    <xf numFmtId="0" fontId="15" fillId="0" borderId="0"/>
    <xf numFmtId="0" fontId="15" fillId="0" borderId="0"/>
    <xf numFmtId="0" fontId="15"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4" fontId="14" fillId="0" borderId="0" applyFont="0" applyFill="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0" borderId="0"/>
    <xf numFmtId="0" fontId="14" fillId="8" borderId="27" applyNumberFormat="0" applyFont="0" applyAlignment="0" applyProtection="0"/>
    <xf numFmtId="0" fontId="14" fillId="0" borderId="0"/>
    <xf numFmtId="0" fontId="14" fillId="0" borderId="0"/>
    <xf numFmtId="0" fontId="14" fillId="0" borderId="0"/>
    <xf numFmtId="43" fontId="14" fillId="0" borderId="0" applyFont="0" applyFill="0" applyBorder="0" applyAlignment="0" applyProtection="0"/>
    <xf numFmtId="0" fontId="14" fillId="0" borderId="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27" applyNumberFormat="0" applyFont="0" applyAlignment="0" applyProtection="0"/>
    <xf numFmtId="0" fontId="14" fillId="8" borderId="27" applyNumberFormat="0" applyFont="0" applyAlignment="0" applyProtection="0"/>
    <xf numFmtId="0" fontId="14" fillId="0" borderId="0"/>
    <xf numFmtId="0" fontId="14" fillId="0" borderId="0"/>
    <xf numFmtId="0" fontId="14" fillId="0" borderId="0"/>
    <xf numFmtId="0" fontId="13" fillId="0" borderId="0"/>
    <xf numFmtId="0" fontId="13" fillId="0" borderId="0"/>
    <xf numFmtId="0" fontId="13" fillId="0" borderId="0"/>
    <xf numFmtId="43" fontId="28" fillId="0" borderId="0" applyFont="0" applyFill="0" applyBorder="0" applyAlignment="0" applyProtection="0"/>
    <xf numFmtId="9" fontId="28" fillId="0" borderId="0" applyFont="0" applyFill="0" applyBorder="0" applyAlignment="0" applyProtection="0"/>
    <xf numFmtId="0" fontId="12" fillId="0" borderId="0"/>
    <xf numFmtId="0" fontId="12" fillId="0" borderId="0"/>
    <xf numFmtId="0" fontId="12"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28" fillId="0" borderId="0"/>
    <xf numFmtId="9"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13">
    <xf numFmtId="0" fontId="0" fillId="0" borderId="0" xfId="0"/>
    <xf numFmtId="3" fontId="0" fillId="0" borderId="0" xfId="0" applyNumberFormat="1"/>
    <xf numFmtId="0" fontId="0" fillId="0" borderId="0" xfId="0" applyBorder="1"/>
    <xf numFmtId="0" fontId="31" fillId="0" borderId="3" xfId="0" applyFont="1" applyBorder="1" applyAlignment="1">
      <alignment horizontal="center"/>
    </xf>
    <xf numFmtId="0" fontId="0" fillId="0" borderId="3" xfId="0" applyBorder="1"/>
    <xf numFmtId="0" fontId="0" fillId="0" borderId="5" xfId="0" applyBorder="1"/>
    <xf numFmtId="0" fontId="0" fillId="0" borderId="0" xfId="0" applyFill="1" applyBorder="1"/>
    <xf numFmtId="0" fontId="0" fillId="0" borderId="0" xfId="0" applyFill="1"/>
    <xf numFmtId="3" fontId="0" fillId="0" borderId="0" xfId="0" applyNumberFormat="1" applyFill="1"/>
    <xf numFmtId="0" fontId="0" fillId="0" borderId="6" xfId="0" applyBorder="1"/>
    <xf numFmtId="0" fontId="0" fillId="0" borderId="7" xfId="0" applyBorder="1"/>
    <xf numFmtId="0" fontId="32" fillId="0" borderId="8" xfId="0" applyFont="1" applyBorder="1" applyAlignment="1">
      <alignment horizontal="left"/>
    </xf>
    <xf numFmtId="3" fontId="28" fillId="0" borderId="0" xfId="0" applyNumberFormat="1" applyFont="1" applyBorder="1" applyAlignment="1">
      <alignment horizontal="right"/>
    </xf>
    <xf numFmtId="3" fontId="28" fillId="0" borderId="0" xfId="0" applyNumberFormat="1" applyFont="1" applyFill="1" applyBorder="1" applyAlignment="1">
      <alignment horizontal="right"/>
    </xf>
    <xf numFmtId="3" fontId="31" fillId="0" borderId="0" xfId="0" applyNumberFormat="1" applyFont="1" applyFill="1" applyBorder="1" applyAlignment="1">
      <alignment horizontal="right"/>
    </xf>
    <xf numFmtId="0" fontId="28" fillId="0" borderId="0" xfId="0" applyFont="1" applyFill="1" applyBorder="1"/>
    <xf numFmtId="0" fontId="0" fillId="0" borderId="7" xfId="0" applyBorder="1" applyAlignment="1">
      <alignment horizontal="center"/>
    </xf>
    <xf numFmtId="0" fontId="0" fillId="0" borderId="11" xfId="0" applyBorder="1" applyAlignment="1">
      <alignment horizontal="center"/>
    </xf>
    <xf numFmtId="0" fontId="0" fillId="0" borderId="11" xfId="0" applyBorder="1"/>
    <xf numFmtId="0" fontId="31" fillId="0" borderId="8" xfId="0" applyFont="1" applyBorder="1"/>
    <xf numFmtId="3" fontId="28" fillId="0" borderId="0" xfId="0" applyNumberFormat="1" applyFont="1" applyFill="1" applyBorder="1"/>
    <xf numFmtId="0" fontId="34" fillId="0" borderId="5" xfId="0" applyFont="1" applyBorder="1" applyAlignment="1">
      <alignment horizontal="center"/>
    </xf>
    <xf numFmtId="0" fontId="34" fillId="0" borderId="0" xfId="0" applyFont="1" applyBorder="1" applyAlignment="1">
      <alignment horizontal="center"/>
    </xf>
    <xf numFmtId="14" fontId="34" fillId="0" borderId="0" xfId="0" quotePrefix="1" applyNumberFormat="1" applyFont="1" applyBorder="1" applyAlignment="1">
      <alignment horizontal="center"/>
    </xf>
    <xf numFmtId="0" fontId="28" fillId="0" borderId="0" xfId="0" applyFont="1" applyFill="1"/>
    <xf numFmtId="0" fontId="35" fillId="0" borderId="0" xfId="0" applyFont="1" applyFill="1"/>
    <xf numFmtId="37" fontId="0" fillId="0" borderId="0" xfId="0" applyNumberFormat="1" applyFill="1"/>
    <xf numFmtId="14" fontId="0" fillId="0" borderId="0" xfId="0" applyNumberFormat="1"/>
    <xf numFmtId="0" fontId="28" fillId="0" borderId="0" xfId="0" applyFont="1" applyBorder="1"/>
    <xf numFmtId="4" fontId="39" fillId="0" borderId="0" xfId="0" applyNumberFormat="1" applyFont="1"/>
    <xf numFmtId="3" fontId="39" fillId="0" borderId="0" xfId="0" applyNumberFormat="1" applyFont="1"/>
    <xf numFmtId="0" fontId="39" fillId="0" borderId="0" xfId="0" applyFont="1"/>
    <xf numFmtId="3" fontId="28" fillId="0" borderId="0" xfId="0" applyNumberFormat="1" applyFont="1"/>
    <xf numFmtId="9" fontId="0" fillId="0" borderId="0" xfId="14" applyFont="1"/>
    <xf numFmtId="0" fontId="0" fillId="0" borderId="13" xfId="0" applyBorder="1" applyAlignment="1">
      <alignment horizontal="right"/>
    </xf>
    <xf numFmtId="0" fontId="0" fillId="0" borderId="0" xfId="0" applyAlignment="1">
      <alignment vertical="center"/>
    </xf>
    <xf numFmtId="0" fontId="0" fillId="0" borderId="0" xfId="0" applyAlignment="1">
      <alignment horizontal="center" vertical="center"/>
    </xf>
    <xf numFmtId="170" fontId="31" fillId="0" borderId="11" xfId="0" applyNumberFormat="1" applyFont="1" applyBorder="1" applyAlignment="1">
      <alignment horizontal="center"/>
    </xf>
    <xf numFmtId="170" fontId="31" fillId="0" borderId="10" xfId="0" applyNumberFormat="1" applyFont="1" applyBorder="1" applyAlignment="1">
      <alignment horizontal="center"/>
    </xf>
    <xf numFmtId="170" fontId="31" fillId="0" borderId="6" xfId="0" applyNumberFormat="1" applyFont="1" applyBorder="1" applyAlignment="1">
      <alignment horizontal="center"/>
    </xf>
    <xf numFmtId="0" fontId="29" fillId="0" borderId="4" xfId="0" applyFont="1" applyBorder="1"/>
    <xf numFmtId="0" fontId="29" fillId="0" borderId="0" xfId="0" applyFont="1"/>
    <xf numFmtId="0" fontId="29" fillId="0" borderId="18" xfId="0" applyFont="1" applyBorder="1" applyAlignment="1">
      <alignment horizontal="right"/>
    </xf>
    <xf numFmtId="0" fontId="32" fillId="0" borderId="8" xfId="0" applyFont="1" applyBorder="1" applyAlignment="1">
      <alignment horizontal="left" vertical="center"/>
    </xf>
    <xf numFmtId="17" fontId="0" fillId="0" borderId="0" xfId="0" applyNumberFormat="1" applyFill="1" applyBorder="1" applyAlignment="1">
      <alignment horizontal="center" vertical="center"/>
    </xf>
    <xf numFmtId="0" fontId="32" fillId="0" borderId="13" xfId="0" applyFont="1" applyBorder="1" applyAlignment="1">
      <alignment horizontal="left"/>
    </xf>
    <xf numFmtId="0" fontId="28" fillId="0" borderId="0" xfId="0" applyFont="1" applyFill="1" applyBorder="1" applyAlignment="1">
      <alignment wrapText="1"/>
    </xf>
    <xf numFmtId="15" fontId="31" fillId="0" borderId="19" xfId="0" applyNumberFormat="1" applyFont="1" applyBorder="1" applyAlignment="1">
      <alignment horizontal="center"/>
    </xf>
    <xf numFmtId="15" fontId="47" fillId="0" borderId="17" xfId="0" applyNumberFormat="1" applyFont="1" applyBorder="1" applyAlignment="1">
      <alignment horizontal="center"/>
    </xf>
    <xf numFmtId="0" fontId="32" fillId="0" borderId="7" xfId="0" applyFont="1" applyBorder="1" applyAlignment="1">
      <alignment horizontal="left"/>
    </xf>
    <xf numFmtId="14" fontId="71" fillId="0" borderId="5" xfId="0" applyNumberFormat="1" applyFont="1" applyBorder="1" applyAlignment="1">
      <alignment horizontal="center"/>
    </xf>
    <xf numFmtId="14" fontId="71" fillId="0" borderId="0" xfId="0" applyNumberFormat="1" applyFont="1" applyBorder="1" applyAlignment="1">
      <alignment horizontal="center"/>
    </xf>
    <xf numFmtId="17" fontId="26" fillId="0" borderId="0" xfId="0" applyNumberFormat="1" applyFont="1" applyFill="1" applyBorder="1" applyAlignment="1">
      <alignment horizontal="center"/>
    </xf>
    <xf numFmtId="17" fontId="0" fillId="0" borderId="0" xfId="0" applyNumberFormat="1" applyFill="1" applyBorder="1" applyAlignment="1">
      <alignment horizontal="center"/>
    </xf>
    <xf numFmtId="17" fontId="0" fillId="0" borderId="0" xfId="0" applyNumberFormat="1" applyBorder="1" applyAlignment="1">
      <alignment horizontal="center"/>
    </xf>
    <xf numFmtId="17" fontId="0" fillId="0" borderId="10" xfId="0" applyNumberFormat="1" applyBorder="1" applyAlignment="1">
      <alignment horizontal="center"/>
    </xf>
    <xf numFmtId="0" fontId="0" fillId="0" borderId="5" xfId="0" applyBorder="1" applyAlignment="1">
      <alignment horizontal="center" wrapText="1"/>
    </xf>
    <xf numFmtId="0" fontId="70" fillId="0" borderId="7" xfId="0" applyFont="1" applyBorder="1" applyAlignment="1">
      <alignment horizontal="center" wrapText="1"/>
    </xf>
    <xf numFmtId="0" fontId="0" fillId="0" borderId="8" xfId="0" applyBorder="1"/>
    <xf numFmtId="0" fontId="0" fillId="0" borderId="0" xfId="0"/>
    <xf numFmtId="0" fontId="45" fillId="0" borderId="0" xfId="0" applyFont="1"/>
    <xf numFmtId="0" fontId="28" fillId="0" borderId="0" xfId="78" applyFont="1"/>
    <xf numFmtId="15" fontId="47" fillId="0" borderId="2" xfId="0" applyNumberFormat="1" applyFont="1" applyBorder="1" applyAlignment="1">
      <alignment horizontal="center"/>
    </xf>
    <xf numFmtId="0" fontId="70" fillId="0" borderId="3" xfId="0" applyFont="1" applyBorder="1" applyAlignment="1">
      <alignment horizontal="center" wrapText="1"/>
    </xf>
    <xf numFmtId="0" fontId="28" fillId="0" borderId="0" xfId="0" applyFont="1" applyFill="1" applyBorder="1" applyAlignment="1">
      <alignment horizontal="right"/>
    </xf>
    <xf numFmtId="0" fontId="0" fillId="0" borderId="0" xfId="0" applyAlignment="1">
      <alignment vertical="top"/>
    </xf>
    <xf numFmtId="0" fontId="28" fillId="0" borderId="0" xfId="0" applyFont="1" applyAlignment="1">
      <alignment vertical="top"/>
    </xf>
    <xf numFmtId="173" fontId="28" fillId="0" borderId="0" xfId="0" applyNumberFormat="1" applyFont="1" applyFill="1" applyBorder="1" applyAlignment="1">
      <alignment horizontal="right"/>
    </xf>
    <xf numFmtId="0" fontId="0" fillId="0" borderId="0" xfId="0"/>
    <xf numFmtId="3" fontId="0" fillId="0" borderId="0" xfId="0" applyNumberFormat="1"/>
    <xf numFmtId="0" fontId="28" fillId="0" borderId="0" xfId="0" applyFont="1"/>
    <xf numFmtId="170" fontId="0" fillId="0" borderId="0" xfId="0" applyNumberFormat="1"/>
    <xf numFmtId="4" fontId="0" fillId="0" borderId="0" xfId="0" applyNumberFormat="1"/>
    <xf numFmtId="0" fontId="67" fillId="0" borderId="0" xfId="0" applyFont="1" applyAlignment="1">
      <alignment vertical="top"/>
    </xf>
    <xf numFmtId="0" fontId="29" fillId="0" borderId="0" xfId="0" applyFont="1" applyBorder="1"/>
    <xf numFmtId="2" fontId="0" fillId="0" borderId="0" xfId="0" applyNumberFormat="1"/>
    <xf numFmtId="3" fontId="45" fillId="0" borderId="0" xfId="11" applyNumberFormat="1" applyFont="1" applyBorder="1"/>
    <xf numFmtId="3" fontId="74" fillId="0" borderId="0" xfId="11" applyNumberFormat="1" applyFont="1" applyBorder="1"/>
    <xf numFmtId="3" fontId="45" fillId="0" borderId="0" xfId="0" applyNumberFormat="1" applyFont="1" applyFill="1" applyBorder="1"/>
    <xf numFmtId="0" fontId="45" fillId="0" borderId="0" xfId="11" applyFont="1"/>
    <xf numFmtId="3" fontId="45" fillId="0" borderId="0" xfId="0" applyNumberFormat="1" applyFont="1"/>
    <xf numFmtId="0" fontId="45" fillId="0" borderId="0" xfId="0" applyFont="1" applyBorder="1"/>
    <xf numFmtId="3" fontId="45" fillId="0" borderId="0" xfId="0" applyNumberFormat="1" applyFont="1" applyBorder="1"/>
    <xf numFmtId="3" fontId="45" fillId="0" borderId="0" xfId="0" applyNumberFormat="1" applyFont="1" applyFill="1" applyBorder="1" applyAlignment="1">
      <alignment horizontal="right"/>
    </xf>
    <xf numFmtId="3" fontId="72" fillId="0" borderId="0" xfId="0" applyNumberFormat="1" applyFont="1"/>
    <xf numFmtId="3" fontId="45" fillId="0" borderId="0" xfId="0" applyNumberFormat="1" applyFont="1" applyBorder="1" applyAlignment="1">
      <alignment horizontal="right" readingOrder="2"/>
    </xf>
    <xf numFmtId="4" fontId="72" fillId="0" borderId="0" xfId="0" applyNumberFormat="1" applyFont="1" applyBorder="1" applyAlignment="1">
      <alignment horizontal="right" readingOrder="2"/>
    </xf>
    <xf numFmtId="0" fontId="72" fillId="0" borderId="0" xfId="0" applyFont="1"/>
    <xf numFmtId="0" fontId="78" fillId="0" borderId="0" xfId="0" applyFont="1" applyBorder="1" applyAlignment="1">
      <alignment horizontal="left" wrapText="1" indent="1"/>
    </xf>
    <xf numFmtId="170" fontId="78" fillId="0" borderId="0" xfId="1" quotePrefix="1" applyNumberFormat="1" applyFont="1" applyBorder="1" applyAlignment="1">
      <alignment readingOrder="2"/>
    </xf>
    <xf numFmtId="170" fontId="78" fillId="0" borderId="0" xfId="1" quotePrefix="1" applyNumberFormat="1" applyFont="1" applyFill="1" applyBorder="1" applyAlignment="1">
      <alignment readingOrder="2"/>
    </xf>
    <xf numFmtId="170" fontId="78" fillId="0" borderId="0" xfId="1" applyNumberFormat="1" applyFont="1" applyBorder="1" applyAlignment="1">
      <alignment readingOrder="2"/>
    </xf>
    <xf numFmtId="0" fontId="45" fillId="0" borderId="3" xfId="0" applyFont="1" applyBorder="1"/>
    <xf numFmtId="0" fontId="45" fillId="0" borderId="0" xfId="0" applyFont="1" applyBorder="1" applyAlignment="1">
      <alignment horizontal="right"/>
    </xf>
    <xf numFmtId="0" fontId="78" fillId="0" borderId="0" xfId="0" applyFont="1" applyBorder="1" applyAlignment="1">
      <alignment wrapText="1"/>
    </xf>
    <xf numFmtId="3" fontId="78" fillId="0" borderId="0" xfId="0" applyNumberFormat="1" applyFont="1" applyBorder="1" applyAlignment="1">
      <alignment horizontal="right"/>
    </xf>
    <xf numFmtId="3" fontId="45" fillId="0" borderId="0" xfId="0" applyNumberFormat="1" applyFont="1" applyBorder="1" applyAlignment="1">
      <alignment horizontal="right"/>
    </xf>
    <xf numFmtId="0" fontId="45" fillId="0" borderId="0" xfId="0" applyFont="1" applyFill="1" applyBorder="1" applyAlignment="1">
      <alignment horizontal="right"/>
    </xf>
    <xf numFmtId="0" fontId="45" fillId="0" borderId="7" xfId="0" applyFont="1" applyBorder="1" applyAlignment="1">
      <alignment wrapText="1"/>
    </xf>
    <xf numFmtId="165" fontId="26" fillId="0" borderId="0" xfId="1" applyNumberFormat="1" applyFont="1" applyFill="1"/>
    <xf numFmtId="165" fontId="28" fillId="0" borderId="0" xfId="1" applyNumberFormat="1" applyFont="1"/>
    <xf numFmtId="37" fontId="28" fillId="0" borderId="0" xfId="0" applyNumberFormat="1" applyFont="1"/>
    <xf numFmtId="3" fontId="28" fillId="0" borderId="0" xfId="0" applyNumberFormat="1" applyFont="1" applyAlignment="1">
      <alignment vertical="top"/>
    </xf>
    <xf numFmtId="4" fontId="28" fillId="0" borderId="0" xfId="0" applyNumberFormat="1" applyFont="1"/>
    <xf numFmtId="166" fontId="39" fillId="0" borderId="19" xfId="0" applyNumberFormat="1" applyFont="1" applyBorder="1" applyAlignment="1">
      <alignment horizontal="center" vertical="center"/>
    </xf>
    <xf numFmtId="166" fontId="39" fillId="0" borderId="16" xfId="0" applyNumberFormat="1" applyFont="1" applyBorder="1" applyAlignment="1">
      <alignment horizontal="center" vertical="center"/>
    </xf>
    <xf numFmtId="14" fontId="39" fillId="0" borderId="16" xfId="0" applyNumberFormat="1" applyFont="1" applyBorder="1" applyAlignment="1">
      <alignment horizontal="center" vertical="center"/>
    </xf>
    <xf numFmtId="0" fontId="45" fillId="0" borderId="0" xfId="0" applyFont="1" applyFill="1" applyBorder="1" applyAlignment="1"/>
    <xf numFmtId="0" fontId="31" fillId="0" borderId="13" xfId="11" applyFont="1" applyBorder="1" applyAlignment="1">
      <alignment horizontal="center" vertical="center" wrapText="1"/>
    </xf>
    <xf numFmtId="0" fontId="77" fillId="0" borderId="13" xfId="11" applyFont="1" applyBorder="1" applyAlignment="1">
      <alignment horizontal="center" vertical="center" wrapText="1"/>
    </xf>
    <xf numFmtId="175" fontId="0" fillId="0" borderId="0" xfId="0" applyNumberFormat="1"/>
    <xf numFmtId="168" fontId="28" fillId="0" borderId="0" xfId="14" applyNumberFormat="1" applyFont="1" applyBorder="1" applyAlignment="1">
      <alignment horizontal="right"/>
    </xf>
    <xf numFmtId="3" fontId="31" fillId="0" borderId="36" xfId="11" applyNumberFormat="1" applyFont="1" applyBorder="1" applyAlignment="1">
      <alignment horizontal="center" vertical="center"/>
    </xf>
    <xf numFmtId="0" fontId="45" fillId="0" borderId="5" xfId="0" applyFont="1" applyBorder="1"/>
    <xf numFmtId="0" fontId="78" fillId="0" borderId="0" xfId="0" applyFont="1" applyBorder="1" applyAlignment="1"/>
    <xf numFmtId="0" fontId="28" fillId="0" borderId="0" xfId="0" applyFont="1" applyFill="1" applyAlignment="1"/>
    <xf numFmtId="0" fontId="0" fillId="0" borderId="0" xfId="0" applyAlignment="1"/>
    <xf numFmtId="0" fontId="28" fillId="0" borderId="35" xfId="0" applyFont="1" applyBorder="1" applyAlignment="1">
      <alignment horizontal="center" vertical="center"/>
    </xf>
    <xf numFmtId="0" fontId="45" fillId="0" borderId="19" xfId="0" applyFont="1" applyBorder="1"/>
    <xf numFmtId="0" fontId="45" fillId="0" borderId="17" xfId="0" applyFont="1" applyBorder="1"/>
    <xf numFmtId="17" fontId="45" fillId="0" borderId="19" xfId="0" quotePrefix="1" applyNumberFormat="1" applyFont="1" applyBorder="1" applyAlignment="1">
      <alignment horizontal="center"/>
    </xf>
    <xf numFmtId="17" fontId="45" fillId="0" borderId="16" xfId="0" quotePrefix="1" applyNumberFormat="1" applyFont="1" applyBorder="1" applyAlignment="1">
      <alignment horizontal="center" wrapText="1"/>
    </xf>
    <xf numFmtId="17" fontId="45" fillId="0" borderId="17" xfId="0" quotePrefix="1" applyNumberFormat="1" applyFont="1" applyBorder="1" applyAlignment="1">
      <alignment horizontal="center" wrapText="1"/>
    </xf>
    <xf numFmtId="17" fontId="45" fillId="0" borderId="0" xfId="0" quotePrefix="1" applyNumberFormat="1" applyFont="1" applyBorder="1" applyAlignment="1">
      <alignment horizontal="center" wrapText="1"/>
    </xf>
    <xf numFmtId="0" fontId="45" fillId="0" borderId="5" xfId="0" applyFont="1" applyBorder="1" applyAlignment="1">
      <alignment horizontal="center" vertical="center"/>
    </xf>
    <xf numFmtId="0" fontId="45" fillId="0" borderId="7" xfId="0" applyFont="1" applyBorder="1" applyAlignment="1">
      <alignment horizontal="center" vertical="center"/>
    </xf>
    <xf numFmtId="165" fontId="78" fillId="0" borderId="3" xfId="0" applyNumberFormat="1" applyFont="1" applyBorder="1" applyAlignment="1">
      <alignment horizontal="center" vertical="center"/>
    </xf>
    <xf numFmtId="0" fontId="45" fillId="0" borderId="7" xfId="0" applyFont="1" applyBorder="1"/>
    <xf numFmtId="0" fontId="78" fillId="0" borderId="5" xfId="0" applyFont="1" applyBorder="1" applyAlignment="1">
      <alignment horizontal="center"/>
    </xf>
    <xf numFmtId="0" fontId="78" fillId="0" borderId="0" xfId="0" applyFont="1" applyBorder="1" applyAlignment="1">
      <alignment horizontal="center"/>
    </xf>
    <xf numFmtId="0" fontId="80" fillId="0" borderId="0" xfId="0" applyFont="1" applyFill="1" applyBorder="1" applyAlignment="1">
      <alignment horizontal="center"/>
    </xf>
    <xf numFmtId="0" fontId="78" fillId="0" borderId="0" xfId="0" applyFont="1" applyFill="1" applyBorder="1" applyAlignment="1">
      <alignment horizontal="center"/>
    </xf>
    <xf numFmtId="165" fontId="45" fillId="0" borderId="5" xfId="0" applyNumberFormat="1" applyFont="1" applyBorder="1"/>
    <xf numFmtId="165" fontId="72" fillId="0" borderId="7" xfId="0" applyNumberFormat="1" applyFont="1" applyBorder="1"/>
    <xf numFmtId="165" fontId="72" fillId="0" borderId="3" xfId="0" applyNumberFormat="1" applyFont="1" applyBorder="1"/>
    <xf numFmtId="3" fontId="45" fillId="0" borderId="5" xfId="1" quotePrefix="1" applyNumberFormat="1" applyFont="1" applyFill="1" applyBorder="1" applyAlignment="1">
      <alignment readingOrder="2"/>
    </xf>
    <xf numFmtId="3" fontId="45" fillId="0" borderId="0" xfId="1" quotePrefix="1" applyNumberFormat="1" applyFont="1" applyFill="1" applyBorder="1" applyAlignment="1">
      <alignment readingOrder="2"/>
    </xf>
    <xf numFmtId="3" fontId="45" fillId="0" borderId="5" xfId="1" applyNumberFormat="1" applyFont="1" applyBorder="1" applyAlignment="1">
      <alignment horizontal="right" readingOrder="2"/>
    </xf>
    <xf numFmtId="3" fontId="72" fillId="0" borderId="0" xfId="1" applyNumberFormat="1" applyFont="1" applyFill="1" applyBorder="1" applyAlignment="1">
      <alignment horizontal="right" readingOrder="2"/>
    </xf>
    <xf numFmtId="9" fontId="81" fillId="0" borderId="3" xfId="14" applyFont="1" applyFill="1" applyBorder="1" applyAlignment="1">
      <alignment horizontal="right" readingOrder="2"/>
    </xf>
    <xf numFmtId="0" fontId="45" fillId="0" borderId="5" xfId="0" applyFont="1" applyBorder="1" applyAlignment="1">
      <alignment horizontal="right"/>
    </xf>
    <xf numFmtId="3" fontId="45" fillId="0" borderId="5" xfId="1" applyNumberFormat="1" applyFont="1" applyFill="1" applyBorder="1" applyAlignment="1">
      <alignment horizontal="right" readingOrder="2"/>
    </xf>
    <xf numFmtId="170" fontId="45" fillId="0" borderId="0" xfId="0" applyNumberFormat="1" applyFont="1"/>
    <xf numFmtId="3" fontId="72" fillId="0" borderId="7" xfId="1" applyNumberFormat="1" applyFont="1" applyFill="1" applyBorder="1" applyAlignment="1">
      <alignment horizontal="right" readingOrder="2"/>
    </xf>
    <xf numFmtId="170" fontId="45" fillId="0" borderId="0" xfId="1" quotePrefix="1" applyNumberFormat="1" applyFont="1" applyFill="1" applyBorder="1" applyAlignment="1"/>
    <xf numFmtId="3" fontId="45" fillId="0" borderId="0" xfId="1" quotePrefix="1" applyNumberFormat="1" applyFont="1" applyFill="1" applyBorder="1" applyAlignment="1"/>
    <xf numFmtId="0" fontId="45" fillId="0" borderId="5" xfId="0" applyFont="1" applyBorder="1" applyAlignment="1">
      <alignment horizontal="left"/>
    </xf>
    <xf numFmtId="0" fontId="45" fillId="0" borderId="5" xfId="0" applyFont="1" applyFill="1" applyBorder="1"/>
    <xf numFmtId="0" fontId="45" fillId="0" borderId="7" xfId="0" applyFont="1" applyFill="1" applyBorder="1" applyAlignment="1">
      <alignment horizontal="left" wrapText="1"/>
    </xf>
    <xf numFmtId="3" fontId="45" fillId="0" borderId="5" xfId="0" applyNumberFormat="1" applyFont="1" applyBorder="1" applyAlignment="1">
      <alignment horizontal="right"/>
    </xf>
    <xf numFmtId="3" fontId="45" fillId="0" borderId="16" xfId="0" applyNumberFormat="1" applyFont="1" applyBorder="1" applyAlignment="1">
      <alignment readingOrder="2"/>
    </xf>
    <xf numFmtId="3" fontId="45" fillId="0" borderId="19" xfId="1" applyNumberFormat="1" applyFont="1" applyFill="1" applyBorder="1" applyAlignment="1">
      <alignment horizontal="right" readingOrder="2"/>
    </xf>
    <xf numFmtId="3" fontId="72" fillId="0" borderId="17" xfId="1" applyNumberFormat="1" applyFont="1" applyFill="1" applyBorder="1" applyAlignment="1">
      <alignment horizontal="right" readingOrder="2"/>
    </xf>
    <xf numFmtId="9" fontId="81" fillId="0" borderId="2" xfId="14" applyFont="1" applyFill="1" applyBorder="1" applyAlignment="1">
      <alignment horizontal="right" readingOrder="2"/>
    </xf>
    <xf numFmtId="0" fontId="45" fillId="0" borderId="8" xfId="0" applyFont="1" applyBorder="1"/>
    <xf numFmtId="0" fontId="45" fillId="0" borderId="10" xfId="0" applyFont="1" applyBorder="1"/>
    <xf numFmtId="0" fontId="45" fillId="0" borderId="6" xfId="0" applyFont="1" applyBorder="1"/>
    <xf numFmtId="165" fontId="83" fillId="0" borderId="7" xfId="0" applyNumberFormat="1" applyFont="1" applyFill="1" applyBorder="1" applyAlignment="1">
      <alignment horizontal="center" vertical="center"/>
    </xf>
    <xf numFmtId="3" fontId="72" fillId="0" borderId="7" xfId="1" applyNumberFormat="1" applyFont="1" applyBorder="1" applyAlignment="1">
      <alignment horizontal="right" readingOrder="2"/>
    </xf>
    <xf numFmtId="9" fontId="81" fillId="0" borderId="3" xfId="14" applyFont="1" applyBorder="1" applyAlignment="1">
      <alignment horizontal="right" readingOrder="2"/>
    </xf>
    <xf numFmtId="0" fontId="45" fillId="0" borderId="5" xfId="0" applyFont="1" applyFill="1" applyBorder="1" applyAlignment="1">
      <alignment horizontal="left"/>
    </xf>
    <xf numFmtId="0" fontId="45" fillId="0" borderId="0" xfId="0" applyFont="1" applyFill="1" applyBorder="1" applyAlignment="1">
      <alignment horizontal="left" wrapText="1"/>
    </xf>
    <xf numFmtId="0" fontId="45" fillId="0" borderId="16" xfId="0" applyFont="1" applyBorder="1"/>
    <xf numFmtId="3" fontId="45" fillId="0" borderId="19" xfId="1" quotePrefix="1" applyNumberFormat="1" applyFont="1" applyFill="1" applyBorder="1" applyAlignment="1">
      <alignment readingOrder="2"/>
    </xf>
    <xf numFmtId="3" fontId="45" fillId="0" borderId="16" xfId="1" quotePrefix="1" applyNumberFormat="1" applyFont="1" applyFill="1" applyBorder="1" applyAlignment="1">
      <alignment readingOrder="2"/>
    </xf>
    <xf numFmtId="3" fontId="72" fillId="0" borderId="17" xfId="1" applyNumberFormat="1" applyFont="1" applyBorder="1" applyAlignment="1">
      <alignment horizontal="right" readingOrder="2"/>
    </xf>
    <xf numFmtId="9" fontId="81" fillId="0" borderId="2" xfId="14" applyFont="1" applyBorder="1" applyAlignment="1">
      <alignment horizontal="right" readingOrder="2"/>
    </xf>
    <xf numFmtId="165" fontId="45" fillId="0" borderId="0" xfId="1" applyNumberFormat="1" applyFont="1"/>
    <xf numFmtId="172" fontId="45" fillId="0" borderId="0" xfId="0" applyNumberFormat="1" applyFont="1" applyBorder="1"/>
    <xf numFmtId="171" fontId="45" fillId="0" borderId="0" xfId="0" applyNumberFormat="1" applyFont="1"/>
    <xf numFmtId="0" fontId="45" fillId="0" borderId="8" xfId="0" applyFont="1" applyBorder="1" applyAlignment="1">
      <alignment horizontal="center" vertical="center" wrapText="1"/>
    </xf>
    <xf numFmtId="0" fontId="72" fillId="0" borderId="6" xfId="0" applyFont="1" applyBorder="1" applyAlignment="1">
      <alignment horizontal="center" vertical="center" wrapText="1"/>
    </xf>
    <xf numFmtId="0" fontId="45" fillId="0" borderId="6" xfId="0" applyFont="1" applyBorder="1" applyAlignment="1">
      <alignment horizontal="center" vertical="center" wrapText="1"/>
    </xf>
    <xf numFmtId="0" fontId="74" fillId="0" borderId="11" xfId="0" applyFont="1" applyBorder="1" applyAlignment="1">
      <alignment horizontal="left"/>
    </xf>
    <xf numFmtId="0" fontId="45" fillId="0" borderId="3" xfId="0" applyFont="1" applyBorder="1" applyAlignment="1">
      <alignment horizontal="center" vertical="top" wrapText="1"/>
    </xf>
    <xf numFmtId="0" fontId="74" fillId="0" borderId="3" xfId="0" applyFont="1" applyBorder="1"/>
    <xf numFmtId="3" fontId="45" fillId="0" borderId="5" xfId="1" applyNumberFormat="1" applyFont="1" applyFill="1" applyBorder="1" applyAlignment="1">
      <alignment readingOrder="2"/>
    </xf>
    <xf numFmtId="3" fontId="45" fillId="0" borderId="0" xfId="1" applyNumberFormat="1" applyFont="1" applyFill="1" applyBorder="1" applyAlignment="1">
      <alignment horizontal="right" readingOrder="2"/>
    </xf>
    <xf numFmtId="3" fontId="45" fillId="0" borderId="0" xfId="1" applyNumberFormat="1" applyFont="1" applyBorder="1" applyAlignment="1">
      <alignment readingOrder="2"/>
    </xf>
    <xf numFmtId="3" fontId="45" fillId="0" borderId="0" xfId="1" applyNumberFormat="1" applyFont="1" applyFill="1" applyBorder="1" applyAlignment="1">
      <alignment readingOrder="2"/>
    </xf>
    <xf numFmtId="3" fontId="45" fillId="0" borderId="7" xfId="1" applyNumberFormat="1" applyFont="1" applyBorder="1" applyAlignment="1">
      <alignment readingOrder="2"/>
    </xf>
    <xf numFmtId="3" fontId="45" fillId="0" borderId="3" xfId="1" applyNumberFormat="1" applyFont="1" applyBorder="1" applyAlignment="1">
      <alignment readingOrder="2"/>
    </xf>
    <xf numFmtId="0" fontId="81" fillId="0" borderId="3" xfId="19" applyFont="1" applyBorder="1" applyAlignment="1">
      <alignment horizontal="left" indent="1"/>
    </xf>
    <xf numFmtId="170" fontId="45" fillId="0" borderId="5" xfId="1" applyNumberFormat="1" applyFont="1" applyBorder="1"/>
    <xf numFmtId="170" fontId="45" fillId="0" borderId="0" xfId="1" applyNumberFormat="1" applyFont="1" applyBorder="1"/>
    <xf numFmtId="170" fontId="45" fillId="0" borderId="0" xfId="1" applyNumberFormat="1" applyFont="1" applyFill="1" applyBorder="1"/>
    <xf numFmtId="170" fontId="45" fillId="0" borderId="0" xfId="1" applyNumberFormat="1" applyFont="1" applyFill="1" applyBorder="1" applyAlignment="1">
      <alignment readingOrder="2"/>
    </xf>
    <xf numFmtId="170" fontId="45" fillId="0" borderId="5" xfId="1" applyNumberFormat="1" applyFont="1" applyFill="1" applyBorder="1"/>
    <xf numFmtId="170" fontId="45" fillId="0" borderId="0" xfId="1" applyNumberFormat="1" applyFont="1"/>
    <xf numFmtId="170" fontId="45" fillId="0" borderId="0" xfId="1" applyNumberFormat="1" applyFont="1" applyFill="1"/>
    <xf numFmtId="0" fontId="45" fillId="0" borderId="3" xfId="0" applyFont="1" applyBorder="1" applyAlignment="1">
      <alignment horizontal="left" indent="1"/>
    </xf>
    <xf numFmtId="170" fontId="45" fillId="0" borderId="0" xfId="1" applyNumberFormat="1" applyFont="1" applyFill="1" applyBorder="1" applyAlignment="1">
      <alignment horizontal="right" readingOrder="2"/>
    </xf>
    <xf numFmtId="0" fontId="45" fillId="0" borderId="3" xfId="0" applyFont="1" applyBorder="1" applyAlignment="1">
      <alignment horizontal="left" vertical="center" wrapText="1" indent="1"/>
    </xf>
    <xf numFmtId="170" fontId="45" fillId="0" borderId="0" xfId="1" applyNumberFormat="1" applyFont="1" applyBorder="1" applyAlignment="1"/>
    <xf numFmtId="170" fontId="45" fillId="0" borderId="0" xfId="1" applyNumberFormat="1" applyFont="1" applyFill="1" applyBorder="1" applyAlignment="1"/>
    <xf numFmtId="0" fontId="78" fillId="0" borderId="19" xfId="0" applyFont="1" applyBorder="1" applyAlignment="1">
      <alignment horizontal="left" wrapText="1" indent="1"/>
    </xf>
    <xf numFmtId="170" fontId="78" fillId="0" borderId="19" xfId="1" quotePrefix="1" applyNumberFormat="1" applyFont="1" applyBorder="1" applyAlignment="1">
      <alignment readingOrder="2"/>
    </xf>
    <xf numFmtId="170" fontId="78" fillId="0" borderId="16" xfId="1" quotePrefix="1" applyNumberFormat="1" applyFont="1" applyBorder="1" applyAlignment="1">
      <alignment readingOrder="2"/>
    </xf>
    <xf numFmtId="0" fontId="45" fillId="0" borderId="0" xfId="0" applyFont="1" applyAlignment="1">
      <alignment vertical="top"/>
    </xf>
    <xf numFmtId="0" fontId="74" fillId="0" borderId="13" xfId="0" applyFont="1" applyBorder="1" applyAlignment="1">
      <alignment horizontal="left"/>
    </xf>
    <xf numFmtId="17" fontId="45" fillId="0" borderId="14" xfId="0" quotePrefix="1" applyNumberFormat="1" applyFont="1" applyBorder="1" applyAlignment="1">
      <alignment horizontal="center" vertical="center" wrapText="1"/>
    </xf>
    <xf numFmtId="17" fontId="45" fillId="0" borderId="15" xfId="0" quotePrefix="1" applyNumberFormat="1" applyFont="1" applyBorder="1" applyAlignment="1">
      <alignment horizontal="center" vertical="center" wrapText="1"/>
    </xf>
    <xf numFmtId="0" fontId="45" fillId="0" borderId="13" xfId="0" applyFont="1" applyBorder="1" applyAlignment="1">
      <alignment horizontal="center" vertical="top" wrapText="1"/>
    </xf>
    <xf numFmtId="0" fontId="78" fillId="0" borderId="3" xfId="0" applyFont="1" applyBorder="1" applyAlignment="1">
      <alignment horizontal="center"/>
    </xf>
    <xf numFmtId="0" fontId="78" fillId="0" borderId="7" xfId="0" applyFont="1" applyBorder="1" applyAlignment="1">
      <alignment horizontal="center"/>
    </xf>
    <xf numFmtId="0" fontId="45" fillId="0" borderId="5" xfId="0" applyFont="1" applyBorder="1" applyAlignment="1">
      <alignment readingOrder="1"/>
    </xf>
    <xf numFmtId="0" fontId="45" fillId="0" borderId="0" xfId="0" applyFont="1" applyBorder="1" applyAlignment="1">
      <alignment readingOrder="1"/>
    </xf>
    <xf numFmtId="0" fontId="78" fillId="0" borderId="0" xfId="0" applyFont="1" applyBorder="1" applyAlignment="1">
      <alignment readingOrder="1"/>
    </xf>
    <xf numFmtId="0" fontId="45" fillId="0" borderId="0" xfId="0" applyFont="1" applyFill="1" applyBorder="1" applyAlignment="1">
      <alignment readingOrder="1"/>
    </xf>
    <xf numFmtId="0" fontId="45" fillId="0" borderId="7" xfId="0" applyFont="1" applyBorder="1" applyAlignment="1">
      <alignment readingOrder="1"/>
    </xf>
    <xf numFmtId="3" fontId="45" fillId="0" borderId="3" xfId="0" applyNumberFormat="1" applyFont="1" applyBorder="1" applyAlignment="1">
      <alignment readingOrder="1"/>
    </xf>
    <xf numFmtId="3" fontId="45" fillId="0" borderId="0" xfId="0" applyNumberFormat="1" applyFont="1" applyBorder="1" applyAlignment="1">
      <alignment readingOrder="1"/>
    </xf>
    <xf numFmtId="9" fontId="45" fillId="0" borderId="3" xfId="0" applyNumberFormat="1" applyFont="1" applyBorder="1" applyAlignment="1">
      <alignment readingOrder="1"/>
    </xf>
    <xf numFmtId="168" fontId="45" fillId="0" borderId="0" xfId="0" applyNumberFormat="1" applyFont="1" applyBorder="1" applyAlignment="1">
      <alignment readingOrder="1"/>
    </xf>
    <xf numFmtId="3" fontId="45" fillId="0" borderId="7" xfId="10" applyNumberFormat="1" applyFont="1" applyBorder="1" applyAlignment="1" applyProtection="1">
      <alignment horizontal="right"/>
    </xf>
    <xf numFmtId="3" fontId="45" fillId="0" borderId="0" xfId="0" applyNumberFormat="1" applyFont="1" applyAlignment="1">
      <alignment readingOrder="1"/>
    </xf>
    <xf numFmtId="3" fontId="45" fillId="0" borderId="3" xfId="0" applyNumberFormat="1" applyFont="1" applyFill="1" applyBorder="1" applyAlignment="1">
      <alignment readingOrder="1"/>
    </xf>
    <xf numFmtId="3" fontId="45" fillId="0" borderId="0" xfId="0" applyNumberFormat="1" applyFont="1" applyFill="1" applyBorder="1" applyAlignment="1">
      <alignment readingOrder="1"/>
    </xf>
    <xf numFmtId="3" fontId="45" fillId="0" borderId="7" xfId="10" applyNumberFormat="1" applyFont="1" applyFill="1" applyBorder="1" applyAlignment="1" applyProtection="1">
      <alignment horizontal="right"/>
    </xf>
    <xf numFmtId="0" fontId="45" fillId="0" borderId="3" xfId="0" applyFont="1" applyFill="1" applyBorder="1"/>
    <xf numFmtId="165" fontId="45" fillId="0" borderId="0" xfId="1" applyNumberFormat="1" applyFont="1" applyFill="1" applyBorder="1" applyAlignment="1">
      <alignment readingOrder="1"/>
    </xf>
    <xf numFmtId="165" fontId="45" fillId="0" borderId="0" xfId="0" applyNumberFormat="1" applyFont="1" applyFill="1"/>
    <xf numFmtId="3" fontId="45" fillId="0" borderId="9" xfId="0" applyNumberFormat="1" applyFont="1" applyBorder="1" applyAlignment="1">
      <alignment readingOrder="1"/>
    </xf>
    <xf numFmtId="164" fontId="45" fillId="0" borderId="0" xfId="0" applyNumberFormat="1" applyFont="1" applyBorder="1"/>
    <xf numFmtId="0" fontId="45" fillId="0" borderId="0" xfId="0" applyFont="1" applyAlignment="1">
      <alignment horizontal="right" vertical="top"/>
    </xf>
    <xf numFmtId="3" fontId="45" fillId="0" borderId="0" xfId="0" applyNumberFormat="1" applyFont="1" applyAlignment="1">
      <alignment horizontal="right" vertical="top"/>
    </xf>
    <xf numFmtId="14" fontId="45" fillId="0" borderId="0" xfId="0" applyNumberFormat="1" applyFont="1" applyAlignment="1">
      <alignment horizontal="right" vertical="top"/>
    </xf>
    <xf numFmtId="3" fontId="45" fillId="0" borderId="0" xfId="0" applyNumberFormat="1" applyFont="1" applyAlignment="1">
      <alignment vertical="top"/>
    </xf>
    <xf numFmtId="2" fontId="45" fillId="0" borderId="0" xfId="0" applyNumberFormat="1" applyFont="1" applyAlignment="1">
      <alignment vertical="top"/>
    </xf>
    <xf numFmtId="2" fontId="45" fillId="0" borderId="0" xfId="0" applyNumberFormat="1" applyFont="1" applyBorder="1" applyAlignment="1">
      <alignment vertical="top" readingOrder="1"/>
    </xf>
    <xf numFmtId="3" fontId="45" fillId="0" borderId="0" xfId="0" applyNumberFormat="1" applyFont="1" applyBorder="1" applyAlignment="1">
      <alignment vertical="top" readingOrder="1"/>
    </xf>
    <xf numFmtId="0" fontId="45" fillId="0" borderId="0" xfId="0" applyFont="1" applyBorder="1" applyAlignment="1">
      <alignment vertical="top"/>
    </xf>
    <xf numFmtId="37" fontId="45" fillId="0" borderId="0" xfId="1" applyNumberFormat="1" applyFont="1" applyAlignment="1">
      <alignment vertical="top"/>
    </xf>
    <xf numFmtId="3" fontId="45" fillId="0" borderId="0" xfId="0" applyNumberFormat="1" applyFont="1" applyFill="1" applyBorder="1" applyAlignment="1">
      <alignment vertical="top" readingOrder="1"/>
    </xf>
    <xf numFmtId="3" fontId="45" fillId="0" borderId="0" xfId="0" applyNumberFormat="1" applyFont="1" applyAlignment="1">
      <alignment horizontal="right"/>
    </xf>
    <xf numFmtId="0" fontId="45" fillId="0" borderId="3" xfId="0" applyFont="1" applyBorder="1" applyAlignment="1">
      <alignment horizontal="left"/>
    </xf>
    <xf numFmtId="3" fontId="74" fillId="0" borderId="5" xfId="0" applyNumberFormat="1" applyFont="1" applyBorder="1" applyAlignment="1"/>
    <xf numFmtId="3" fontId="45" fillId="0" borderId="5" xfId="0" applyNumberFormat="1" applyFont="1" applyBorder="1" applyAlignment="1"/>
    <xf numFmtId="170" fontId="45" fillId="0" borderId="0" xfId="0" applyNumberFormat="1" applyFont="1" applyBorder="1" applyAlignment="1">
      <alignment horizontal="right"/>
    </xf>
    <xf numFmtId="170" fontId="74" fillId="0" borderId="3" xfId="0" applyNumberFormat="1" applyFont="1" applyBorder="1" applyAlignment="1">
      <alignment horizontal="right"/>
    </xf>
    <xf numFmtId="170" fontId="45" fillId="0" borderId="0" xfId="1" applyNumberFormat="1" applyFont="1" applyBorder="1" applyAlignment="1">
      <alignment horizontal="right"/>
    </xf>
    <xf numFmtId="170" fontId="74" fillId="0" borderId="3" xfId="1" applyNumberFormat="1" applyFont="1" applyBorder="1" applyAlignment="1">
      <alignment horizontal="right"/>
    </xf>
    <xf numFmtId="10" fontId="45" fillId="0" borderId="0" xfId="14" applyNumberFormat="1" applyFont="1"/>
    <xf numFmtId="170" fontId="45" fillId="0" borderId="5" xfId="1" applyNumberFormat="1" applyFont="1" applyBorder="1" applyAlignment="1"/>
    <xf numFmtId="170" fontId="45" fillId="0" borderId="0" xfId="0" applyNumberFormat="1" applyFont="1" applyBorder="1" applyAlignment="1"/>
    <xf numFmtId="170" fontId="45" fillId="0" borderId="3" xfId="0" applyNumberFormat="1" applyFont="1" applyBorder="1" applyAlignment="1"/>
    <xf numFmtId="170" fontId="45" fillId="0" borderId="0" xfId="10" applyNumberFormat="1" applyFont="1" applyBorder="1" applyAlignment="1" applyProtection="1"/>
    <xf numFmtId="170" fontId="45" fillId="0" borderId="3" xfId="10" applyNumberFormat="1" applyFont="1" applyBorder="1" applyAlignment="1" applyProtection="1"/>
    <xf numFmtId="170" fontId="45" fillId="0" borderId="3" xfId="78" applyNumberFormat="1" applyFont="1" applyFill="1" applyBorder="1"/>
    <xf numFmtId="10" fontId="45" fillId="0" borderId="0" xfId="14" applyNumberFormat="1" applyFont="1" applyAlignment="1">
      <alignment horizontal="right"/>
    </xf>
    <xf numFmtId="170" fontId="45" fillId="0" borderId="0" xfId="0" applyNumberFormat="1" applyFont="1" applyBorder="1"/>
    <xf numFmtId="0" fontId="45" fillId="0" borderId="5" xfId="0" applyFont="1" applyBorder="1" applyAlignment="1"/>
    <xf numFmtId="170" fontId="45" fillId="0" borderId="3" xfId="0" applyNumberFormat="1" applyFont="1" applyBorder="1"/>
    <xf numFmtId="0" fontId="45" fillId="0" borderId="3" xfId="0" applyFont="1" applyFill="1" applyBorder="1" applyAlignment="1">
      <alignment horizontal="left"/>
    </xf>
    <xf numFmtId="3" fontId="74" fillId="0" borderId="5" xfId="0" applyNumberFormat="1" applyFont="1" applyFill="1" applyBorder="1" applyAlignment="1"/>
    <xf numFmtId="170" fontId="74" fillId="0" borderId="3" xfId="0" applyNumberFormat="1" applyFont="1" applyBorder="1" applyAlignment="1"/>
    <xf numFmtId="170" fontId="74" fillId="0" borderId="3" xfId="10" applyNumberFormat="1" applyFont="1" applyBorder="1" applyAlignment="1" applyProtection="1"/>
    <xf numFmtId="170" fontId="45" fillId="0" borderId="3" xfId="0" applyNumberFormat="1" applyFont="1" applyBorder="1" applyAlignment="1">
      <alignment horizontal="right"/>
    </xf>
    <xf numFmtId="0" fontId="45" fillId="0" borderId="3" xfId="0" applyFont="1" applyFill="1" applyBorder="1" applyAlignment="1">
      <alignment horizontal="left" indent="1"/>
    </xf>
    <xf numFmtId="0" fontId="45" fillId="0" borderId="5" xfId="0" applyFont="1" applyFill="1" applyBorder="1" applyAlignment="1"/>
    <xf numFmtId="0" fontId="74" fillId="0" borderId="5" xfId="0" applyFont="1" applyBorder="1" applyAlignment="1"/>
    <xf numFmtId="170" fontId="45" fillId="0" borderId="5" xfId="0" applyNumberFormat="1" applyFont="1" applyBorder="1" applyAlignment="1"/>
    <xf numFmtId="0" fontId="45" fillId="0" borderId="19" xfId="0" applyFont="1" applyFill="1" applyBorder="1"/>
    <xf numFmtId="170" fontId="74" fillId="0" borderId="35" xfId="0" applyNumberFormat="1" applyFont="1" applyFill="1" applyBorder="1" applyAlignment="1"/>
    <xf numFmtId="170" fontId="74" fillId="0" borderId="36" xfId="0" applyNumberFormat="1" applyFont="1" applyBorder="1" applyAlignment="1">
      <alignment horizontal="right"/>
    </xf>
    <xf numFmtId="170" fontId="74" fillId="0" borderId="18" xfId="1" applyNumberFormat="1" applyFont="1" applyBorder="1" applyAlignment="1">
      <alignment horizontal="right"/>
    </xf>
    <xf numFmtId="0" fontId="45" fillId="0" borderId="12" xfId="0" applyFont="1" applyBorder="1" applyAlignment="1">
      <alignment horizontal="center" wrapText="1"/>
    </xf>
    <xf numFmtId="17" fontId="45" fillId="0" borderId="12" xfId="0" quotePrefix="1" applyNumberFormat="1" applyFont="1" applyBorder="1" applyAlignment="1">
      <alignment horizontal="center" vertical="center" wrapText="1"/>
    </xf>
    <xf numFmtId="0" fontId="45" fillId="0" borderId="13" xfId="0" applyFont="1" applyBorder="1" applyAlignment="1">
      <alignment horizontal="center" vertical="center" wrapText="1"/>
    </xf>
    <xf numFmtId="3" fontId="78" fillId="0" borderId="0" xfId="0" applyNumberFormat="1" applyFont="1" applyFill="1" applyBorder="1" applyAlignment="1">
      <alignment horizontal="right"/>
    </xf>
    <xf numFmtId="0" fontId="45" fillId="0" borderId="0" xfId="0" applyFont="1" applyAlignment="1"/>
    <xf numFmtId="0" fontId="45" fillId="0" borderId="0" xfId="0" applyFont="1" applyFill="1" applyBorder="1"/>
    <xf numFmtId="0" fontId="74" fillId="0" borderId="0" xfId="0" applyFont="1" applyFill="1" applyBorder="1" applyAlignment="1">
      <alignment horizontal="center" wrapText="1"/>
    </xf>
    <xf numFmtId="0" fontId="45" fillId="0" borderId="0" xfId="0" applyFont="1" applyFill="1" applyBorder="1" applyAlignment="1">
      <alignment horizontal="left"/>
    </xf>
    <xf numFmtId="0" fontId="45" fillId="0" borderId="0" xfId="0" applyFont="1" applyFill="1" applyBorder="1" applyAlignment="1">
      <alignment wrapText="1"/>
    </xf>
    <xf numFmtId="0" fontId="45" fillId="0" borderId="12" xfId="0" applyFont="1" applyBorder="1"/>
    <xf numFmtId="3" fontId="45" fillId="0" borderId="7" xfId="1" applyNumberFormat="1" applyFont="1" applyBorder="1"/>
    <xf numFmtId="0" fontId="45" fillId="0" borderId="3" xfId="0" applyFont="1" applyBorder="1" applyAlignment="1">
      <alignment wrapText="1"/>
    </xf>
    <xf numFmtId="0" fontId="45" fillId="0" borderId="2" xfId="0" applyFont="1" applyBorder="1"/>
    <xf numFmtId="0" fontId="45" fillId="0" borderId="12" xfId="0" applyFont="1" applyBorder="1" applyAlignment="1">
      <alignment vertical="center"/>
    </xf>
    <xf numFmtId="0" fontId="78" fillId="0" borderId="11" xfId="0" applyFont="1" applyBorder="1" applyAlignment="1">
      <alignment horizontal="center"/>
    </xf>
    <xf numFmtId="0" fontId="45" fillId="0" borderId="0" xfId="0" applyFont="1" applyBorder="1" applyAlignment="1"/>
    <xf numFmtId="0" fontId="45" fillId="0" borderId="7" xfId="0" applyFont="1" applyBorder="1" applyAlignment="1"/>
    <xf numFmtId="3" fontId="45" fillId="0" borderId="19" xfId="0" applyNumberFormat="1" applyFont="1" applyBorder="1" applyAlignment="1">
      <alignment horizontal="right"/>
    </xf>
    <xf numFmtId="3" fontId="45" fillId="0" borderId="16" xfId="0" applyNumberFormat="1" applyFont="1" applyBorder="1" applyAlignment="1">
      <alignment horizontal="right"/>
    </xf>
    <xf numFmtId="0" fontId="74" fillId="0" borderId="3" xfId="11" applyFont="1" applyBorder="1" applyAlignment="1">
      <alignment horizontal="left"/>
    </xf>
    <xf numFmtId="0" fontId="45" fillId="0" borderId="3" xfId="11" applyFont="1" applyBorder="1"/>
    <xf numFmtId="3" fontId="45" fillId="0" borderId="7" xfId="11" applyNumberFormat="1" applyFont="1" applyBorder="1"/>
    <xf numFmtId="0" fontId="45" fillId="0" borderId="3" xfId="11" applyFont="1" applyBorder="1" applyAlignment="1">
      <alignment horizontal="left" indent="1"/>
    </xf>
    <xf numFmtId="3" fontId="45" fillId="0" borderId="3" xfId="11" applyNumberFormat="1" applyFont="1" applyBorder="1"/>
    <xf numFmtId="0" fontId="74" fillId="0" borderId="3" xfId="11" applyFont="1" applyFill="1" applyBorder="1" applyAlignment="1">
      <alignment horizontal="left"/>
    </xf>
    <xf numFmtId="3" fontId="90" fillId="0" borderId="3" xfId="11" applyNumberFormat="1" applyFont="1" applyFill="1" applyBorder="1"/>
    <xf numFmtId="3" fontId="90" fillId="0" borderId="7" xfId="11" applyNumberFormat="1" applyFont="1" applyFill="1" applyBorder="1"/>
    <xf numFmtId="3" fontId="45" fillId="0" borderId="3" xfId="11" applyNumberFormat="1" applyFont="1" applyBorder="1" applyAlignment="1">
      <alignment horizontal="right"/>
    </xf>
    <xf numFmtId="3" fontId="45" fillId="0" borderId="7" xfId="11" applyNumberFormat="1" applyFont="1" applyBorder="1" applyAlignment="1">
      <alignment horizontal="right"/>
    </xf>
    <xf numFmtId="0" fontId="45" fillId="0" borderId="3" xfId="11" applyFont="1" applyBorder="1" applyAlignment="1">
      <alignment horizontal="left" indent="2"/>
    </xf>
    <xf numFmtId="170" fontId="45" fillId="0" borderId="7" xfId="11" applyNumberFormat="1" applyFont="1" applyFill="1" applyBorder="1"/>
    <xf numFmtId="170" fontId="45" fillId="0" borderId="7" xfId="11" applyNumberFormat="1" applyFont="1" applyBorder="1"/>
    <xf numFmtId="0" fontId="45" fillId="0" borderId="3" xfId="11" applyFont="1" applyFill="1" applyBorder="1" applyAlignment="1">
      <alignment horizontal="left" indent="2"/>
    </xf>
    <xf numFmtId="3" fontId="45" fillId="0" borderId="3" xfId="11" applyNumberFormat="1" applyFont="1" applyFill="1" applyBorder="1"/>
    <xf numFmtId="170" fontId="45" fillId="0" borderId="7" xfId="11" applyNumberFormat="1" applyFont="1" applyBorder="1" applyAlignment="1">
      <alignment horizontal="right"/>
    </xf>
    <xf numFmtId="0" fontId="74" fillId="0" borderId="3" xfId="11" applyFont="1" applyBorder="1"/>
    <xf numFmtId="0" fontId="74" fillId="0" borderId="3" xfId="11" applyFont="1" applyFill="1" applyBorder="1"/>
    <xf numFmtId="3" fontId="45" fillId="0" borderId="3" xfId="1" applyNumberFormat="1" applyFont="1" applyFill="1" applyBorder="1" applyAlignment="1">
      <alignment horizontal="right" readingOrder="2"/>
    </xf>
    <xf numFmtId="3" fontId="45" fillId="0" borderId="7" xfId="1" applyNumberFormat="1" applyFont="1" applyFill="1" applyBorder="1" applyAlignment="1"/>
    <xf numFmtId="3" fontId="45" fillId="0" borderId="7" xfId="11" applyNumberFormat="1" applyFont="1" applyFill="1" applyBorder="1"/>
    <xf numFmtId="0" fontId="74" fillId="0" borderId="36" xfId="11" applyFont="1" applyFill="1" applyBorder="1"/>
    <xf numFmtId="0" fontId="45" fillId="0" borderId="0" xfId="11" applyFont="1" applyFill="1" applyBorder="1"/>
    <xf numFmtId="3" fontId="45" fillId="0" borderId="0" xfId="11" applyNumberFormat="1" applyFont="1"/>
    <xf numFmtId="3" fontId="45" fillId="0" borderId="0" xfId="11" applyNumberFormat="1" applyFont="1" applyFill="1" applyBorder="1"/>
    <xf numFmtId="0" fontId="78" fillId="0" borderId="11" xfId="0" applyFont="1" applyBorder="1"/>
    <xf numFmtId="14" fontId="78" fillId="0" borderId="0" xfId="0" quotePrefix="1" applyNumberFormat="1" applyFont="1" applyBorder="1" applyAlignment="1">
      <alignment horizontal="center"/>
    </xf>
    <xf numFmtId="0" fontId="45" fillId="0" borderId="11" xfId="0" applyFont="1" applyBorder="1" applyAlignment="1">
      <alignment horizontal="center"/>
    </xf>
    <xf numFmtId="0" fontId="45" fillId="0" borderId="7" xfId="0" applyFont="1" applyBorder="1" applyAlignment="1">
      <alignment horizontal="center"/>
    </xf>
    <xf numFmtId="0" fontId="78" fillId="0" borderId="0" xfId="0" applyFont="1" applyBorder="1"/>
    <xf numFmtId="0" fontId="45" fillId="0" borderId="3" xfId="0" applyFont="1" applyBorder="1" applyAlignment="1">
      <alignment vertical="top"/>
    </xf>
    <xf numFmtId="3" fontId="45" fillId="0" borderId="5" xfId="0" applyNumberFormat="1" applyFont="1" applyBorder="1" applyAlignment="1">
      <alignment readingOrder="1"/>
    </xf>
    <xf numFmtId="0" fontId="45" fillId="0" borderId="3" xfId="0" applyFont="1" applyBorder="1" applyAlignment="1">
      <alignment horizontal="left" vertical="top"/>
    </xf>
    <xf numFmtId="3" fontId="45" fillId="0" borderId="5" xfId="0" applyNumberFormat="1" applyFont="1" applyFill="1" applyBorder="1" applyAlignment="1">
      <alignment readingOrder="1"/>
    </xf>
    <xf numFmtId="37" fontId="45" fillId="0" borderId="0" xfId="1" applyNumberFormat="1" applyFont="1" applyFill="1"/>
    <xf numFmtId="3" fontId="45" fillId="0" borderId="19" xfId="0" applyNumberFormat="1" applyFont="1" applyBorder="1" applyAlignment="1">
      <alignment readingOrder="1"/>
    </xf>
    <xf numFmtId="3" fontId="45" fillId="0" borderId="16" xfId="0" applyNumberFormat="1" applyFont="1" applyBorder="1" applyAlignment="1">
      <alignment readingOrder="1"/>
    </xf>
    <xf numFmtId="9" fontId="45" fillId="0" borderId="18" xfId="0" applyNumberFormat="1" applyFont="1" applyBorder="1" applyAlignment="1">
      <alignment readingOrder="1"/>
    </xf>
    <xf numFmtId="0" fontId="78" fillId="0" borderId="11" xfId="0" applyFont="1" applyFill="1" applyBorder="1" applyAlignment="1">
      <alignment horizontal="center"/>
    </xf>
    <xf numFmtId="0" fontId="45" fillId="0" borderId="11" xfId="0" applyFont="1" applyBorder="1"/>
    <xf numFmtId="3" fontId="81" fillId="0" borderId="0" xfId="0" applyNumberFormat="1" applyFont="1" applyBorder="1" applyAlignment="1">
      <alignment horizontal="right" vertical="center"/>
    </xf>
    <xf numFmtId="3" fontId="45" fillId="0" borderId="7" xfId="0" applyNumberFormat="1" applyFont="1" applyBorder="1" applyAlignment="1">
      <alignment horizontal="right"/>
    </xf>
    <xf numFmtId="0" fontId="81" fillId="0" borderId="0" xfId="0" applyFont="1" applyAlignment="1"/>
    <xf numFmtId="3" fontId="45" fillId="0" borderId="0" xfId="1" applyNumberFormat="1" applyFont="1" applyBorder="1" applyAlignment="1"/>
    <xf numFmtId="3" fontId="45" fillId="0" borderId="7" xfId="1" applyNumberFormat="1" applyFont="1" applyBorder="1" applyAlignment="1"/>
    <xf numFmtId="3" fontId="45" fillId="0" borderId="32" xfId="0" applyNumberFormat="1" applyFont="1" applyBorder="1" applyAlignment="1">
      <alignment horizontal="right"/>
    </xf>
    <xf numFmtId="3" fontId="45" fillId="0" borderId="33" xfId="0" applyNumberFormat="1" applyFont="1" applyBorder="1" applyAlignment="1">
      <alignment horizontal="right"/>
    </xf>
    <xf numFmtId="3" fontId="81" fillId="0" borderId="16" xfId="0" applyNumberFormat="1" applyFont="1" applyBorder="1" applyAlignment="1"/>
    <xf numFmtId="170" fontId="45" fillId="0" borderId="5" xfId="0" applyNumberFormat="1" applyFont="1" applyBorder="1" applyAlignment="1">
      <alignment horizontal="right"/>
    </xf>
    <xf numFmtId="170" fontId="45" fillId="0" borderId="5" xfId="0" applyNumberFormat="1" applyFont="1" applyBorder="1"/>
    <xf numFmtId="170" fontId="45" fillId="0" borderId="19" xfId="0" applyNumberFormat="1" applyFont="1" applyBorder="1" applyAlignment="1">
      <alignment horizontal="right"/>
    </xf>
    <xf numFmtId="166" fontId="28" fillId="0" borderId="13" xfId="0" applyNumberFormat="1" applyFont="1" applyBorder="1" applyAlignment="1">
      <alignment horizontal="center" vertical="center" wrapText="1"/>
    </xf>
    <xf numFmtId="14" fontId="28" fillId="0" borderId="36" xfId="0" applyNumberFormat="1" applyFont="1" applyBorder="1" applyAlignment="1">
      <alignment horizontal="center" vertical="center"/>
    </xf>
    <xf numFmtId="3" fontId="91" fillId="0" borderId="3" xfId="11" applyNumberFormat="1" applyFont="1" applyBorder="1"/>
    <xf numFmtId="170" fontId="74" fillId="0" borderId="0" xfId="0" applyNumberFormat="1" applyFont="1" applyBorder="1" applyAlignment="1"/>
    <xf numFmtId="0" fontId="33" fillId="0" borderId="0" xfId="0" applyFont="1" applyFill="1" applyBorder="1" applyAlignment="1">
      <alignment horizontal="center" wrapText="1"/>
    </xf>
    <xf numFmtId="170" fontId="74" fillId="0" borderId="5" xfId="0" applyNumberFormat="1" applyFont="1" applyBorder="1" applyAlignment="1">
      <alignment horizontal="right"/>
    </xf>
    <xf numFmtId="170" fontId="74" fillId="0" borderId="0" xfId="1" applyNumberFormat="1" applyFont="1" applyBorder="1" applyAlignment="1">
      <alignment horizontal="right"/>
    </xf>
    <xf numFmtId="170" fontId="74" fillId="0" borderId="0" xfId="0" applyNumberFormat="1" applyFont="1" applyBorder="1" applyAlignment="1">
      <alignment horizontal="right"/>
    </xf>
    <xf numFmtId="170" fontId="74" fillId="0" borderId="16" xfId="0" applyNumberFormat="1" applyFont="1" applyBorder="1" applyAlignment="1">
      <alignment horizontal="right"/>
    </xf>
    <xf numFmtId="0" fontId="45" fillId="0" borderId="36" xfId="11" applyFont="1" applyBorder="1"/>
    <xf numFmtId="0" fontId="45" fillId="0" borderId="13" xfId="11" applyFont="1" applyBorder="1"/>
    <xf numFmtId="0" fontId="96" fillId="0" borderId="13" xfId="11" applyFont="1" applyBorder="1" applyAlignment="1">
      <alignment horizontal="center"/>
    </xf>
    <xf numFmtId="3" fontId="45" fillId="0" borderId="5" xfId="11" applyNumberFormat="1" applyFont="1" applyBorder="1" applyAlignment="1">
      <alignment horizontal="right"/>
    </xf>
    <xf numFmtId="3" fontId="45" fillId="0" borderId="5" xfId="11" applyNumberFormat="1" applyFont="1" applyBorder="1"/>
    <xf numFmtId="3" fontId="45" fillId="0" borderId="0" xfId="11" applyNumberFormat="1" applyFont="1" applyBorder="1" applyAlignment="1">
      <alignment horizontal="right"/>
    </xf>
    <xf numFmtId="0" fontId="76" fillId="0" borderId="0" xfId="0" applyFont="1" applyAlignment="1">
      <alignment horizontal="center" vertical="top" wrapText="1"/>
    </xf>
    <xf numFmtId="3" fontId="79" fillId="0" borderId="5" xfId="11" applyNumberFormat="1" applyFont="1" applyBorder="1"/>
    <xf numFmtId="3" fontId="45" fillId="0" borderId="11" xfId="11" applyNumberFormat="1" applyFont="1" applyBorder="1"/>
    <xf numFmtId="3" fontId="91" fillId="0" borderId="5" xfId="11" applyNumberFormat="1" applyFont="1" applyBorder="1"/>
    <xf numFmtId="3" fontId="89" fillId="0" borderId="5" xfId="11" applyNumberFormat="1" applyFont="1" applyBorder="1"/>
    <xf numFmtId="3" fontId="89" fillId="0" borderId="5" xfId="11" applyNumberFormat="1" applyFont="1" applyBorder="1" applyAlignment="1">
      <alignment horizontal="right"/>
    </xf>
    <xf numFmtId="3" fontId="89" fillId="0" borderId="5" xfId="11" applyNumberFormat="1" applyFont="1" applyFill="1" applyBorder="1"/>
    <xf numFmtId="0" fontId="31" fillId="0" borderId="12" xfId="0" applyFont="1" applyBorder="1" applyAlignment="1">
      <alignment horizontal="center"/>
    </xf>
    <xf numFmtId="170" fontId="74" fillId="0" borderId="16" xfId="0" applyNumberFormat="1" applyFont="1" applyFill="1" applyBorder="1" applyAlignment="1"/>
    <xf numFmtId="170" fontId="45" fillId="0" borderId="3" xfId="0" applyNumberFormat="1" applyFont="1" applyBorder="1" applyAlignment="1">
      <alignment vertical="top"/>
    </xf>
    <xf numFmtId="0" fontId="31" fillId="0" borderId="13" xfId="0" applyFont="1" applyBorder="1" applyAlignment="1">
      <alignment horizontal="center"/>
    </xf>
    <xf numFmtId="0" fontId="87" fillId="0" borderId="0" xfId="0" applyFont="1" applyFill="1" applyAlignment="1"/>
    <xf numFmtId="165" fontId="88" fillId="0" borderId="0" xfId="1" applyNumberFormat="1" applyFont="1" applyFill="1" applyAlignment="1"/>
    <xf numFmtId="165" fontId="45" fillId="0" borderId="0" xfId="1" applyNumberFormat="1" applyFont="1" applyAlignment="1"/>
    <xf numFmtId="37" fontId="45" fillId="0" borderId="0" xfId="0" applyNumberFormat="1" applyFont="1" applyAlignment="1"/>
    <xf numFmtId="170" fontId="81" fillId="0" borderId="0" xfId="0" applyNumberFormat="1" applyFont="1" applyBorder="1" applyAlignment="1">
      <alignment horizontal="right" vertical="center"/>
    </xf>
    <xf numFmtId="176" fontId="45" fillId="0" borderId="0" xfId="0" applyNumberFormat="1" applyFont="1" applyBorder="1" applyAlignment="1">
      <alignment horizontal="right" readingOrder="2"/>
    </xf>
    <xf numFmtId="0" fontId="0" fillId="0" borderId="0" xfId="0"/>
    <xf numFmtId="0" fontId="0" fillId="0" borderId="0" xfId="0" applyBorder="1" applyAlignment="1">
      <alignment horizontal="left" vertical="center" wrapText="1"/>
    </xf>
    <xf numFmtId="4" fontId="0" fillId="0" borderId="0" xfId="0" applyNumberFormat="1" applyBorder="1" applyAlignment="1">
      <alignment horizontal="left" vertical="center" wrapText="1"/>
    </xf>
    <xf numFmtId="174" fontId="0" fillId="0" borderId="0" xfId="0" applyNumberFormat="1" applyAlignment="1">
      <alignment vertical="top"/>
    </xf>
    <xf numFmtId="165" fontId="0" fillId="0" borderId="0" xfId="1" applyNumberFormat="1" applyFont="1"/>
    <xf numFmtId="17" fontId="45" fillId="0" borderId="14" xfId="0" quotePrefix="1" applyNumberFormat="1" applyFont="1" applyFill="1" applyBorder="1" applyAlignment="1">
      <alignment horizontal="center" vertical="center" wrapText="1"/>
    </xf>
    <xf numFmtId="0" fontId="81" fillId="0" borderId="3" xfId="19" applyFont="1" applyFill="1" applyBorder="1" applyAlignment="1">
      <alignment horizontal="left" indent="1"/>
    </xf>
    <xf numFmtId="0" fontId="0" fillId="0" borderId="11" xfId="0" applyBorder="1" applyAlignment="1">
      <alignment vertical="center"/>
    </xf>
    <xf numFmtId="0" fontId="28" fillId="0" borderId="2" xfId="0" applyFont="1" applyFill="1" applyBorder="1" applyAlignment="1">
      <alignment horizontal="center" vertical="center" wrapText="1"/>
    </xf>
    <xf numFmtId="0" fontId="28" fillId="0" borderId="2" xfId="0" applyFont="1" applyBorder="1" applyAlignment="1">
      <alignment horizontal="center" vertical="center" wrapText="1"/>
    </xf>
    <xf numFmtId="0" fontId="28" fillId="0" borderId="17" xfId="0" applyFont="1" applyFill="1" applyBorder="1" applyAlignment="1">
      <alignment horizontal="center" vertical="center" wrapText="1"/>
    </xf>
    <xf numFmtId="0" fontId="45" fillId="0" borderId="3" xfId="11" applyFont="1" applyFill="1" applyBorder="1" applyAlignment="1">
      <alignment horizontal="left" indent="1"/>
    </xf>
    <xf numFmtId="0" fontId="45" fillId="0" borderId="3" xfId="11" applyFont="1" applyFill="1" applyBorder="1"/>
    <xf numFmtId="49" fontId="76" fillId="0" borderId="0" xfId="0" applyNumberFormat="1" applyFont="1" applyAlignment="1">
      <alignment horizontal="center" vertical="center" wrapText="1"/>
    </xf>
    <xf numFmtId="3" fontId="45" fillId="0" borderId="0" xfId="1" applyNumberFormat="1" applyFont="1" applyFill="1" applyBorder="1" applyAlignment="1"/>
    <xf numFmtId="3" fontId="45" fillId="0" borderId="36" xfId="0" applyNumberFormat="1" applyFont="1" applyBorder="1" applyAlignment="1">
      <alignment readingOrder="1"/>
    </xf>
    <xf numFmtId="170" fontId="74" fillId="0" borderId="0" xfId="10" applyNumberFormat="1" applyFont="1" applyBorder="1" applyAlignment="1" applyProtection="1"/>
    <xf numFmtId="170" fontId="78" fillId="0" borderId="36" xfId="1" applyNumberFormat="1" applyFont="1" applyBorder="1" applyAlignment="1">
      <alignment readingOrder="2"/>
    </xf>
    <xf numFmtId="0" fontId="45" fillId="0" borderId="3" xfId="0" applyFont="1" applyFill="1" applyBorder="1" applyAlignment="1">
      <alignment vertical="top"/>
    </xf>
    <xf numFmtId="170" fontId="45" fillId="0" borderId="3" xfId="0" applyNumberFormat="1" applyFont="1" applyFill="1" applyBorder="1" applyAlignment="1">
      <alignment vertical="top"/>
    </xf>
    <xf numFmtId="3" fontId="81" fillId="0" borderId="5" xfId="25" applyNumberFormat="1" applyFont="1" applyBorder="1" applyAlignment="1">
      <alignment horizontal="right" vertical="top"/>
    </xf>
    <xf numFmtId="3" fontId="45" fillId="0" borderId="0" xfId="0" applyNumberFormat="1" applyFont="1" applyBorder="1" applyAlignment="1">
      <alignment vertical="top"/>
    </xf>
    <xf numFmtId="170" fontId="45" fillId="0" borderId="0" xfId="0" applyNumberFormat="1" applyFont="1" applyBorder="1" applyAlignment="1">
      <alignment vertical="top"/>
    </xf>
    <xf numFmtId="3" fontId="81" fillId="0" borderId="3" xfId="25" applyNumberFormat="1" applyFont="1" applyBorder="1" applyAlignment="1">
      <alignment horizontal="right" vertical="top"/>
    </xf>
    <xf numFmtId="170" fontId="81" fillId="0" borderId="7" xfId="0" applyNumberFormat="1" applyFont="1" applyBorder="1" applyAlignment="1">
      <alignment vertical="top"/>
    </xf>
    <xf numFmtId="9" fontId="45" fillId="0" borderId="3" xfId="14" applyNumberFormat="1" applyFont="1" applyBorder="1" applyAlignment="1">
      <alignment vertical="top"/>
    </xf>
    <xf numFmtId="3" fontId="45" fillId="0" borderId="3" xfId="0" applyNumberFormat="1" applyFont="1" applyBorder="1" applyAlignment="1">
      <alignment vertical="top"/>
    </xf>
    <xf numFmtId="3" fontId="81" fillId="0" borderId="3" xfId="25" applyNumberFormat="1" applyFont="1" applyFill="1" applyBorder="1" applyAlignment="1">
      <alignment horizontal="right" vertical="top"/>
    </xf>
    <xf numFmtId="3" fontId="81" fillId="0" borderId="5" xfId="25" applyNumberFormat="1" applyFont="1" applyFill="1" applyBorder="1" applyAlignment="1">
      <alignment horizontal="right" vertical="top"/>
    </xf>
    <xf numFmtId="3" fontId="81" fillId="0" borderId="3" xfId="0" applyNumberFormat="1" applyFont="1" applyBorder="1" applyAlignment="1">
      <alignment horizontal="right" vertical="top"/>
    </xf>
    <xf numFmtId="0" fontId="45" fillId="0" borderId="5" xfId="0" applyFont="1" applyBorder="1" applyAlignment="1">
      <alignment horizontal="right" vertical="top"/>
    </xf>
    <xf numFmtId="3" fontId="45" fillId="0" borderId="5" xfId="0" applyNumberFormat="1" applyFont="1" applyFill="1" applyBorder="1" applyAlignment="1">
      <alignment vertical="top"/>
    </xf>
    <xf numFmtId="3" fontId="45" fillId="0" borderId="3" xfId="10" applyNumberFormat="1" applyFont="1" applyFill="1" applyBorder="1" applyAlignment="1" applyProtection="1">
      <alignment horizontal="right" vertical="top"/>
    </xf>
    <xf numFmtId="0" fontId="45" fillId="0" borderId="18" xfId="0" applyFont="1" applyBorder="1" applyAlignment="1">
      <alignment horizontal="left" vertical="top"/>
    </xf>
    <xf numFmtId="3" fontId="45" fillId="0" borderId="35" xfId="0" applyNumberFormat="1" applyFont="1" applyBorder="1" applyAlignment="1">
      <alignment horizontal="right" vertical="top"/>
    </xf>
    <xf numFmtId="170" fontId="45" fillId="0" borderId="19" xfId="0" applyNumberFormat="1" applyFont="1" applyBorder="1" applyAlignment="1">
      <alignment vertical="top"/>
    </xf>
    <xf numFmtId="170" fontId="45" fillId="0" borderId="16" xfId="0" applyNumberFormat="1" applyFont="1" applyBorder="1" applyAlignment="1">
      <alignment vertical="top"/>
    </xf>
    <xf numFmtId="170" fontId="45" fillId="0" borderId="2" xfId="0" applyNumberFormat="1" applyFont="1" applyBorder="1" applyAlignment="1">
      <alignment vertical="top"/>
    </xf>
    <xf numFmtId="3" fontId="45" fillId="0" borderId="2" xfId="0" applyNumberFormat="1" applyFont="1" applyBorder="1" applyAlignment="1">
      <alignment vertical="top"/>
    </xf>
    <xf numFmtId="9" fontId="45" fillId="0" borderId="18" xfId="14" applyNumberFormat="1" applyFont="1" applyBorder="1" applyAlignment="1">
      <alignment vertical="top"/>
    </xf>
    <xf numFmtId="3" fontId="45" fillId="0" borderId="0" xfId="0" applyNumberFormat="1" applyFont="1" applyFill="1" applyBorder="1" applyAlignment="1">
      <alignment vertical="top"/>
    </xf>
    <xf numFmtId="3" fontId="45" fillId="0" borderId="0" xfId="0" applyNumberFormat="1" applyFont="1" applyFill="1" applyAlignment="1">
      <alignment vertical="top"/>
    </xf>
    <xf numFmtId="37" fontId="45" fillId="0" borderId="0" xfId="0" applyNumberFormat="1" applyFont="1" applyFill="1" applyBorder="1" applyAlignment="1">
      <alignment vertical="top"/>
    </xf>
    <xf numFmtId="0" fontId="45" fillId="0" borderId="0" xfId="0" applyFont="1" applyFill="1" applyAlignment="1">
      <alignment vertical="top"/>
    </xf>
    <xf numFmtId="0" fontId="68" fillId="0" borderId="0" xfId="0" applyFont="1" applyAlignment="1">
      <alignment horizontal="center" vertical="top" wrapText="1"/>
    </xf>
    <xf numFmtId="0" fontId="45" fillId="0" borderId="0" xfId="0" applyFont="1" applyFill="1" applyBorder="1" applyAlignment="1">
      <alignment horizontal="center" wrapText="1"/>
    </xf>
    <xf numFmtId="0" fontId="45" fillId="0" borderId="0" xfId="0" quotePrefix="1" applyFont="1" applyAlignment="1"/>
    <xf numFmtId="170" fontId="45" fillId="0" borderId="5" xfId="10" applyNumberFormat="1" applyFont="1" applyBorder="1" applyAlignment="1" applyProtection="1"/>
    <xf numFmtId="166" fontId="28" fillId="0" borderId="36" xfId="0" applyNumberFormat="1" applyFont="1" applyBorder="1" applyAlignment="1">
      <alignment horizontal="center" vertical="center" wrapText="1"/>
    </xf>
    <xf numFmtId="166" fontId="28" fillId="0" borderId="13" xfId="0" applyNumberFormat="1" applyFont="1" applyBorder="1" applyAlignment="1">
      <alignment horizontal="center" vertical="center"/>
    </xf>
    <xf numFmtId="0" fontId="28" fillId="0" borderId="18" xfId="0" applyFont="1" applyBorder="1" applyAlignment="1">
      <alignment horizontal="center" vertical="center"/>
    </xf>
    <xf numFmtId="0" fontId="28" fillId="0" borderId="13" xfId="0" applyFont="1" applyBorder="1" applyAlignment="1">
      <alignment horizontal="center" vertical="center" wrapText="1"/>
    </xf>
    <xf numFmtId="0" fontId="28" fillId="0" borderId="2" xfId="0" applyFont="1" applyBorder="1" applyAlignment="1">
      <alignment horizontal="center" vertical="center"/>
    </xf>
    <xf numFmtId="0" fontId="28" fillId="0" borderId="35" xfId="0" applyFont="1" applyBorder="1" applyAlignment="1">
      <alignment horizontal="center" vertical="center" wrapText="1"/>
    </xf>
    <xf numFmtId="0" fontId="28" fillId="0" borderId="13" xfId="0" applyFont="1" applyBorder="1" applyAlignment="1">
      <alignment vertical="center"/>
    </xf>
    <xf numFmtId="9" fontId="81" fillId="0" borderId="3" xfId="14" applyNumberFormat="1" applyFont="1" applyFill="1" applyBorder="1" applyAlignment="1">
      <alignment horizontal="right" readingOrder="2"/>
    </xf>
    <xf numFmtId="9" fontId="81" fillId="0" borderId="3" xfId="14" applyNumberFormat="1" applyFont="1" applyBorder="1" applyAlignment="1">
      <alignment horizontal="right" readingOrder="2"/>
    </xf>
    <xf numFmtId="17" fontId="45" fillId="0" borderId="5" xfId="0" quotePrefix="1" applyNumberFormat="1" applyFont="1" applyBorder="1" applyAlignment="1">
      <alignment horizontal="center" vertical="center" wrapText="1"/>
    </xf>
    <xf numFmtId="17" fontId="45" fillId="0" borderId="0" xfId="0" quotePrefix="1" applyNumberFormat="1" applyFont="1" applyBorder="1" applyAlignment="1">
      <alignment horizontal="center" vertical="center" wrapText="1"/>
    </xf>
    <xf numFmtId="17" fontId="45" fillId="0" borderId="0" xfId="0" quotePrefix="1" applyNumberFormat="1" applyFont="1" applyFill="1" applyBorder="1" applyAlignment="1">
      <alignment horizontal="center" vertical="center" wrapText="1"/>
    </xf>
    <xf numFmtId="0" fontId="45" fillId="0" borderId="7" xfId="0" applyFont="1" applyBorder="1" applyAlignment="1">
      <alignment horizontal="center" vertical="center" wrapText="1"/>
    </xf>
    <xf numFmtId="17" fontId="45" fillId="0" borderId="8" xfId="0" quotePrefix="1" applyNumberFormat="1" applyFont="1" applyBorder="1" applyAlignment="1">
      <alignment horizontal="center" vertical="center" wrapText="1"/>
    </xf>
    <xf numFmtId="17" fontId="45" fillId="0" borderId="10" xfId="0" quotePrefix="1" applyNumberFormat="1" applyFont="1" applyBorder="1" applyAlignment="1">
      <alignment horizontal="center" vertical="center" wrapText="1"/>
    </xf>
    <xf numFmtId="17" fontId="45" fillId="0" borderId="10" xfId="0" quotePrefix="1" applyNumberFormat="1" applyFont="1" applyFill="1" applyBorder="1" applyAlignment="1">
      <alignment horizontal="center" vertical="center" wrapText="1"/>
    </xf>
    <xf numFmtId="17" fontId="45" fillId="0" borderId="6" xfId="0" quotePrefix="1" applyNumberFormat="1" applyFont="1" applyBorder="1" applyAlignment="1">
      <alignment horizontal="center" vertical="center" wrapText="1"/>
    </xf>
    <xf numFmtId="0" fontId="45" fillId="0" borderId="11" xfId="0" applyFont="1" applyBorder="1" applyAlignment="1">
      <alignment horizontal="center" vertical="center" wrapText="1"/>
    </xf>
    <xf numFmtId="0" fontId="45" fillId="0" borderId="11" xfId="0" applyFont="1" applyBorder="1" applyAlignment="1">
      <alignment vertical="center"/>
    </xf>
    <xf numFmtId="0" fontId="45" fillId="0" borderId="36" xfId="0" applyFont="1" applyBorder="1"/>
    <xf numFmtId="0" fontId="74" fillId="0" borderId="0" xfId="0" applyFont="1" applyFill="1" applyBorder="1" applyAlignment="1"/>
    <xf numFmtId="0" fontId="45" fillId="0" borderId="7" xfId="0" applyFont="1" applyBorder="1" applyAlignment="1">
      <alignment horizontal="right"/>
    </xf>
    <xf numFmtId="0" fontId="78" fillId="0" borderId="5" xfId="0" applyFont="1" applyBorder="1" applyAlignment="1">
      <alignment horizontal="right"/>
    </xf>
    <xf numFmtId="0" fontId="78" fillId="0" borderId="0" xfId="0" applyFont="1" applyFill="1" applyBorder="1" applyAlignment="1">
      <alignment horizontal="right"/>
    </xf>
    <xf numFmtId="170" fontId="45" fillId="0" borderId="35" xfId="0" applyNumberFormat="1" applyFont="1" applyBorder="1" applyAlignment="1">
      <alignment horizontal="right"/>
    </xf>
    <xf numFmtId="170" fontId="78" fillId="0" borderId="3" xfId="0" applyNumberFormat="1" applyFont="1" applyBorder="1" applyAlignment="1">
      <alignment horizontal="right"/>
    </xf>
    <xf numFmtId="170" fontId="45" fillId="0" borderId="36" xfId="0" applyNumberFormat="1" applyFont="1" applyBorder="1" applyAlignment="1">
      <alignment horizontal="right"/>
    </xf>
    <xf numFmtId="0" fontId="28" fillId="0" borderId="0" xfId="78"/>
    <xf numFmtId="0" fontId="45" fillId="0" borderId="0" xfId="78" applyFont="1"/>
    <xf numFmtId="0" fontId="45" fillId="0" borderId="0" xfId="78" applyFont="1" applyFill="1" applyBorder="1"/>
    <xf numFmtId="0" fontId="45" fillId="0" borderId="0" xfId="78" applyFont="1" applyBorder="1"/>
    <xf numFmtId="3" fontId="45" fillId="0" borderId="0" xfId="78" applyNumberFormat="1" applyFont="1"/>
    <xf numFmtId="170" fontId="89" fillId="0" borderId="3" xfId="78" applyNumberFormat="1" applyFont="1" applyBorder="1"/>
    <xf numFmtId="0" fontId="28" fillId="0" borderId="3" xfId="78" applyBorder="1"/>
    <xf numFmtId="170" fontId="89" fillId="0" borderId="5" xfId="1" applyNumberFormat="1" applyFont="1" applyFill="1" applyBorder="1" applyAlignment="1">
      <alignment horizontal="right" readingOrder="2"/>
    </xf>
    <xf numFmtId="3" fontId="45" fillId="0" borderId="3" xfId="11" applyNumberFormat="1" applyFont="1" applyBorder="1" applyAlignment="1">
      <alignment horizontal="right" readingOrder="2"/>
    </xf>
    <xf numFmtId="3" fontId="45" fillId="0" borderId="0" xfId="11" applyNumberFormat="1" applyFont="1" applyBorder="1" applyAlignment="1">
      <alignment horizontal="right" readingOrder="2"/>
    </xf>
    <xf numFmtId="3" fontId="45" fillId="0" borderId="3" xfId="11" applyNumberFormat="1" applyFont="1" applyFill="1" applyBorder="1" applyAlignment="1">
      <alignment horizontal="right" readingOrder="2"/>
    </xf>
    <xf numFmtId="3" fontId="45" fillId="0" borderId="0" xfId="11" applyNumberFormat="1" applyFont="1" applyFill="1" applyBorder="1" applyAlignment="1">
      <alignment horizontal="right" readingOrder="2"/>
    </xf>
    <xf numFmtId="3" fontId="89" fillId="0" borderId="3" xfId="78" applyNumberFormat="1" applyFont="1" applyBorder="1"/>
    <xf numFmtId="3" fontId="91" fillId="0" borderId="3" xfId="78" applyNumberFormat="1" applyFont="1" applyBorder="1"/>
    <xf numFmtId="0" fontId="89" fillId="0" borderId="3" xfId="78" applyFont="1" applyBorder="1"/>
    <xf numFmtId="0" fontId="70" fillId="0" borderId="3" xfId="78" applyFont="1" applyBorder="1"/>
    <xf numFmtId="170" fontId="77" fillId="0" borderId="3" xfId="78" applyNumberFormat="1" applyFont="1" applyBorder="1"/>
    <xf numFmtId="170" fontId="45" fillId="0" borderId="0" xfId="78" applyNumberFormat="1" applyFont="1" applyFill="1"/>
    <xf numFmtId="0" fontId="78" fillId="0" borderId="3" xfId="78" applyFont="1" applyBorder="1"/>
    <xf numFmtId="0" fontId="28" fillId="0" borderId="3" xfId="78" applyFont="1" applyBorder="1"/>
    <xf numFmtId="0" fontId="28" fillId="0" borderId="11" xfId="78" applyBorder="1"/>
    <xf numFmtId="0" fontId="77" fillId="0" borderId="13" xfId="78" applyFont="1" applyFill="1" applyBorder="1" applyAlignment="1">
      <alignment horizontal="center" vertical="center"/>
    </xf>
    <xf numFmtId="0" fontId="31" fillId="0" borderId="13" xfId="78" applyFont="1" applyFill="1" applyBorder="1" applyAlignment="1">
      <alignment horizontal="center" vertical="center"/>
    </xf>
    <xf numFmtId="3" fontId="45" fillId="0" borderId="3" xfId="0" applyNumberFormat="1" applyFont="1" applyFill="1" applyBorder="1" applyAlignment="1">
      <alignment vertical="top"/>
    </xf>
    <xf numFmtId="0" fontId="0" fillId="0" borderId="3" xfId="0" applyFill="1" applyBorder="1" applyAlignment="1">
      <alignment vertical="top"/>
    </xf>
    <xf numFmtId="170" fontId="74" fillId="0" borderId="5" xfId="1" applyNumberFormat="1" applyFont="1" applyBorder="1" applyAlignment="1"/>
    <xf numFmtId="3" fontId="90" fillId="0" borderId="3" xfId="11" applyNumberFormat="1" applyFont="1" applyFill="1" applyBorder="1" applyAlignment="1"/>
    <xf numFmtId="170" fontId="93" fillId="0" borderId="5" xfId="1" applyNumberFormat="1" applyFont="1" applyFill="1" applyBorder="1" applyAlignment="1"/>
    <xf numFmtId="3" fontId="45" fillId="0" borderId="3" xfId="11" applyNumberFormat="1" applyFont="1" applyBorder="1" applyAlignment="1"/>
    <xf numFmtId="3" fontId="45" fillId="0" borderId="0" xfId="11" applyNumberFormat="1" applyFont="1" applyBorder="1" applyAlignment="1"/>
    <xf numFmtId="3" fontId="45" fillId="0" borderId="7" xfId="11" applyNumberFormat="1" applyFont="1" applyBorder="1" applyAlignment="1"/>
    <xf numFmtId="1" fontId="79" fillId="0" borderId="5" xfId="11" applyNumberFormat="1" applyFont="1" applyFill="1" applyBorder="1" applyAlignment="1"/>
    <xf numFmtId="0" fontId="28" fillId="0" borderId="3" xfId="78" applyBorder="1" applyAlignment="1"/>
    <xf numFmtId="0" fontId="89" fillId="0" borderId="3" xfId="78" applyFont="1" applyBorder="1" applyAlignment="1"/>
    <xf numFmtId="3" fontId="90" fillId="0" borderId="7" xfId="11" applyNumberFormat="1" applyFont="1" applyFill="1" applyBorder="1" applyAlignment="1"/>
    <xf numFmtId="3" fontId="91" fillId="0" borderId="3" xfId="78" applyNumberFormat="1" applyFont="1" applyBorder="1" applyAlignment="1"/>
    <xf numFmtId="3" fontId="74" fillId="0" borderId="7" xfId="11" applyNumberFormat="1" applyFont="1" applyBorder="1" applyAlignment="1"/>
    <xf numFmtId="170" fontId="89" fillId="0" borderId="3" xfId="78" applyNumberFormat="1" applyFont="1" applyBorder="1" applyAlignment="1"/>
    <xf numFmtId="3" fontId="89" fillId="0" borderId="3" xfId="78" applyNumberFormat="1" applyFont="1" applyBorder="1" applyAlignment="1"/>
    <xf numFmtId="3" fontId="45" fillId="0" borderId="3" xfId="11" applyNumberFormat="1" applyFont="1" applyFill="1" applyBorder="1" applyAlignment="1"/>
    <xf numFmtId="3" fontId="45" fillId="0" borderId="7" xfId="11" applyNumberFormat="1" applyFont="1" applyFill="1" applyBorder="1" applyAlignment="1"/>
    <xf numFmtId="165" fontId="79" fillId="0" borderId="5" xfId="1" applyNumberFormat="1" applyFont="1" applyFill="1" applyBorder="1" applyAlignment="1"/>
    <xf numFmtId="3" fontId="90" fillId="0" borderId="36" xfId="11" applyNumberFormat="1" applyFont="1" applyFill="1" applyBorder="1" applyAlignment="1"/>
    <xf numFmtId="3" fontId="90" fillId="0" borderId="16" xfId="11" applyNumberFormat="1" applyFont="1" applyFill="1" applyBorder="1" applyAlignment="1"/>
    <xf numFmtId="3" fontId="90" fillId="0" borderId="34" xfId="11" applyNumberFormat="1" applyFont="1" applyFill="1" applyBorder="1" applyAlignment="1"/>
    <xf numFmtId="170" fontId="91" fillId="0" borderId="35" xfId="1" applyNumberFormat="1" applyFont="1" applyFill="1" applyBorder="1" applyAlignment="1"/>
    <xf numFmtId="3" fontId="91" fillId="0" borderId="36" xfId="78" applyNumberFormat="1" applyFont="1" applyBorder="1" applyAlignment="1"/>
    <xf numFmtId="0" fontId="45" fillId="0" borderId="39" xfId="0" applyFont="1" applyBorder="1" applyAlignment="1">
      <alignment horizontal="left" vertical="center" wrapText="1"/>
    </xf>
    <xf numFmtId="0" fontId="45" fillId="0" borderId="40" xfId="0" applyFont="1" applyBorder="1" applyAlignment="1">
      <alignment horizontal="left" vertical="center" wrapText="1"/>
    </xf>
    <xf numFmtId="170" fontId="45" fillId="0" borderId="40" xfId="0" applyNumberFormat="1" applyFont="1" applyBorder="1" applyAlignment="1">
      <alignment horizontal="right" vertical="center" wrapText="1"/>
    </xf>
    <xf numFmtId="0" fontId="74" fillId="0" borderId="41" xfId="0" applyFont="1" applyBorder="1" applyAlignment="1">
      <alignment horizontal="left" vertical="center" wrapText="1"/>
    </xf>
    <xf numFmtId="170" fontId="74" fillId="0" borderId="41" xfId="0" applyNumberFormat="1" applyFont="1" applyBorder="1" applyAlignment="1">
      <alignment horizontal="right" vertical="center" wrapText="1"/>
    </xf>
    <xf numFmtId="3" fontId="45" fillId="0" borderId="36" xfId="1" applyNumberFormat="1" applyFont="1" applyBorder="1"/>
    <xf numFmtId="3" fontId="45" fillId="0" borderId="3" xfId="1" applyNumberFormat="1" applyFont="1" applyBorder="1"/>
    <xf numFmtId="0" fontId="45" fillId="0" borderId="0" xfId="0" applyFont="1" applyFill="1" applyBorder="1" applyAlignment="1">
      <alignment horizontal="left" wrapText="1"/>
    </xf>
    <xf numFmtId="3" fontId="90" fillId="0" borderId="3" xfId="11" applyNumberFormat="1" applyFont="1" applyBorder="1"/>
    <xf numFmtId="0" fontId="45" fillId="0" borderId="0" xfId="0" applyFont="1" applyFill="1"/>
    <xf numFmtId="0" fontId="45" fillId="0" borderId="0" xfId="0" applyFont="1" applyFill="1" applyAlignment="1"/>
    <xf numFmtId="0" fontId="74" fillId="0" borderId="29" xfId="0" applyFont="1" applyFill="1" applyBorder="1" applyAlignment="1">
      <alignment horizontal="center" vertical="center" wrapText="1"/>
    </xf>
    <xf numFmtId="0" fontId="74" fillId="0" borderId="39" xfId="0" applyFont="1" applyFill="1" applyBorder="1" applyAlignment="1">
      <alignment horizontal="center" vertical="center" wrapText="1"/>
    </xf>
    <xf numFmtId="3" fontId="74" fillId="0" borderId="0" xfId="0" applyNumberFormat="1" applyFont="1" applyBorder="1" applyAlignment="1"/>
    <xf numFmtId="0" fontId="74" fillId="0" borderId="0" xfId="0" applyFont="1" applyBorder="1" applyAlignment="1"/>
    <xf numFmtId="0" fontId="76" fillId="0" borderId="0" xfId="0" applyFont="1" applyAlignment="1">
      <alignment horizontal="center" vertical="top" wrapText="1"/>
    </xf>
    <xf numFmtId="0" fontId="32" fillId="0" borderId="16" xfId="0" applyFont="1" applyBorder="1" applyAlignment="1">
      <alignment horizontal="left" vertical="center"/>
    </xf>
    <xf numFmtId="0" fontId="33" fillId="0" borderId="16" xfId="0" applyFont="1" applyBorder="1" applyAlignment="1">
      <alignment vertical="center"/>
    </xf>
    <xf numFmtId="0" fontId="32" fillId="0" borderId="16" xfId="0" applyFont="1" applyBorder="1" applyAlignment="1">
      <alignment horizontal="center" vertical="center"/>
    </xf>
    <xf numFmtId="0" fontId="32" fillId="0" borderId="0" xfId="0" applyFont="1" applyBorder="1" applyAlignment="1">
      <alignment horizontal="left" vertical="center"/>
    </xf>
    <xf numFmtId="0" fontId="32" fillId="0" borderId="0" xfId="0" applyFont="1" applyBorder="1" applyAlignment="1">
      <alignment vertical="center"/>
    </xf>
    <xf numFmtId="0" fontId="0" fillId="0" borderId="16" xfId="0" applyBorder="1" applyAlignment="1">
      <alignment vertical="center"/>
    </xf>
    <xf numFmtId="0" fontId="0" fillId="0" borderId="0" xfId="0" applyBorder="1" applyAlignment="1">
      <alignment vertical="center"/>
    </xf>
    <xf numFmtId="0" fontId="70" fillId="0" borderId="0" xfId="0" applyFont="1" applyBorder="1" applyAlignment="1">
      <alignment vertical="center"/>
    </xf>
    <xf numFmtId="3" fontId="28" fillId="0" borderId="16" xfId="11" applyNumberFormat="1" applyFont="1" applyBorder="1" applyAlignment="1">
      <alignment vertical="center"/>
    </xf>
    <xf numFmtId="0" fontId="28" fillId="0" borderId="0" xfId="78" applyAlignment="1">
      <alignment vertical="center"/>
    </xf>
    <xf numFmtId="0" fontId="102" fillId="0" borderId="13" xfId="73" applyFont="1" applyFill="1" applyBorder="1" applyAlignment="1">
      <alignment horizontal="center" vertical="center" wrapText="1"/>
    </xf>
    <xf numFmtId="3" fontId="45" fillId="0" borderId="16" xfId="0" applyNumberFormat="1" applyFont="1" applyBorder="1" applyAlignment="1">
      <alignment vertical="top"/>
    </xf>
    <xf numFmtId="170" fontId="74" fillId="0" borderId="35" xfId="0" applyNumberFormat="1" applyFont="1" applyBorder="1" applyAlignment="1">
      <alignment horizontal="right"/>
    </xf>
    <xf numFmtId="3" fontId="92" fillId="0" borderId="7" xfId="1" applyNumberFormat="1" applyFont="1" applyFill="1" applyBorder="1" applyAlignment="1"/>
    <xf numFmtId="0" fontId="2" fillId="0" borderId="0" xfId="1191" applyAlignment="1">
      <alignment vertical="center"/>
    </xf>
    <xf numFmtId="0" fontId="2" fillId="0" borderId="0" xfId="1191"/>
    <xf numFmtId="0" fontId="2" fillId="0" borderId="0" xfId="1191" applyAlignment="1"/>
    <xf numFmtId="0" fontId="78" fillId="0" borderId="7" xfId="0" applyFont="1" applyBorder="1" applyAlignment="1"/>
    <xf numFmtId="3" fontId="45" fillId="0" borderId="44" xfId="0" applyNumberFormat="1" applyFont="1" applyBorder="1" applyAlignment="1">
      <alignment horizontal="right"/>
    </xf>
    <xf numFmtId="170" fontId="45" fillId="0" borderId="7" xfId="0" applyNumberFormat="1" applyFont="1" applyBorder="1"/>
    <xf numFmtId="3" fontId="45" fillId="0" borderId="45" xfId="0" applyNumberFormat="1" applyFont="1" applyBorder="1" applyAlignment="1">
      <alignment horizontal="right"/>
    </xf>
    <xf numFmtId="3" fontId="45" fillId="0" borderId="46" xfId="0" applyNumberFormat="1" applyFont="1" applyBorder="1" applyAlignment="1">
      <alignment horizontal="right"/>
    </xf>
    <xf numFmtId="0" fontId="32" fillId="0" borderId="0" xfId="0" applyFont="1" applyBorder="1" applyAlignment="1"/>
    <xf numFmtId="0" fontId="32" fillId="0" borderId="13" xfId="0" applyFont="1" applyFill="1" applyBorder="1" applyAlignment="1">
      <alignment horizontal="center" vertical="center"/>
    </xf>
    <xf numFmtId="0" fontId="32" fillId="0" borderId="13" xfId="0" applyFont="1" applyFill="1" applyBorder="1" applyAlignment="1">
      <alignment horizontal="center" vertical="center" wrapText="1"/>
    </xf>
    <xf numFmtId="0" fontId="74" fillId="0" borderId="11" xfId="0" applyFont="1" applyFill="1" applyBorder="1" applyAlignment="1">
      <alignment vertical="center"/>
    </xf>
    <xf numFmtId="0" fontId="31" fillId="0" borderId="0" xfId="0" applyFont="1" applyBorder="1" applyAlignment="1"/>
    <xf numFmtId="0" fontId="45" fillId="0" borderId="11" xfId="0" applyFont="1" applyBorder="1" applyAlignment="1">
      <alignment vertical="top"/>
    </xf>
    <xf numFmtId="170" fontId="45" fillId="0" borderId="0" xfId="0" applyNumberFormat="1" applyFont="1" applyFill="1" applyBorder="1" applyAlignment="1">
      <alignment vertical="top"/>
    </xf>
    <xf numFmtId="0" fontId="45" fillId="0" borderId="36" xfId="0" applyFont="1" applyBorder="1" applyAlignment="1">
      <alignment vertical="top"/>
    </xf>
    <xf numFmtId="170" fontId="45" fillId="0" borderId="36" xfId="0" applyNumberFormat="1" applyFont="1" applyBorder="1" applyAlignment="1">
      <alignment vertical="top"/>
    </xf>
    <xf numFmtId="170" fontId="45" fillId="0" borderId="5" xfId="0" applyNumberFormat="1" applyFont="1" applyBorder="1" applyAlignment="1">
      <alignment vertical="top"/>
    </xf>
    <xf numFmtId="170" fontId="45" fillId="0" borderId="5" xfId="0" applyNumberFormat="1" applyFont="1" applyFill="1" applyBorder="1" applyAlignment="1">
      <alignment vertical="top"/>
    </xf>
    <xf numFmtId="3" fontId="45" fillId="0" borderId="0" xfId="1" quotePrefix="1" applyNumberFormat="1" applyFont="1" applyFill="1" applyBorder="1" applyAlignment="1">
      <alignment horizontal="right" readingOrder="2"/>
    </xf>
    <xf numFmtId="170" fontId="74" fillId="0" borderId="46" xfId="0" applyNumberFormat="1" applyFont="1" applyBorder="1" applyAlignment="1">
      <alignment horizontal="right"/>
    </xf>
    <xf numFmtId="3" fontId="101" fillId="0" borderId="0" xfId="1200" applyNumberFormat="1" applyFont="1"/>
    <xf numFmtId="3" fontId="101" fillId="0" borderId="37" xfId="1200" applyNumberFormat="1" applyFont="1" applyBorder="1"/>
    <xf numFmtId="0" fontId="99" fillId="0" borderId="0" xfId="73" applyFont="1" applyAlignment="1">
      <alignment wrapText="1"/>
    </xf>
    <xf numFmtId="3" fontId="102" fillId="33" borderId="0" xfId="1206" applyNumberFormat="1" applyFont="1" applyFill="1" applyAlignment="1">
      <alignment horizontal="right" vertical="center" wrapText="1"/>
    </xf>
    <xf numFmtId="3" fontId="97" fillId="0" borderId="0" xfId="1204" applyNumberFormat="1" applyFont="1" applyAlignment="1">
      <alignment horizontal="right" wrapText="1"/>
    </xf>
    <xf numFmtId="3" fontId="101" fillId="0" borderId="0" xfId="1204" applyNumberFormat="1" applyFont="1" applyAlignment="1">
      <alignment horizontal="right" wrapText="1"/>
    </xf>
    <xf numFmtId="3" fontId="102" fillId="33" borderId="0" xfId="1207" applyNumberFormat="1" applyFont="1" applyFill="1" applyAlignment="1">
      <alignment horizontal="right" vertical="center" wrapText="1"/>
    </xf>
    <xf numFmtId="3" fontId="99" fillId="0" borderId="11" xfId="1201" applyNumberFormat="1" applyFont="1" applyBorder="1" applyAlignment="1">
      <alignment horizontal="left" vertical="center" wrapText="1"/>
    </xf>
    <xf numFmtId="3" fontId="99" fillId="0" borderId="5" xfId="1201" applyNumberFormat="1" applyFont="1" applyBorder="1" applyAlignment="1">
      <alignment horizontal="left" vertical="center" wrapText="1"/>
    </xf>
    <xf numFmtId="3" fontId="101" fillId="0" borderId="29" xfId="1201" applyNumberFormat="1" applyFont="1" applyBorder="1" applyAlignment="1">
      <alignment horizontal="right" wrapText="1"/>
    </xf>
    <xf numFmtId="0" fontId="99" fillId="0" borderId="5" xfId="73" applyFont="1" applyBorder="1" applyAlignment="1">
      <alignment horizontal="left" vertical="center" wrapText="1"/>
    </xf>
    <xf numFmtId="0" fontId="99" fillId="0" borderId="35" xfId="73" applyFont="1" applyBorder="1" applyAlignment="1">
      <alignment horizontal="left" vertical="center" wrapText="1"/>
    </xf>
    <xf numFmtId="3" fontId="101" fillId="0" borderId="29" xfId="1202" applyNumberFormat="1" applyFont="1" applyBorder="1" applyAlignment="1">
      <alignment horizontal="right" wrapText="1"/>
    </xf>
    <xf numFmtId="3" fontId="99" fillId="0" borderId="3" xfId="1201" applyNumberFormat="1" applyFont="1" applyBorder="1" applyAlignment="1">
      <alignment horizontal="left" vertical="center" wrapText="1"/>
    </xf>
    <xf numFmtId="0" fontId="99" fillId="0" borderId="3" xfId="73" applyFont="1" applyBorder="1" applyAlignment="1">
      <alignment horizontal="left" vertical="center" wrapText="1"/>
    </xf>
    <xf numFmtId="0" fontId="99" fillId="0" borderId="36" xfId="73" applyFont="1" applyBorder="1" applyAlignment="1">
      <alignment horizontal="left" vertical="center" wrapText="1"/>
    </xf>
    <xf numFmtId="0" fontId="99" fillId="0" borderId="38" xfId="73" applyFont="1" applyBorder="1" applyAlignment="1">
      <alignment horizontal="left" vertical="center" wrapText="1"/>
    </xf>
    <xf numFmtId="0" fontId="99" fillId="0" borderId="31" xfId="73" applyFont="1" applyBorder="1" applyAlignment="1">
      <alignment horizontal="left" vertical="center" wrapText="1"/>
    </xf>
    <xf numFmtId="3" fontId="99" fillId="0" borderId="11" xfId="1203" applyNumberFormat="1" applyFont="1" applyBorder="1" applyAlignment="1">
      <alignment horizontal="left" vertical="center" wrapText="1"/>
    </xf>
    <xf numFmtId="3" fontId="99" fillId="0" borderId="3" xfId="1203" applyNumberFormat="1" applyFont="1" applyBorder="1" applyAlignment="1">
      <alignment horizontal="left" vertical="center" wrapText="1"/>
    </xf>
    <xf numFmtId="3" fontId="101" fillId="0" borderId="30" xfId="1204" applyNumberFormat="1" applyFont="1" applyBorder="1" applyAlignment="1">
      <alignment horizontal="right" wrapText="1"/>
    </xf>
    <xf numFmtId="0" fontId="99" fillId="0" borderId="11" xfId="73" applyFont="1" applyBorder="1" applyAlignment="1">
      <alignment vertical="center"/>
    </xf>
    <xf numFmtId="0" fontId="101" fillId="0" borderId="0" xfId="1200" applyFont="1"/>
    <xf numFmtId="0" fontId="101" fillId="0" borderId="30" xfId="1200" applyFont="1" applyBorder="1"/>
    <xf numFmtId="0" fontId="99" fillId="0" borderId="3" xfId="73" applyFont="1" applyBorder="1" applyAlignment="1">
      <alignment vertical="center" wrapText="1"/>
    </xf>
    <xf numFmtId="0" fontId="99" fillId="0" borderId="38" xfId="73" applyFont="1" applyBorder="1" applyAlignment="1">
      <alignment vertical="center" wrapText="1"/>
    </xf>
    <xf numFmtId="3" fontId="99" fillId="0" borderId="3" xfId="1205" applyNumberFormat="1" applyFont="1" applyBorder="1" applyAlignment="1">
      <alignment vertical="center" wrapText="1"/>
    </xf>
    <xf numFmtId="0" fontId="99" fillId="0" borderId="31" xfId="73" applyFont="1" applyBorder="1" applyAlignment="1">
      <alignment vertical="center" wrapText="1"/>
    </xf>
    <xf numFmtId="3" fontId="69" fillId="0" borderId="29" xfId="1201" applyNumberFormat="1" applyFont="1" applyBorder="1" applyAlignment="1">
      <alignment horizontal="right" wrapText="1"/>
    </xf>
    <xf numFmtId="0" fontId="101" fillId="0" borderId="0" xfId="1208" applyFont="1"/>
    <xf numFmtId="0" fontId="101" fillId="0" borderId="0" xfId="1209" applyFont="1"/>
    <xf numFmtId="0" fontId="99" fillId="0" borderId="0" xfId="73" applyFont="1"/>
    <xf numFmtId="0" fontId="99" fillId="0" borderId="0" xfId="1208" applyFont="1"/>
    <xf numFmtId="170" fontId="45" fillId="0" borderId="3" xfId="78" applyNumberFormat="1" applyFont="1" applyFill="1" applyBorder="1" applyAlignment="1"/>
    <xf numFmtId="0" fontId="67" fillId="0" borderId="0" xfId="0" applyFont="1" applyAlignment="1">
      <alignment horizontal="left" vertical="top" wrapText="1"/>
    </xf>
    <xf numFmtId="170" fontId="45" fillId="0" borderId="39" xfId="0" applyNumberFormat="1" applyFont="1" applyBorder="1" applyAlignment="1">
      <alignment horizontal="right" vertical="center" wrapText="1"/>
    </xf>
    <xf numFmtId="0" fontId="45" fillId="0" borderId="0" xfId="0" applyFont="1" applyAlignment="1">
      <alignment vertical="top" wrapText="1"/>
    </xf>
    <xf numFmtId="0" fontId="74" fillId="0" borderId="13" xfId="0" applyFont="1" applyBorder="1" applyAlignment="1">
      <alignment vertical="top"/>
    </xf>
    <xf numFmtId="170" fontId="74" fillId="0" borderId="13" xfId="0" applyNumberFormat="1" applyFont="1" applyBorder="1" applyAlignment="1">
      <alignment vertical="top"/>
    </xf>
    <xf numFmtId="170" fontId="45" fillId="0" borderId="10" xfId="0" applyNumberFormat="1" applyFont="1" applyBorder="1" applyAlignment="1">
      <alignment vertical="top"/>
    </xf>
    <xf numFmtId="0" fontId="0" fillId="0" borderId="0" xfId="0" applyAlignment="1">
      <alignment vertical="top" wrapText="1"/>
    </xf>
    <xf numFmtId="0" fontId="45" fillId="0" borderId="0" xfId="0" applyFont="1" applyAlignment="1">
      <alignment vertical="top" wrapText="1"/>
    </xf>
    <xf numFmtId="0" fontId="0" fillId="0" borderId="0" xfId="0" applyAlignment="1">
      <alignment horizontal="left" vertical="top"/>
    </xf>
    <xf numFmtId="14" fontId="107" fillId="0" borderId="0" xfId="0" applyNumberFormat="1" applyFont="1" applyAlignment="1">
      <alignment horizontal="right" vertical="top"/>
    </xf>
    <xf numFmtId="3" fontId="107" fillId="0" borderId="0" xfId="0" applyNumberFormat="1" applyFont="1" applyAlignment="1">
      <alignment horizontal="right" vertical="top"/>
    </xf>
    <xf numFmtId="3" fontId="45" fillId="0" borderId="0" xfId="0" applyNumberFormat="1" applyFont="1" applyAlignment="1">
      <alignment vertical="top" wrapText="1"/>
    </xf>
    <xf numFmtId="14" fontId="45" fillId="0" borderId="0" xfId="0" applyNumberFormat="1" applyFont="1" applyAlignment="1">
      <alignment vertical="top" wrapText="1"/>
    </xf>
    <xf numFmtId="14" fontId="45" fillId="0" borderId="0" xfId="0" applyNumberFormat="1" applyFont="1" applyAlignment="1">
      <alignment vertical="top"/>
    </xf>
    <xf numFmtId="0" fontId="44" fillId="0" borderId="0" xfId="0" applyFont="1" applyBorder="1" applyAlignment="1">
      <alignment horizontal="center" vertical="center" wrapText="1"/>
    </xf>
    <xf numFmtId="0" fontId="43" fillId="0" borderId="0" xfId="0" applyFont="1" applyBorder="1" applyAlignment="1">
      <alignment vertical="center" wrapText="1"/>
    </xf>
    <xf numFmtId="0" fontId="43" fillId="0" borderId="0" xfId="0" applyFont="1" applyBorder="1" applyAlignment="1">
      <alignment horizontal="right" vertical="center" wrapText="1"/>
    </xf>
    <xf numFmtId="3" fontId="43" fillId="0" borderId="0" xfId="0" applyNumberFormat="1" applyFont="1" applyBorder="1" applyAlignment="1">
      <alignment horizontal="right" vertical="center" wrapText="1"/>
    </xf>
    <xf numFmtId="0" fontId="108" fillId="0" borderId="0" xfId="0" applyFont="1" applyAlignment="1">
      <alignment vertical="center"/>
    </xf>
    <xf numFmtId="3" fontId="28" fillId="0" borderId="0" xfId="0" applyNumberFormat="1" applyFont="1" applyFill="1"/>
    <xf numFmtId="0" fontId="45" fillId="0" borderId="0" xfId="0" applyFont="1" applyFill="1" applyBorder="1" applyAlignment="1">
      <alignment horizontal="left" wrapText="1"/>
    </xf>
    <xf numFmtId="0" fontId="45" fillId="0" borderId="0" xfId="0" applyFont="1" applyAlignment="1">
      <alignment horizontal="center" vertical="top"/>
    </xf>
    <xf numFmtId="0" fontId="107" fillId="0" borderId="0" xfId="0" applyFont="1" applyAlignment="1">
      <alignment horizontal="center" vertical="top"/>
    </xf>
    <xf numFmtId="0" fontId="28" fillId="0" borderId="0" xfId="0" applyFont="1" applyAlignment="1">
      <alignment horizontal="left"/>
    </xf>
    <xf numFmtId="170" fontId="45" fillId="0" borderId="5" xfId="0" applyNumberFormat="1" applyFont="1" applyBorder="1" applyAlignment="1">
      <alignment readingOrder="1"/>
    </xf>
    <xf numFmtId="170" fontId="45" fillId="0" borderId="0" xfId="0" applyNumberFormat="1" applyFont="1" applyBorder="1" applyAlignment="1">
      <alignment readingOrder="1"/>
    </xf>
    <xf numFmtId="170" fontId="45" fillId="0" borderId="0" xfId="1" applyNumberFormat="1" applyFont="1" applyAlignment="1"/>
    <xf numFmtId="3" fontId="0" fillId="0" borderId="0" xfId="0" applyNumberFormat="1" applyAlignment="1"/>
    <xf numFmtId="14" fontId="0" fillId="0" borderId="0" xfId="0" applyNumberFormat="1" applyAlignment="1"/>
    <xf numFmtId="3" fontId="45" fillId="0" borderId="3" xfId="0" applyNumberFormat="1" applyFont="1" applyBorder="1" applyAlignment="1">
      <alignment horizontal="right" readingOrder="1"/>
    </xf>
    <xf numFmtId="3" fontId="45" fillId="0" borderId="0" xfId="0" applyNumberFormat="1" applyFont="1" applyAlignment="1">
      <alignment horizontal="right" readingOrder="1"/>
    </xf>
    <xf numFmtId="9" fontId="45" fillId="0" borderId="3" xfId="0" applyNumberFormat="1" applyFont="1" applyBorder="1" applyAlignment="1">
      <alignment horizontal="right" readingOrder="1"/>
    </xf>
    <xf numFmtId="170" fontId="45" fillId="0" borderId="5" xfId="0" applyNumberFormat="1" applyFont="1" applyFill="1" applyBorder="1" applyAlignment="1">
      <alignment readingOrder="1"/>
    </xf>
    <xf numFmtId="170" fontId="45" fillId="0" borderId="0" xfId="1" applyNumberFormat="1" applyFont="1" applyFill="1" applyAlignment="1"/>
    <xf numFmtId="170" fontId="45" fillId="0" borderId="0" xfId="1" applyNumberFormat="1" applyFont="1" applyFill="1" applyBorder="1" applyAlignment="1">
      <alignment readingOrder="1"/>
    </xf>
    <xf numFmtId="170" fontId="45" fillId="0" borderId="0" xfId="0" applyNumberFormat="1" applyFont="1" applyFill="1" applyAlignment="1">
      <alignment horizontal="right"/>
    </xf>
    <xf numFmtId="9" fontId="45" fillId="0" borderId="3" xfId="0" applyNumberFormat="1" applyFont="1" applyFill="1" applyBorder="1" applyAlignment="1">
      <alignment readingOrder="1"/>
    </xf>
    <xf numFmtId="165" fontId="0" fillId="0" borderId="0" xfId="1" applyNumberFormat="1" applyFont="1" applyFill="1" applyAlignment="1"/>
    <xf numFmtId="0" fontId="0" fillId="0" borderId="0" xfId="0" applyFill="1" applyAlignment="1"/>
    <xf numFmtId="0" fontId="45" fillId="0" borderId="3" xfId="0" applyFont="1" applyFill="1" applyBorder="1" applyAlignment="1"/>
    <xf numFmtId="170" fontId="45" fillId="0" borderId="0" xfId="0" applyNumberFormat="1" applyFont="1" applyFill="1" applyBorder="1" applyAlignment="1">
      <alignment readingOrder="1"/>
    </xf>
    <xf numFmtId="165" fontId="45" fillId="0" borderId="0" xfId="0" applyNumberFormat="1" applyFont="1" applyFill="1" applyAlignment="1"/>
    <xf numFmtId="0" fontId="45" fillId="0" borderId="4" xfId="0" applyFont="1" applyBorder="1" applyAlignment="1"/>
    <xf numFmtId="170" fontId="45" fillId="0" borderId="19" xfId="0" applyNumberFormat="1" applyFont="1" applyBorder="1" applyAlignment="1">
      <alignment readingOrder="1"/>
    </xf>
    <xf numFmtId="170" fontId="45" fillId="0" borderId="16" xfId="0" applyNumberFormat="1" applyFont="1" applyBorder="1" applyAlignment="1">
      <alignment readingOrder="1"/>
    </xf>
    <xf numFmtId="9" fontId="45" fillId="0" borderId="2" xfId="0" applyNumberFormat="1" applyFont="1" applyBorder="1" applyAlignment="1">
      <alignment readingOrder="1"/>
    </xf>
    <xf numFmtId="0" fontId="45" fillId="0" borderId="0" xfId="0" applyFont="1" applyAlignment="1">
      <alignment horizontal="left" vertical="top"/>
    </xf>
    <xf numFmtId="0" fontId="28" fillId="0" borderId="0" xfId="0" applyFont="1" applyAlignment="1">
      <alignment horizontal="center" vertical="center" wrapText="1"/>
    </xf>
    <xf numFmtId="0" fontId="28" fillId="0" borderId="0" xfId="0" applyFont="1" applyBorder="1" applyAlignment="1">
      <alignment horizontal="right" vertical="center"/>
    </xf>
    <xf numFmtId="4" fontId="28" fillId="0" borderId="0" xfId="0" applyNumberFormat="1" applyFont="1" applyBorder="1" applyAlignment="1">
      <alignment horizontal="right" vertical="center"/>
    </xf>
    <xf numFmtId="3" fontId="0" fillId="0" borderId="0" xfId="0" applyNumberFormat="1" applyBorder="1"/>
    <xf numFmtId="9" fontId="0" fillId="0" borderId="0" xfId="14" applyFont="1" applyBorder="1"/>
    <xf numFmtId="170" fontId="45" fillId="0" borderId="46" xfId="0" applyNumberFormat="1" applyFont="1" applyBorder="1" applyAlignment="1">
      <alignment horizontal="right"/>
    </xf>
    <xf numFmtId="170" fontId="28" fillId="0" borderId="0" xfId="0" applyNumberFormat="1" applyFont="1"/>
    <xf numFmtId="170" fontId="89" fillId="0" borderId="5" xfId="1" applyNumberFormat="1" applyFont="1" applyFill="1" applyBorder="1" applyAlignment="1"/>
    <xf numFmtId="0" fontId="0" fillId="0" borderId="47" xfId="0" applyBorder="1" applyAlignment="1">
      <alignment horizontal="left" vertical="center" wrapText="1"/>
    </xf>
    <xf numFmtId="4" fontId="0" fillId="0" borderId="47" xfId="0" applyNumberFormat="1" applyBorder="1" applyAlignment="1">
      <alignment horizontal="left" vertical="center" wrapText="1"/>
    </xf>
    <xf numFmtId="170" fontId="101" fillId="0" borderId="29" xfId="1201" applyNumberFormat="1" applyFont="1" applyBorder="1" applyAlignment="1">
      <alignment horizontal="right" wrapText="1"/>
    </xf>
    <xf numFmtId="0" fontId="67" fillId="0" borderId="0" xfId="0" applyFont="1" applyAlignment="1">
      <alignment horizontal="left" vertical="top" wrapText="1"/>
    </xf>
    <xf numFmtId="0" fontId="73" fillId="0" borderId="0" xfId="0" applyFont="1" applyAlignment="1">
      <alignment horizontal="center" vertical="top" wrapText="1"/>
    </xf>
    <xf numFmtId="0" fontId="68" fillId="0" borderId="0" xfId="0" applyFont="1" applyAlignment="1">
      <alignment horizontal="center" vertical="top" wrapText="1"/>
    </xf>
    <xf numFmtId="0" fontId="76" fillId="0" borderId="0" xfId="0" applyFont="1" applyAlignment="1">
      <alignment horizontal="center" vertical="top" wrapText="1"/>
    </xf>
    <xf numFmtId="49" fontId="76" fillId="0" borderId="0" xfId="0" applyNumberFormat="1" applyFont="1" applyAlignment="1">
      <alignment horizontal="center" vertical="center" wrapText="1"/>
    </xf>
    <xf numFmtId="0" fontId="67" fillId="0" borderId="0" xfId="0" applyFont="1" applyAlignment="1">
      <alignment vertical="top" wrapText="1"/>
    </xf>
    <xf numFmtId="0" fontId="0" fillId="0" borderId="0" xfId="0" applyAlignment="1">
      <alignment wrapText="1"/>
    </xf>
    <xf numFmtId="0" fontId="0" fillId="0" borderId="0" xfId="0" applyAlignment="1">
      <alignment vertical="top" wrapText="1"/>
    </xf>
    <xf numFmtId="0" fontId="45" fillId="0" borderId="5" xfId="0" applyFont="1" applyFill="1" applyBorder="1" applyAlignment="1">
      <alignment horizontal="left" wrapText="1"/>
    </xf>
    <xf numFmtId="0" fontId="45" fillId="0" borderId="7" xfId="0" applyFont="1" applyFill="1" applyBorder="1" applyAlignment="1">
      <alignment horizontal="left" wrapText="1"/>
    </xf>
    <xf numFmtId="0" fontId="74" fillId="0" borderId="8" xfId="0" quotePrefix="1" applyNumberFormat="1" applyFont="1" applyBorder="1" applyAlignment="1">
      <alignment horizontal="center" vertical="center" wrapText="1"/>
    </xf>
    <xf numFmtId="0" fontId="74" fillId="0" borderId="10" xfId="0" quotePrefix="1" applyNumberFormat="1" applyFont="1" applyBorder="1" applyAlignment="1">
      <alignment horizontal="center" vertical="center" wrapText="1"/>
    </xf>
    <xf numFmtId="0" fontId="74" fillId="0" borderId="6" xfId="0" quotePrefix="1" applyNumberFormat="1" applyFont="1" applyBorder="1" applyAlignment="1">
      <alignment horizontal="center" vertical="center" wrapText="1"/>
    </xf>
    <xf numFmtId="0" fontId="78" fillId="0" borderId="5" xfId="0" applyFont="1" applyBorder="1" applyAlignment="1">
      <alignment horizontal="center" vertical="center" wrapText="1"/>
    </xf>
    <xf numFmtId="0" fontId="78" fillId="0" borderId="0" xfId="0" applyFont="1" applyBorder="1" applyAlignment="1">
      <alignment horizontal="center" vertical="center" wrapText="1"/>
    </xf>
    <xf numFmtId="165" fontId="78" fillId="0" borderId="5" xfId="0" applyNumberFormat="1" applyFont="1" applyBorder="1" applyAlignment="1">
      <alignment horizontal="center" vertical="center"/>
    </xf>
    <xf numFmtId="165" fontId="78" fillId="0" borderId="7" xfId="0" applyNumberFormat="1" applyFont="1" applyBorder="1" applyAlignment="1">
      <alignment horizontal="center" vertical="center"/>
    </xf>
    <xf numFmtId="0" fontId="78" fillId="0" borderId="5" xfId="0" applyFont="1" applyBorder="1" applyAlignment="1">
      <alignment horizontal="center" wrapText="1"/>
    </xf>
    <xf numFmtId="0" fontId="78" fillId="0" borderId="0" xfId="0" applyFont="1" applyBorder="1" applyAlignment="1">
      <alignment wrapText="1"/>
    </xf>
    <xf numFmtId="0" fontId="78" fillId="0" borderId="7" xfId="0" applyFont="1" applyBorder="1" applyAlignment="1">
      <alignment wrapText="1"/>
    </xf>
    <xf numFmtId="165" fontId="78" fillId="0" borderId="5" xfId="0" applyNumberFormat="1" applyFont="1" applyFill="1" applyBorder="1" applyAlignment="1">
      <alignment horizontal="center" wrapText="1"/>
    </xf>
    <xf numFmtId="165" fontId="78" fillId="0" borderId="7" xfId="0" applyNumberFormat="1" applyFont="1" applyFill="1" applyBorder="1" applyAlignment="1">
      <alignment horizontal="center" wrapText="1"/>
    </xf>
    <xf numFmtId="0" fontId="45" fillId="0" borderId="0" xfId="0" applyFont="1" applyAlignment="1">
      <alignment horizontal="left" wrapText="1"/>
    </xf>
    <xf numFmtId="0" fontId="32" fillId="0" borderId="1" xfId="0" applyFont="1" applyBorder="1" applyAlignment="1">
      <alignment horizontal="left" vertical="center"/>
    </xf>
    <xf numFmtId="0" fontId="0" fillId="0" borderId="0" xfId="0" applyBorder="1" applyAlignment="1">
      <alignment vertical="center"/>
    </xf>
    <xf numFmtId="0" fontId="0" fillId="0" borderId="1" xfId="0" applyBorder="1" applyAlignment="1">
      <alignment vertical="center"/>
    </xf>
    <xf numFmtId="0" fontId="45" fillId="0" borderId="0" xfId="0" applyFont="1" applyFill="1" applyAlignment="1">
      <alignment horizontal="left" wrapText="1"/>
    </xf>
    <xf numFmtId="17" fontId="78" fillId="0" borderId="8" xfId="0" quotePrefix="1" applyNumberFormat="1" applyFont="1" applyBorder="1" applyAlignment="1">
      <alignment horizontal="center" vertical="center"/>
    </xf>
    <xf numFmtId="17" fontId="78" fillId="0" borderId="10" xfId="0" quotePrefix="1" applyNumberFormat="1" applyFont="1" applyBorder="1" applyAlignment="1">
      <alignment horizontal="center" vertical="center"/>
    </xf>
    <xf numFmtId="17" fontId="78" fillId="0" borderId="6" xfId="0" quotePrefix="1" applyNumberFormat="1" applyFont="1" applyBorder="1" applyAlignment="1">
      <alignment horizontal="center" vertical="center"/>
    </xf>
    <xf numFmtId="0" fontId="45" fillId="0" borderId="12" xfId="0" quotePrefix="1" applyFont="1" applyFill="1" applyBorder="1" applyAlignment="1">
      <alignment horizontal="center" vertical="center"/>
    </xf>
    <xf numFmtId="0" fontId="45" fillId="0" borderId="14" xfId="0" quotePrefix="1" applyFont="1" applyFill="1" applyBorder="1" applyAlignment="1">
      <alignment horizontal="center" vertical="center"/>
    </xf>
    <xf numFmtId="0" fontId="45" fillId="0" borderId="15" xfId="0" quotePrefix="1" applyFont="1" applyFill="1" applyBorder="1" applyAlignment="1">
      <alignment horizontal="center" vertical="center"/>
    </xf>
    <xf numFmtId="0" fontId="78" fillId="0" borderId="8" xfId="0" applyFont="1" applyFill="1" applyBorder="1" applyAlignment="1">
      <alignment horizontal="center" wrapText="1"/>
    </xf>
    <xf numFmtId="0" fontId="78" fillId="0" borderId="10" xfId="0" applyFont="1" applyFill="1" applyBorder="1" applyAlignment="1">
      <alignment horizontal="center" wrapText="1"/>
    </xf>
    <xf numFmtId="0" fontId="45" fillId="0" borderId="0" xfId="0" applyFont="1" applyFill="1" applyBorder="1" applyAlignment="1">
      <alignment horizontal="left" vertical="top" wrapText="1"/>
    </xf>
    <xf numFmtId="0" fontId="45" fillId="0" borderId="0" xfId="0" applyFont="1" applyAlignment="1">
      <alignment horizontal="left" vertical="top" wrapText="1"/>
    </xf>
    <xf numFmtId="0" fontId="45" fillId="0" borderId="0" xfId="0" applyFont="1" applyAlignment="1">
      <alignment wrapText="1"/>
    </xf>
    <xf numFmtId="0" fontId="78" fillId="0" borderId="12"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8" fillId="0" borderId="15" xfId="0" applyFont="1" applyFill="1" applyBorder="1" applyAlignment="1">
      <alignment horizontal="center" vertical="center" wrapText="1"/>
    </xf>
    <xf numFmtId="0" fontId="45" fillId="0" borderId="0" xfId="0" applyFont="1" applyAlignment="1">
      <alignment vertical="top" wrapText="1"/>
    </xf>
    <xf numFmtId="0" fontId="78" fillId="0" borderId="0" xfId="0" applyFont="1" applyBorder="1" applyAlignment="1">
      <alignment horizontal="center" wrapText="1"/>
    </xf>
    <xf numFmtId="0" fontId="78" fillId="0" borderId="7" xfId="0" applyFont="1" applyBorder="1" applyAlignment="1">
      <alignment horizontal="center" wrapText="1"/>
    </xf>
    <xf numFmtId="0" fontId="45" fillId="0" borderId="0" xfId="0" applyFont="1" applyFill="1" applyBorder="1" applyAlignment="1">
      <alignment horizontal="left" wrapText="1"/>
    </xf>
    <xf numFmtId="0" fontId="31" fillId="0" borderId="12" xfId="0" applyFont="1" applyBorder="1" applyAlignment="1">
      <alignment horizontal="center" wrapText="1"/>
    </xf>
    <xf numFmtId="0" fontId="31" fillId="0" borderId="14" xfId="0" applyFont="1" applyBorder="1" applyAlignment="1">
      <alignment horizontal="center" wrapText="1"/>
    </xf>
    <xf numFmtId="0" fontId="31" fillId="0" borderId="15" xfId="0" applyFont="1" applyBorder="1" applyAlignment="1">
      <alignment horizontal="center" wrapText="1"/>
    </xf>
    <xf numFmtId="17" fontId="45" fillId="0" borderId="12" xfId="0" quotePrefix="1" applyNumberFormat="1" applyFont="1" applyBorder="1" applyAlignment="1">
      <alignment horizontal="center" vertical="center"/>
    </xf>
    <xf numFmtId="17" fontId="45" fillId="0" borderId="15" xfId="0" quotePrefix="1" applyNumberFormat="1" applyFont="1" applyBorder="1" applyAlignment="1">
      <alignment horizontal="center" vertical="center"/>
    </xf>
    <xf numFmtId="0" fontId="32" fillId="0" borderId="33" xfId="0" applyFont="1" applyBorder="1" applyAlignment="1">
      <alignment horizontal="left" vertical="center"/>
    </xf>
    <xf numFmtId="0" fontId="32" fillId="0" borderId="46" xfId="0" applyFont="1" applyBorder="1" applyAlignment="1">
      <alignment horizontal="left" vertical="center"/>
    </xf>
    <xf numFmtId="0" fontId="45" fillId="0" borderId="12" xfId="0" applyFont="1" applyBorder="1" applyAlignment="1">
      <alignment horizontal="center" vertical="center"/>
    </xf>
    <xf numFmtId="0" fontId="45" fillId="0" borderId="15" xfId="0" applyFont="1" applyBorder="1" applyAlignment="1">
      <alignment horizontal="center" vertical="center"/>
    </xf>
    <xf numFmtId="0" fontId="45" fillId="0" borderId="12" xfId="0" applyFont="1" applyBorder="1" applyAlignment="1">
      <alignment horizontal="center" vertical="center" wrapText="1"/>
    </xf>
    <xf numFmtId="0" fontId="0" fillId="0" borderId="15" xfId="0" applyBorder="1" applyAlignment="1">
      <alignment horizontal="center" vertical="center" wrapText="1"/>
    </xf>
    <xf numFmtId="0" fontId="78" fillId="0" borderId="42" xfId="0" applyFont="1" applyFill="1" applyBorder="1" applyAlignment="1">
      <alignment horizontal="center" vertical="center"/>
    </xf>
    <xf numFmtId="0" fontId="78" fillId="0" borderId="43" xfId="0" applyFont="1" applyFill="1" applyBorder="1" applyAlignment="1">
      <alignment horizontal="center" vertical="center"/>
    </xf>
    <xf numFmtId="0" fontId="78" fillId="0" borderId="30" xfId="0" applyFont="1" applyFill="1" applyBorder="1" applyAlignment="1">
      <alignment horizontal="center" vertical="center"/>
    </xf>
    <xf numFmtId="0" fontId="78" fillId="0" borderId="5" xfId="0" applyFont="1" applyFill="1" applyBorder="1" applyAlignment="1">
      <alignment horizontal="center"/>
    </xf>
    <xf numFmtId="0" fontId="78" fillId="0" borderId="0" xfId="0" applyFont="1" applyBorder="1" applyAlignment="1"/>
    <xf numFmtId="0" fontId="32" fillId="0" borderId="16" xfId="0" applyFont="1" applyBorder="1" applyAlignment="1">
      <alignment horizontal="left" vertical="center" wrapText="1"/>
    </xf>
    <xf numFmtId="0" fontId="32" fillId="0" borderId="16" xfId="0" applyFont="1" applyBorder="1" applyAlignment="1">
      <alignment vertical="center"/>
    </xf>
    <xf numFmtId="0" fontId="78" fillId="0" borderId="0" xfId="0" applyFont="1" applyFill="1" applyBorder="1" applyAlignment="1">
      <alignment horizontal="center"/>
    </xf>
    <xf numFmtId="0" fontId="32" fillId="0" borderId="0" xfId="0" applyFont="1" applyBorder="1" applyAlignment="1">
      <alignment horizontal="left" vertical="center" wrapText="1"/>
    </xf>
    <xf numFmtId="0" fontId="65" fillId="0" borderId="12" xfId="78" quotePrefix="1" applyFont="1" applyBorder="1" applyAlignment="1">
      <alignment horizontal="center"/>
    </xf>
    <xf numFmtId="0" fontId="65" fillId="0" borderId="14" xfId="78" applyFont="1" applyBorder="1" applyAlignment="1">
      <alignment horizontal="center"/>
    </xf>
    <xf numFmtId="0" fontId="65" fillId="0" borderId="15" xfId="78" applyFont="1" applyBorder="1" applyAlignment="1">
      <alignment horizontal="center"/>
    </xf>
    <xf numFmtId="0" fontId="47" fillId="0" borderId="12" xfId="78" quotePrefix="1" applyFont="1" applyBorder="1" applyAlignment="1">
      <alignment horizontal="center"/>
    </xf>
    <xf numFmtId="0" fontId="47" fillId="0" borderId="14" xfId="78" applyFont="1" applyBorder="1" applyAlignment="1">
      <alignment horizontal="center"/>
    </xf>
    <xf numFmtId="0" fontId="47" fillId="0" borderId="15" xfId="78" applyFont="1" applyBorder="1" applyAlignment="1">
      <alignment horizontal="center"/>
    </xf>
    <xf numFmtId="0" fontId="32" fillId="0" borderId="46" xfId="11" applyFont="1" applyBorder="1" applyAlignment="1">
      <alignment vertical="center" wrapText="1"/>
    </xf>
    <xf numFmtId="0" fontId="0" fillId="0" borderId="46" xfId="0" applyBorder="1" applyAlignment="1">
      <alignment vertical="center" wrapText="1"/>
    </xf>
    <xf numFmtId="0" fontId="101" fillId="0" borderId="0" xfId="1209" applyFont="1" applyAlignment="1">
      <alignment horizontal="left" wrapText="1"/>
    </xf>
    <xf numFmtId="0" fontId="105" fillId="0" borderId="34" xfId="73" applyFont="1" applyFill="1" applyBorder="1" applyAlignment="1">
      <alignment horizontal="left" vertical="center"/>
    </xf>
    <xf numFmtId="0" fontId="105" fillId="0" borderId="36" xfId="73" applyFont="1" applyFill="1" applyBorder="1" applyAlignment="1">
      <alignment horizontal="left" vertical="center"/>
    </xf>
    <xf numFmtId="0" fontId="105" fillId="0" borderId="35" xfId="73" applyFont="1" applyFill="1" applyBorder="1" applyAlignment="1">
      <alignment horizontal="left" vertical="center"/>
    </xf>
    <xf numFmtId="0" fontId="102" fillId="0" borderId="13" xfId="73" applyFont="1" applyFill="1" applyBorder="1" applyAlignment="1">
      <alignment horizontal="center" wrapText="1"/>
    </xf>
    <xf numFmtId="0" fontId="100" fillId="0" borderId="13" xfId="73" applyFont="1" applyFill="1" applyBorder="1" applyAlignment="1">
      <alignment horizontal="center" vertical="center" wrapText="1"/>
    </xf>
    <xf numFmtId="0" fontId="103" fillId="0" borderId="13" xfId="73" applyFont="1" applyFill="1" applyBorder="1" applyAlignment="1">
      <alignment horizontal="center" vertical="center" wrapText="1"/>
    </xf>
  </cellXfs>
  <cellStyles count="1210">
    <cellStyle name="20% - Accent1" xfId="45" builtinId="30" customBuiltin="1"/>
    <cellStyle name="20% - Accent1 2" xfId="86" xr:uid="{00000000-0005-0000-0000-000001000000}"/>
    <cellStyle name="20% - Accent1 2 2" xfId="108" xr:uid="{00000000-0005-0000-0000-000002000000}"/>
    <cellStyle name="20% - Accent1 2 2 2" xfId="200" xr:uid="{00000000-0005-0000-0000-000003000000}"/>
    <cellStyle name="20% - Accent1 2 2 2 2" xfId="378" xr:uid="{00000000-0005-0000-0000-000004000000}"/>
    <cellStyle name="20% - Accent1 2 2 2 2 2" xfId="1090" xr:uid="{00000000-0005-0000-0000-000005000000}"/>
    <cellStyle name="20% - Accent1 2 2 2 2 3" xfId="734" xr:uid="{00000000-0005-0000-0000-000006000000}"/>
    <cellStyle name="20% - Accent1 2 2 2 3" xfId="912" xr:uid="{00000000-0005-0000-0000-000007000000}"/>
    <cellStyle name="20% - Accent1 2 2 2 4" xfId="556" xr:uid="{00000000-0005-0000-0000-000008000000}"/>
    <cellStyle name="20% - Accent1 2 2 3" xfId="287" xr:uid="{00000000-0005-0000-0000-000009000000}"/>
    <cellStyle name="20% - Accent1 2 2 3 2" xfId="999" xr:uid="{00000000-0005-0000-0000-00000A000000}"/>
    <cellStyle name="20% - Accent1 2 2 3 3" xfId="643" xr:uid="{00000000-0005-0000-0000-00000B000000}"/>
    <cellStyle name="20% - Accent1 2 2 4" xfId="821" xr:uid="{00000000-0005-0000-0000-00000C000000}"/>
    <cellStyle name="20% - Accent1 2 2 5" xfId="465" xr:uid="{00000000-0005-0000-0000-00000D000000}"/>
    <cellStyle name="20% - Accent1 2 3" xfId="180" xr:uid="{00000000-0005-0000-0000-00000E000000}"/>
    <cellStyle name="20% - Accent1 2 3 2" xfId="358" xr:uid="{00000000-0005-0000-0000-00000F000000}"/>
    <cellStyle name="20% - Accent1 2 3 2 2" xfId="1070" xr:uid="{00000000-0005-0000-0000-000010000000}"/>
    <cellStyle name="20% - Accent1 2 3 2 3" xfId="714" xr:uid="{00000000-0005-0000-0000-000011000000}"/>
    <cellStyle name="20% - Accent1 2 3 3" xfId="892" xr:uid="{00000000-0005-0000-0000-000012000000}"/>
    <cellStyle name="20% - Accent1 2 3 4" xfId="536" xr:uid="{00000000-0005-0000-0000-000013000000}"/>
    <cellStyle name="20% - Accent1 2 4" xfId="267" xr:uid="{00000000-0005-0000-0000-000014000000}"/>
    <cellStyle name="20% - Accent1 2 4 2" xfId="979" xr:uid="{00000000-0005-0000-0000-000015000000}"/>
    <cellStyle name="20% - Accent1 2 4 3" xfId="623" xr:uid="{00000000-0005-0000-0000-000016000000}"/>
    <cellStyle name="20% - Accent1 2 5" xfId="801" xr:uid="{00000000-0005-0000-0000-000017000000}"/>
    <cellStyle name="20% - Accent1 2 6" xfId="445" xr:uid="{00000000-0005-0000-0000-000018000000}"/>
    <cellStyle name="20% - Accent1 3" xfId="107" xr:uid="{00000000-0005-0000-0000-000019000000}"/>
    <cellStyle name="20% - Accent1 3 2" xfId="199" xr:uid="{00000000-0005-0000-0000-00001A000000}"/>
    <cellStyle name="20% - Accent1 3 2 2" xfId="377" xr:uid="{00000000-0005-0000-0000-00001B000000}"/>
    <cellStyle name="20% - Accent1 3 2 2 2" xfId="1089" xr:uid="{00000000-0005-0000-0000-00001C000000}"/>
    <cellStyle name="20% - Accent1 3 2 2 3" xfId="733" xr:uid="{00000000-0005-0000-0000-00001D000000}"/>
    <cellStyle name="20% - Accent1 3 2 3" xfId="911" xr:uid="{00000000-0005-0000-0000-00001E000000}"/>
    <cellStyle name="20% - Accent1 3 2 4" xfId="555" xr:uid="{00000000-0005-0000-0000-00001F000000}"/>
    <cellStyle name="20% - Accent1 3 3" xfId="286" xr:uid="{00000000-0005-0000-0000-000020000000}"/>
    <cellStyle name="20% - Accent1 3 3 2" xfId="998" xr:uid="{00000000-0005-0000-0000-000021000000}"/>
    <cellStyle name="20% - Accent1 3 3 3" xfId="642" xr:uid="{00000000-0005-0000-0000-000022000000}"/>
    <cellStyle name="20% - Accent1 3 4" xfId="820" xr:uid="{00000000-0005-0000-0000-000023000000}"/>
    <cellStyle name="20% - Accent1 3 5" xfId="464" xr:uid="{00000000-0005-0000-0000-000024000000}"/>
    <cellStyle name="20% - Accent1 4" xfId="157" xr:uid="{00000000-0005-0000-0000-000025000000}"/>
    <cellStyle name="20% - Accent1 4 2" xfId="335" xr:uid="{00000000-0005-0000-0000-000026000000}"/>
    <cellStyle name="20% - Accent1 4 2 2" xfId="1047" xr:uid="{00000000-0005-0000-0000-000027000000}"/>
    <cellStyle name="20% - Accent1 4 2 3" xfId="691" xr:uid="{00000000-0005-0000-0000-000028000000}"/>
    <cellStyle name="20% - Accent1 4 3" xfId="869" xr:uid="{00000000-0005-0000-0000-000029000000}"/>
    <cellStyle name="20% - Accent1 4 4" xfId="513" xr:uid="{00000000-0005-0000-0000-00002A000000}"/>
    <cellStyle name="20% - Accent1 5" xfId="244" xr:uid="{00000000-0005-0000-0000-00002B000000}"/>
    <cellStyle name="20% - Accent1 5 2" xfId="956" xr:uid="{00000000-0005-0000-0000-00002C000000}"/>
    <cellStyle name="20% - Accent1 5 3" xfId="600" xr:uid="{00000000-0005-0000-0000-00002D000000}"/>
    <cellStyle name="20% - Accent1 6" xfId="778" xr:uid="{00000000-0005-0000-0000-00002E000000}"/>
    <cellStyle name="20% - Accent1 7" xfId="422" xr:uid="{00000000-0005-0000-0000-00002F000000}"/>
    <cellStyle name="20% - Accent2" xfId="49" builtinId="34" customBuiltin="1"/>
    <cellStyle name="20% - Accent2 2" xfId="88" xr:uid="{00000000-0005-0000-0000-000031000000}"/>
    <cellStyle name="20% - Accent2 2 2" xfId="110" xr:uid="{00000000-0005-0000-0000-000032000000}"/>
    <cellStyle name="20% - Accent2 2 2 2" xfId="202" xr:uid="{00000000-0005-0000-0000-000033000000}"/>
    <cellStyle name="20% - Accent2 2 2 2 2" xfId="380" xr:uid="{00000000-0005-0000-0000-000034000000}"/>
    <cellStyle name="20% - Accent2 2 2 2 2 2" xfId="1092" xr:uid="{00000000-0005-0000-0000-000035000000}"/>
    <cellStyle name="20% - Accent2 2 2 2 2 3" xfId="736" xr:uid="{00000000-0005-0000-0000-000036000000}"/>
    <cellStyle name="20% - Accent2 2 2 2 3" xfId="914" xr:uid="{00000000-0005-0000-0000-000037000000}"/>
    <cellStyle name="20% - Accent2 2 2 2 4" xfId="558" xr:uid="{00000000-0005-0000-0000-000038000000}"/>
    <cellStyle name="20% - Accent2 2 2 3" xfId="289" xr:uid="{00000000-0005-0000-0000-000039000000}"/>
    <cellStyle name="20% - Accent2 2 2 3 2" xfId="1001" xr:uid="{00000000-0005-0000-0000-00003A000000}"/>
    <cellStyle name="20% - Accent2 2 2 3 3" xfId="645" xr:uid="{00000000-0005-0000-0000-00003B000000}"/>
    <cellStyle name="20% - Accent2 2 2 4" xfId="823" xr:uid="{00000000-0005-0000-0000-00003C000000}"/>
    <cellStyle name="20% - Accent2 2 2 5" xfId="467" xr:uid="{00000000-0005-0000-0000-00003D000000}"/>
    <cellStyle name="20% - Accent2 2 3" xfId="182" xr:uid="{00000000-0005-0000-0000-00003E000000}"/>
    <cellStyle name="20% - Accent2 2 3 2" xfId="360" xr:uid="{00000000-0005-0000-0000-00003F000000}"/>
    <cellStyle name="20% - Accent2 2 3 2 2" xfId="1072" xr:uid="{00000000-0005-0000-0000-000040000000}"/>
    <cellStyle name="20% - Accent2 2 3 2 3" xfId="716" xr:uid="{00000000-0005-0000-0000-000041000000}"/>
    <cellStyle name="20% - Accent2 2 3 3" xfId="894" xr:uid="{00000000-0005-0000-0000-000042000000}"/>
    <cellStyle name="20% - Accent2 2 3 4" xfId="538" xr:uid="{00000000-0005-0000-0000-000043000000}"/>
    <cellStyle name="20% - Accent2 2 4" xfId="269" xr:uid="{00000000-0005-0000-0000-000044000000}"/>
    <cellStyle name="20% - Accent2 2 4 2" xfId="981" xr:uid="{00000000-0005-0000-0000-000045000000}"/>
    <cellStyle name="20% - Accent2 2 4 3" xfId="625" xr:uid="{00000000-0005-0000-0000-000046000000}"/>
    <cellStyle name="20% - Accent2 2 5" xfId="803" xr:uid="{00000000-0005-0000-0000-000047000000}"/>
    <cellStyle name="20% - Accent2 2 6" xfId="447" xr:uid="{00000000-0005-0000-0000-000048000000}"/>
    <cellStyle name="20% - Accent2 3" xfId="109" xr:uid="{00000000-0005-0000-0000-000049000000}"/>
    <cellStyle name="20% - Accent2 3 2" xfId="201" xr:uid="{00000000-0005-0000-0000-00004A000000}"/>
    <cellStyle name="20% - Accent2 3 2 2" xfId="379" xr:uid="{00000000-0005-0000-0000-00004B000000}"/>
    <cellStyle name="20% - Accent2 3 2 2 2" xfId="1091" xr:uid="{00000000-0005-0000-0000-00004C000000}"/>
    <cellStyle name="20% - Accent2 3 2 2 3" xfId="735" xr:uid="{00000000-0005-0000-0000-00004D000000}"/>
    <cellStyle name="20% - Accent2 3 2 3" xfId="913" xr:uid="{00000000-0005-0000-0000-00004E000000}"/>
    <cellStyle name="20% - Accent2 3 2 4" xfId="557" xr:uid="{00000000-0005-0000-0000-00004F000000}"/>
    <cellStyle name="20% - Accent2 3 3" xfId="288" xr:uid="{00000000-0005-0000-0000-000050000000}"/>
    <cellStyle name="20% - Accent2 3 3 2" xfId="1000" xr:uid="{00000000-0005-0000-0000-000051000000}"/>
    <cellStyle name="20% - Accent2 3 3 3" xfId="644" xr:uid="{00000000-0005-0000-0000-000052000000}"/>
    <cellStyle name="20% - Accent2 3 4" xfId="822" xr:uid="{00000000-0005-0000-0000-000053000000}"/>
    <cellStyle name="20% - Accent2 3 5" xfId="466" xr:uid="{00000000-0005-0000-0000-000054000000}"/>
    <cellStyle name="20% - Accent2 4" xfId="159" xr:uid="{00000000-0005-0000-0000-000055000000}"/>
    <cellStyle name="20% - Accent2 4 2" xfId="337" xr:uid="{00000000-0005-0000-0000-000056000000}"/>
    <cellStyle name="20% - Accent2 4 2 2" xfId="1049" xr:uid="{00000000-0005-0000-0000-000057000000}"/>
    <cellStyle name="20% - Accent2 4 2 3" xfId="693" xr:uid="{00000000-0005-0000-0000-000058000000}"/>
    <cellStyle name="20% - Accent2 4 3" xfId="871" xr:uid="{00000000-0005-0000-0000-000059000000}"/>
    <cellStyle name="20% - Accent2 4 4" xfId="515" xr:uid="{00000000-0005-0000-0000-00005A000000}"/>
    <cellStyle name="20% - Accent2 5" xfId="246" xr:uid="{00000000-0005-0000-0000-00005B000000}"/>
    <cellStyle name="20% - Accent2 5 2" xfId="958" xr:uid="{00000000-0005-0000-0000-00005C000000}"/>
    <cellStyle name="20% - Accent2 5 3" xfId="602" xr:uid="{00000000-0005-0000-0000-00005D000000}"/>
    <cellStyle name="20% - Accent2 6" xfId="780" xr:uid="{00000000-0005-0000-0000-00005E000000}"/>
    <cellStyle name="20% - Accent2 7" xfId="424" xr:uid="{00000000-0005-0000-0000-00005F000000}"/>
    <cellStyle name="20% - Accent3" xfId="53" builtinId="38" customBuiltin="1"/>
    <cellStyle name="20% - Accent3 2" xfId="90" xr:uid="{00000000-0005-0000-0000-000061000000}"/>
    <cellStyle name="20% - Accent3 2 2" xfId="112" xr:uid="{00000000-0005-0000-0000-000062000000}"/>
    <cellStyle name="20% - Accent3 2 2 2" xfId="204" xr:uid="{00000000-0005-0000-0000-000063000000}"/>
    <cellStyle name="20% - Accent3 2 2 2 2" xfId="382" xr:uid="{00000000-0005-0000-0000-000064000000}"/>
    <cellStyle name="20% - Accent3 2 2 2 2 2" xfId="1094" xr:uid="{00000000-0005-0000-0000-000065000000}"/>
    <cellStyle name="20% - Accent3 2 2 2 2 3" xfId="738" xr:uid="{00000000-0005-0000-0000-000066000000}"/>
    <cellStyle name="20% - Accent3 2 2 2 3" xfId="916" xr:uid="{00000000-0005-0000-0000-000067000000}"/>
    <cellStyle name="20% - Accent3 2 2 2 4" xfId="560" xr:uid="{00000000-0005-0000-0000-000068000000}"/>
    <cellStyle name="20% - Accent3 2 2 3" xfId="291" xr:uid="{00000000-0005-0000-0000-000069000000}"/>
    <cellStyle name="20% - Accent3 2 2 3 2" xfId="1003" xr:uid="{00000000-0005-0000-0000-00006A000000}"/>
    <cellStyle name="20% - Accent3 2 2 3 3" xfId="647" xr:uid="{00000000-0005-0000-0000-00006B000000}"/>
    <cellStyle name="20% - Accent3 2 2 4" xfId="825" xr:uid="{00000000-0005-0000-0000-00006C000000}"/>
    <cellStyle name="20% - Accent3 2 2 5" xfId="469" xr:uid="{00000000-0005-0000-0000-00006D000000}"/>
    <cellStyle name="20% - Accent3 2 3" xfId="184" xr:uid="{00000000-0005-0000-0000-00006E000000}"/>
    <cellStyle name="20% - Accent3 2 3 2" xfId="362" xr:uid="{00000000-0005-0000-0000-00006F000000}"/>
    <cellStyle name="20% - Accent3 2 3 2 2" xfId="1074" xr:uid="{00000000-0005-0000-0000-000070000000}"/>
    <cellStyle name="20% - Accent3 2 3 2 3" xfId="718" xr:uid="{00000000-0005-0000-0000-000071000000}"/>
    <cellStyle name="20% - Accent3 2 3 3" xfId="896" xr:uid="{00000000-0005-0000-0000-000072000000}"/>
    <cellStyle name="20% - Accent3 2 3 4" xfId="540" xr:uid="{00000000-0005-0000-0000-000073000000}"/>
    <cellStyle name="20% - Accent3 2 4" xfId="271" xr:uid="{00000000-0005-0000-0000-000074000000}"/>
    <cellStyle name="20% - Accent3 2 4 2" xfId="983" xr:uid="{00000000-0005-0000-0000-000075000000}"/>
    <cellStyle name="20% - Accent3 2 4 3" xfId="627" xr:uid="{00000000-0005-0000-0000-000076000000}"/>
    <cellStyle name="20% - Accent3 2 5" xfId="805" xr:uid="{00000000-0005-0000-0000-000077000000}"/>
    <cellStyle name="20% - Accent3 2 6" xfId="449" xr:uid="{00000000-0005-0000-0000-000078000000}"/>
    <cellStyle name="20% - Accent3 3" xfId="111" xr:uid="{00000000-0005-0000-0000-000079000000}"/>
    <cellStyle name="20% - Accent3 3 2" xfId="203" xr:uid="{00000000-0005-0000-0000-00007A000000}"/>
    <cellStyle name="20% - Accent3 3 2 2" xfId="381" xr:uid="{00000000-0005-0000-0000-00007B000000}"/>
    <cellStyle name="20% - Accent3 3 2 2 2" xfId="1093" xr:uid="{00000000-0005-0000-0000-00007C000000}"/>
    <cellStyle name="20% - Accent3 3 2 2 3" xfId="737" xr:uid="{00000000-0005-0000-0000-00007D000000}"/>
    <cellStyle name="20% - Accent3 3 2 3" xfId="915" xr:uid="{00000000-0005-0000-0000-00007E000000}"/>
    <cellStyle name="20% - Accent3 3 2 4" xfId="559" xr:uid="{00000000-0005-0000-0000-00007F000000}"/>
    <cellStyle name="20% - Accent3 3 3" xfId="290" xr:uid="{00000000-0005-0000-0000-000080000000}"/>
    <cellStyle name="20% - Accent3 3 3 2" xfId="1002" xr:uid="{00000000-0005-0000-0000-000081000000}"/>
    <cellStyle name="20% - Accent3 3 3 3" xfId="646" xr:uid="{00000000-0005-0000-0000-000082000000}"/>
    <cellStyle name="20% - Accent3 3 4" xfId="824" xr:uid="{00000000-0005-0000-0000-000083000000}"/>
    <cellStyle name="20% - Accent3 3 5" xfId="468" xr:uid="{00000000-0005-0000-0000-000084000000}"/>
    <cellStyle name="20% - Accent3 4" xfId="161" xr:uid="{00000000-0005-0000-0000-000085000000}"/>
    <cellStyle name="20% - Accent3 4 2" xfId="339" xr:uid="{00000000-0005-0000-0000-000086000000}"/>
    <cellStyle name="20% - Accent3 4 2 2" xfId="1051" xr:uid="{00000000-0005-0000-0000-000087000000}"/>
    <cellStyle name="20% - Accent3 4 2 3" xfId="695" xr:uid="{00000000-0005-0000-0000-000088000000}"/>
    <cellStyle name="20% - Accent3 4 3" xfId="873" xr:uid="{00000000-0005-0000-0000-000089000000}"/>
    <cellStyle name="20% - Accent3 4 4" xfId="517" xr:uid="{00000000-0005-0000-0000-00008A000000}"/>
    <cellStyle name="20% - Accent3 5" xfId="248" xr:uid="{00000000-0005-0000-0000-00008B000000}"/>
    <cellStyle name="20% - Accent3 5 2" xfId="960" xr:uid="{00000000-0005-0000-0000-00008C000000}"/>
    <cellStyle name="20% - Accent3 5 3" xfId="604" xr:uid="{00000000-0005-0000-0000-00008D000000}"/>
    <cellStyle name="20% - Accent3 6" xfId="782" xr:uid="{00000000-0005-0000-0000-00008E000000}"/>
    <cellStyle name="20% - Accent3 7" xfId="426" xr:uid="{00000000-0005-0000-0000-00008F000000}"/>
    <cellStyle name="20% - Accent4" xfId="57" builtinId="42" customBuiltin="1"/>
    <cellStyle name="20% - Accent4 2" xfId="92" xr:uid="{00000000-0005-0000-0000-000091000000}"/>
    <cellStyle name="20% - Accent4 2 2" xfId="114" xr:uid="{00000000-0005-0000-0000-000092000000}"/>
    <cellStyle name="20% - Accent4 2 2 2" xfId="206" xr:uid="{00000000-0005-0000-0000-000093000000}"/>
    <cellStyle name="20% - Accent4 2 2 2 2" xfId="384" xr:uid="{00000000-0005-0000-0000-000094000000}"/>
    <cellStyle name="20% - Accent4 2 2 2 2 2" xfId="1096" xr:uid="{00000000-0005-0000-0000-000095000000}"/>
    <cellStyle name="20% - Accent4 2 2 2 2 3" xfId="740" xr:uid="{00000000-0005-0000-0000-000096000000}"/>
    <cellStyle name="20% - Accent4 2 2 2 3" xfId="918" xr:uid="{00000000-0005-0000-0000-000097000000}"/>
    <cellStyle name="20% - Accent4 2 2 2 4" xfId="562" xr:uid="{00000000-0005-0000-0000-000098000000}"/>
    <cellStyle name="20% - Accent4 2 2 3" xfId="293" xr:uid="{00000000-0005-0000-0000-000099000000}"/>
    <cellStyle name="20% - Accent4 2 2 3 2" xfId="1005" xr:uid="{00000000-0005-0000-0000-00009A000000}"/>
    <cellStyle name="20% - Accent4 2 2 3 3" xfId="649" xr:uid="{00000000-0005-0000-0000-00009B000000}"/>
    <cellStyle name="20% - Accent4 2 2 4" xfId="827" xr:uid="{00000000-0005-0000-0000-00009C000000}"/>
    <cellStyle name="20% - Accent4 2 2 5" xfId="471" xr:uid="{00000000-0005-0000-0000-00009D000000}"/>
    <cellStyle name="20% - Accent4 2 3" xfId="186" xr:uid="{00000000-0005-0000-0000-00009E000000}"/>
    <cellStyle name="20% - Accent4 2 3 2" xfId="364" xr:uid="{00000000-0005-0000-0000-00009F000000}"/>
    <cellStyle name="20% - Accent4 2 3 2 2" xfId="1076" xr:uid="{00000000-0005-0000-0000-0000A0000000}"/>
    <cellStyle name="20% - Accent4 2 3 2 3" xfId="720" xr:uid="{00000000-0005-0000-0000-0000A1000000}"/>
    <cellStyle name="20% - Accent4 2 3 3" xfId="898" xr:uid="{00000000-0005-0000-0000-0000A2000000}"/>
    <cellStyle name="20% - Accent4 2 3 4" xfId="542" xr:uid="{00000000-0005-0000-0000-0000A3000000}"/>
    <cellStyle name="20% - Accent4 2 4" xfId="273" xr:uid="{00000000-0005-0000-0000-0000A4000000}"/>
    <cellStyle name="20% - Accent4 2 4 2" xfId="985" xr:uid="{00000000-0005-0000-0000-0000A5000000}"/>
    <cellStyle name="20% - Accent4 2 4 3" xfId="629" xr:uid="{00000000-0005-0000-0000-0000A6000000}"/>
    <cellStyle name="20% - Accent4 2 5" xfId="807" xr:uid="{00000000-0005-0000-0000-0000A7000000}"/>
    <cellStyle name="20% - Accent4 2 6" xfId="451" xr:uid="{00000000-0005-0000-0000-0000A8000000}"/>
    <cellStyle name="20% - Accent4 3" xfId="113" xr:uid="{00000000-0005-0000-0000-0000A9000000}"/>
    <cellStyle name="20% - Accent4 3 2" xfId="205" xr:uid="{00000000-0005-0000-0000-0000AA000000}"/>
    <cellStyle name="20% - Accent4 3 2 2" xfId="383" xr:uid="{00000000-0005-0000-0000-0000AB000000}"/>
    <cellStyle name="20% - Accent4 3 2 2 2" xfId="1095" xr:uid="{00000000-0005-0000-0000-0000AC000000}"/>
    <cellStyle name="20% - Accent4 3 2 2 3" xfId="739" xr:uid="{00000000-0005-0000-0000-0000AD000000}"/>
    <cellStyle name="20% - Accent4 3 2 3" xfId="917" xr:uid="{00000000-0005-0000-0000-0000AE000000}"/>
    <cellStyle name="20% - Accent4 3 2 4" xfId="561" xr:uid="{00000000-0005-0000-0000-0000AF000000}"/>
    <cellStyle name="20% - Accent4 3 3" xfId="292" xr:uid="{00000000-0005-0000-0000-0000B0000000}"/>
    <cellStyle name="20% - Accent4 3 3 2" xfId="1004" xr:uid="{00000000-0005-0000-0000-0000B1000000}"/>
    <cellStyle name="20% - Accent4 3 3 3" xfId="648" xr:uid="{00000000-0005-0000-0000-0000B2000000}"/>
    <cellStyle name="20% - Accent4 3 4" xfId="826" xr:uid="{00000000-0005-0000-0000-0000B3000000}"/>
    <cellStyle name="20% - Accent4 3 5" xfId="470" xr:uid="{00000000-0005-0000-0000-0000B4000000}"/>
    <cellStyle name="20% - Accent4 4" xfId="163" xr:uid="{00000000-0005-0000-0000-0000B5000000}"/>
    <cellStyle name="20% - Accent4 4 2" xfId="341" xr:uid="{00000000-0005-0000-0000-0000B6000000}"/>
    <cellStyle name="20% - Accent4 4 2 2" xfId="1053" xr:uid="{00000000-0005-0000-0000-0000B7000000}"/>
    <cellStyle name="20% - Accent4 4 2 3" xfId="697" xr:uid="{00000000-0005-0000-0000-0000B8000000}"/>
    <cellStyle name="20% - Accent4 4 3" xfId="875" xr:uid="{00000000-0005-0000-0000-0000B9000000}"/>
    <cellStyle name="20% - Accent4 4 4" xfId="519" xr:uid="{00000000-0005-0000-0000-0000BA000000}"/>
    <cellStyle name="20% - Accent4 5" xfId="250" xr:uid="{00000000-0005-0000-0000-0000BB000000}"/>
    <cellStyle name="20% - Accent4 5 2" xfId="962" xr:uid="{00000000-0005-0000-0000-0000BC000000}"/>
    <cellStyle name="20% - Accent4 5 3" xfId="606" xr:uid="{00000000-0005-0000-0000-0000BD000000}"/>
    <cellStyle name="20% - Accent4 6" xfId="784" xr:uid="{00000000-0005-0000-0000-0000BE000000}"/>
    <cellStyle name="20% - Accent4 7" xfId="428" xr:uid="{00000000-0005-0000-0000-0000BF000000}"/>
    <cellStyle name="20% - Accent5" xfId="61" builtinId="46" customBuiltin="1"/>
    <cellStyle name="20% - Accent5 2" xfId="94" xr:uid="{00000000-0005-0000-0000-0000C1000000}"/>
    <cellStyle name="20% - Accent5 2 2" xfId="116" xr:uid="{00000000-0005-0000-0000-0000C2000000}"/>
    <cellStyle name="20% - Accent5 2 2 2" xfId="208" xr:uid="{00000000-0005-0000-0000-0000C3000000}"/>
    <cellStyle name="20% - Accent5 2 2 2 2" xfId="386" xr:uid="{00000000-0005-0000-0000-0000C4000000}"/>
    <cellStyle name="20% - Accent5 2 2 2 2 2" xfId="1098" xr:uid="{00000000-0005-0000-0000-0000C5000000}"/>
    <cellStyle name="20% - Accent5 2 2 2 2 3" xfId="742" xr:uid="{00000000-0005-0000-0000-0000C6000000}"/>
    <cellStyle name="20% - Accent5 2 2 2 3" xfId="920" xr:uid="{00000000-0005-0000-0000-0000C7000000}"/>
    <cellStyle name="20% - Accent5 2 2 2 4" xfId="564" xr:uid="{00000000-0005-0000-0000-0000C8000000}"/>
    <cellStyle name="20% - Accent5 2 2 3" xfId="295" xr:uid="{00000000-0005-0000-0000-0000C9000000}"/>
    <cellStyle name="20% - Accent5 2 2 3 2" xfId="1007" xr:uid="{00000000-0005-0000-0000-0000CA000000}"/>
    <cellStyle name="20% - Accent5 2 2 3 3" xfId="651" xr:uid="{00000000-0005-0000-0000-0000CB000000}"/>
    <cellStyle name="20% - Accent5 2 2 4" xfId="829" xr:uid="{00000000-0005-0000-0000-0000CC000000}"/>
    <cellStyle name="20% - Accent5 2 2 5" xfId="473" xr:uid="{00000000-0005-0000-0000-0000CD000000}"/>
    <cellStyle name="20% - Accent5 2 3" xfId="188" xr:uid="{00000000-0005-0000-0000-0000CE000000}"/>
    <cellStyle name="20% - Accent5 2 3 2" xfId="366" xr:uid="{00000000-0005-0000-0000-0000CF000000}"/>
    <cellStyle name="20% - Accent5 2 3 2 2" xfId="1078" xr:uid="{00000000-0005-0000-0000-0000D0000000}"/>
    <cellStyle name="20% - Accent5 2 3 2 3" xfId="722" xr:uid="{00000000-0005-0000-0000-0000D1000000}"/>
    <cellStyle name="20% - Accent5 2 3 3" xfId="900" xr:uid="{00000000-0005-0000-0000-0000D2000000}"/>
    <cellStyle name="20% - Accent5 2 3 4" xfId="544" xr:uid="{00000000-0005-0000-0000-0000D3000000}"/>
    <cellStyle name="20% - Accent5 2 4" xfId="275" xr:uid="{00000000-0005-0000-0000-0000D4000000}"/>
    <cellStyle name="20% - Accent5 2 4 2" xfId="987" xr:uid="{00000000-0005-0000-0000-0000D5000000}"/>
    <cellStyle name="20% - Accent5 2 4 3" xfId="631" xr:uid="{00000000-0005-0000-0000-0000D6000000}"/>
    <cellStyle name="20% - Accent5 2 5" xfId="809" xr:uid="{00000000-0005-0000-0000-0000D7000000}"/>
    <cellStyle name="20% - Accent5 2 6" xfId="453" xr:uid="{00000000-0005-0000-0000-0000D8000000}"/>
    <cellStyle name="20% - Accent5 3" xfId="115" xr:uid="{00000000-0005-0000-0000-0000D9000000}"/>
    <cellStyle name="20% - Accent5 3 2" xfId="207" xr:uid="{00000000-0005-0000-0000-0000DA000000}"/>
    <cellStyle name="20% - Accent5 3 2 2" xfId="385" xr:uid="{00000000-0005-0000-0000-0000DB000000}"/>
    <cellStyle name="20% - Accent5 3 2 2 2" xfId="1097" xr:uid="{00000000-0005-0000-0000-0000DC000000}"/>
    <cellStyle name="20% - Accent5 3 2 2 3" xfId="741" xr:uid="{00000000-0005-0000-0000-0000DD000000}"/>
    <cellStyle name="20% - Accent5 3 2 3" xfId="919" xr:uid="{00000000-0005-0000-0000-0000DE000000}"/>
    <cellStyle name="20% - Accent5 3 2 4" xfId="563" xr:uid="{00000000-0005-0000-0000-0000DF000000}"/>
    <cellStyle name="20% - Accent5 3 3" xfId="294" xr:uid="{00000000-0005-0000-0000-0000E0000000}"/>
    <cellStyle name="20% - Accent5 3 3 2" xfId="1006" xr:uid="{00000000-0005-0000-0000-0000E1000000}"/>
    <cellStyle name="20% - Accent5 3 3 3" xfId="650" xr:uid="{00000000-0005-0000-0000-0000E2000000}"/>
    <cellStyle name="20% - Accent5 3 4" xfId="828" xr:uid="{00000000-0005-0000-0000-0000E3000000}"/>
    <cellStyle name="20% - Accent5 3 5" xfId="472" xr:uid="{00000000-0005-0000-0000-0000E4000000}"/>
    <cellStyle name="20% - Accent5 4" xfId="165" xr:uid="{00000000-0005-0000-0000-0000E5000000}"/>
    <cellStyle name="20% - Accent5 4 2" xfId="343" xr:uid="{00000000-0005-0000-0000-0000E6000000}"/>
    <cellStyle name="20% - Accent5 4 2 2" xfId="1055" xr:uid="{00000000-0005-0000-0000-0000E7000000}"/>
    <cellStyle name="20% - Accent5 4 2 3" xfId="699" xr:uid="{00000000-0005-0000-0000-0000E8000000}"/>
    <cellStyle name="20% - Accent5 4 3" xfId="877" xr:uid="{00000000-0005-0000-0000-0000E9000000}"/>
    <cellStyle name="20% - Accent5 4 4" xfId="521" xr:uid="{00000000-0005-0000-0000-0000EA000000}"/>
    <cellStyle name="20% - Accent5 5" xfId="252" xr:uid="{00000000-0005-0000-0000-0000EB000000}"/>
    <cellStyle name="20% - Accent5 5 2" xfId="964" xr:uid="{00000000-0005-0000-0000-0000EC000000}"/>
    <cellStyle name="20% - Accent5 5 3" xfId="608" xr:uid="{00000000-0005-0000-0000-0000ED000000}"/>
    <cellStyle name="20% - Accent5 6" xfId="786" xr:uid="{00000000-0005-0000-0000-0000EE000000}"/>
    <cellStyle name="20% - Accent5 7" xfId="430" xr:uid="{00000000-0005-0000-0000-0000EF000000}"/>
    <cellStyle name="20% - Accent6" xfId="65" builtinId="50" customBuiltin="1"/>
    <cellStyle name="20% - Accent6 2" xfId="96" xr:uid="{00000000-0005-0000-0000-0000F1000000}"/>
    <cellStyle name="20% - Accent6 2 2" xfId="118" xr:uid="{00000000-0005-0000-0000-0000F2000000}"/>
    <cellStyle name="20% - Accent6 2 2 2" xfId="210" xr:uid="{00000000-0005-0000-0000-0000F3000000}"/>
    <cellStyle name="20% - Accent6 2 2 2 2" xfId="388" xr:uid="{00000000-0005-0000-0000-0000F4000000}"/>
    <cellStyle name="20% - Accent6 2 2 2 2 2" xfId="1100" xr:uid="{00000000-0005-0000-0000-0000F5000000}"/>
    <cellStyle name="20% - Accent6 2 2 2 2 3" xfId="744" xr:uid="{00000000-0005-0000-0000-0000F6000000}"/>
    <cellStyle name="20% - Accent6 2 2 2 3" xfId="922" xr:uid="{00000000-0005-0000-0000-0000F7000000}"/>
    <cellStyle name="20% - Accent6 2 2 2 4" xfId="566" xr:uid="{00000000-0005-0000-0000-0000F8000000}"/>
    <cellStyle name="20% - Accent6 2 2 3" xfId="297" xr:uid="{00000000-0005-0000-0000-0000F9000000}"/>
    <cellStyle name="20% - Accent6 2 2 3 2" xfId="1009" xr:uid="{00000000-0005-0000-0000-0000FA000000}"/>
    <cellStyle name="20% - Accent6 2 2 3 3" xfId="653" xr:uid="{00000000-0005-0000-0000-0000FB000000}"/>
    <cellStyle name="20% - Accent6 2 2 4" xfId="831" xr:uid="{00000000-0005-0000-0000-0000FC000000}"/>
    <cellStyle name="20% - Accent6 2 2 5" xfId="475" xr:uid="{00000000-0005-0000-0000-0000FD000000}"/>
    <cellStyle name="20% - Accent6 2 3" xfId="190" xr:uid="{00000000-0005-0000-0000-0000FE000000}"/>
    <cellStyle name="20% - Accent6 2 3 2" xfId="368" xr:uid="{00000000-0005-0000-0000-0000FF000000}"/>
    <cellStyle name="20% - Accent6 2 3 2 2" xfId="1080" xr:uid="{00000000-0005-0000-0000-000000010000}"/>
    <cellStyle name="20% - Accent6 2 3 2 3" xfId="724" xr:uid="{00000000-0005-0000-0000-000001010000}"/>
    <cellStyle name="20% - Accent6 2 3 3" xfId="902" xr:uid="{00000000-0005-0000-0000-000002010000}"/>
    <cellStyle name="20% - Accent6 2 3 4" xfId="546" xr:uid="{00000000-0005-0000-0000-000003010000}"/>
    <cellStyle name="20% - Accent6 2 4" xfId="277" xr:uid="{00000000-0005-0000-0000-000004010000}"/>
    <cellStyle name="20% - Accent6 2 4 2" xfId="989" xr:uid="{00000000-0005-0000-0000-000005010000}"/>
    <cellStyle name="20% - Accent6 2 4 3" xfId="633" xr:uid="{00000000-0005-0000-0000-000006010000}"/>
    <cellStyle name="20% - Accent6 2 5" xfId="811" xr:uid="{00000000-0005-0000-0000-000007010000}"/>
    <cellStyle name="20% - Accent6 2 6" xfId="455" xr:uid="{00000000-0005-0000-0000-000008010000}"/>
    <cellStyle name="20% - Accent6 3" xfId="117" xr:uid="{00000000-0005-0000-0000-000009010000}"/>
    <cellStyle name="20% - Accent6 3 2" xfId="209" xr:uid="{00000000-0005-0000-0000-00000A010000}"/>
    <cellStyle name="20% - Accent6 3 2 2" xfId="387" xr:uid="{00000000-0005-0000-0000-00000B010000}"/>
    <cellStyle name="20% - Accent6 3 2 2 2" xfId="1099" xr:uid="{00000000-0005-0000-0000-00000C010000}"/>
    <cellStyle name="20% - Accent6 3 2 2 3" xfId="743" xr:uid="{00000000-0005-0000-0000-00000D010000}"/>
    <cellStyle name="20% - Accent6 3 2 3" xfId="921" xr:uid="{00000000-0005-0000-0000-00000E010000}"/>
    <cellStyle name="20% - Accent6 3 2 4" xfId="565" xr:uid="{00000000-0005-0000-0000-00000F010000}"/>
    <cellStyle name="20% - Accent6 3 3" xfId="296" xr:uid="{00000000-0005-0000-0000-000010010000}"/>
    <cellStyle name="20% - Accent6 3 3 2" xfId="1008" xr:uid="{00000000-0005-0000-0000-000011010000}"/>
    <cellStyle name="20% - Accent6 3 3 3" xfId="652" xr:uid="{00000000-0005-0000-0000-000012010000}"/>
    <cellStyle name="20% - Accent6 3 4" xfId="830" xr:uid="{00000000-0005-0000-0000-000013010000}"/>
    <cellStyle name="20% - Accent6 3 5" xfId="474" xr:uid="{00000000-0005-0000-0000-000014010000}"/>
    <cellStyle name="20% - Accent6 4" xfId="167" xr:uid="{00000000-0005-0000-0000-000015010000}"/>
    <cellStyle name="20% - Accent6 4 2" xfId="345" xr:uid="{00000000-0005-0000-0000-000016010000}"/>
    <cellStyle name="20% - Accent6 4 2 2" xfId="1057" xr:uid="{00000000-0005-0000-0000-000017010000}"/>
    <cellStyle name="20% - Accent6 4 2 3" xfId="701" xr:uid="{00000000-0005-0000-0000-000018010000}"/>
    <cellStyle name="20% - Accent6 4 3" xfId="879" xr:uid="{00000000-0005-0000-0000-000019010000}"/>
    <cellStyle name="20% - Accent6 4 4" xfId="523" xr:uid="{00000000-0005-0000-0000-00001A010000}"/>
    <cellStyle name="20% - Accent6 5" xfId="254" xr:uid="{00000000-0005-0000-0000-00001B010000}"/>
    <cellStyle name="20% - Accent6 5 2" xfId="966" xr:uid="{00000000-0005-0000-0000-00001C010000}"/>
    <cellStyle name="20% - Accent6 5 3" xfId="610" xr:uid="{00000000-0005-0000-0000-00001D010000}"/>
    <cellStyle name="20% - Accent6 6" xfId="788" xr:uid="{00000000-0005-0000-0000-00001E010000}"/>
    <cellStyle name="20% - Accent6 7" xfId="432" xr:uid="{00000000-0005-0000-0000-00001F010000}"/>
    <cellStyle name="40% - Accent1" xfId="46" builtinId="31" customBuiltin="1"/>
    <cellStyle name="40% - Accent1 2" xfId="87" xr:uid="{00000000-0005-0000-0000-000021010000}"/>
    <cellStyle name="40% - Accent1 2 2" xfId="120" xr:uid="{00000000-0005-0000-0000-000022010000}"/>
    <cellStyle name="40% - Accent1 2 2 2" xfId="212" xr:uid="{00000000-0005-0000-0000-000023010000}"/>
    <cellStyle name="40% - Accent1 2 2 2 2" xfId="390" xr:uid="{00000000-0005-0000-0000-000024010000}"/>
    <cellStyle name="40% - Accent1 2 2 2 2 2" xfId="1102" xr:uid="{00000000-0005-0000-0000-000025010000}"/>
    <cellStyle name="40% - Accent1 2 2 2 2 3" xfId="746" xr:uid="{00000000-0005-0000-0000-000026010000}"/>
    <cellStyle name="40% - Accent1 2 2 2 3" xfId="924" xr:uid="{00000000-0005-0000-0000-000027010000}"/>
    <cellStyle name="40% - Accent1 2 2 2 4" xfId="568" xr:uid="{00000000-0005-0000-0000-000028010000}"/>
    <cellStyle name="40% - Accent1 2 2 3" xfId="299" xr:uid="{00000000-0005-0000-0000-000029010000}"/>
    <cellStyle name="40% - Accent1 2 2 3 2" xfId="1011" xr:uid="{00000000-0005-0000-0000-00002A010000}"/>
    <cellStyle name="40% - Accent1 2 2 3 3" xfId="655" xr:uid="{00000000-0005-0000-0000-00002B010000}"/>
    <cellStyle name="40% - Accent1 2 2 4" xfId="833" xr:uid="{00000000-0005-0000-0000-00002C010000}"/>
    <cellStyle name="40% - Accent1 2 2 5" xfId="477" xr:uid="{00000000-0005-0000-0000-00002D010000}"/>
    <cellStyle name="40% - Accent1 2 3" xfId="181" xr:uid="{00000000-0005-0000-0000-00002E010000}"/>
    <cellStyle name="40% - Accent1 2 3 2" xfId="359" xr:uid="{00000000-0005-0000-0000-00002F010000}"/>
    <cellStyle name="40% - Accent1 2 3 2 2" xfId="1071" xr:uid="{00000000-0005-0000-0000-000030010000}"/>
    <cellStyle name="40% - Accent1 2 3 2 3" xfId="715" xr:uid="{00000000-0005-0000-0000-000031010000}"/>
    <cellStyle name="40% - Accent1 2 3 3" xfId="893" xr:uid="{00000000-0005-0000-0000-000032010000}"/>
    <cellStyle name="40% - Accent1 2 3 4" xfId="537" xr:uid="{00000000-0005-0000-0000-000033010000}"/>
    <cellStyle name="40% - Accent1 2 4" xfId="268" xr:uid="{00000000-0005-0000-0000-000034010000}"/>
    <cellStyle name="40% - Accent1 2 4 2" xfId="980" xr:uid="{00000000-0005-0000-0000-000035010000}"/>
    <cellStyle name="40% - Accent1 2 4 3" xfId="624" xr:uid="{00000000-0005-0000-0000-000036010000}"/>
    <cellStyle name="40% - Accent1 2 5" xfId="802" xr:uid="{00000000-0005-0000-0000-000037010000}"/>
    <cellStyle name="40% - Accent1 2 6" xfId="446" xr:uid="{00000000-0005-0000-0000-000038010000}"/>
    <cellStyle name="40% - Accent1 3" xfId="119" xr:uid="{00000000-0005-0000-0000-000039010000}"/>
    <cellStyle name="40% - Accent1 3 2" xfId="211" xr:uid="{00000000-0005-0000-0000-00003A010000}"/>
    <cellStyle name="40% - Accent1 3 2 2" xfId="389" xr:uid="{00000000-0005-0000-0000-00003B010000}"/>
    <cellStyle name="40% - Accent1 3 2 2 2" xfId="1101" xr:uid="{00000000-0005-0000-0000-00003C010000}"/>
    <cellStyle name="40% - Accent1 3 2 2 3" xfId="745" xr:uid="{00000000-0005-0000-0000-00003D010000}"/>
    <cellStyle name="40% - Accent1 3 2 3" xfId="923" xr:uid="{00000000-0005-0000-0000-00003E010000}"/>
    <cellStyle name="40% - Accent1 3 2 4" xfId="567" xr:uid="{00000000-0005-0000-0000-00003F010000}"/>
    <cellStyle name="40% - Accent1 3 3" xfId="298" xr:uid="{00000000-0005-0000-0000-000040010000}"/>
    <cellStyle name="40% - Accent1 3 3 2" xfId="1010" xr:uid="{00000000-0005-0000-0000-000041010000}"/>
    <cellStyle name="40% - Accent1 3 3 3" xfId="654" xr:uid="{00000000-0005-0000-0000-000042010000}"/>
    <cellStyle name="40% - Accent1 3 4" xfId="832" xr:uid="{00000000-0005-0000-0000-000043010000}"/>
    <cellStyle name="40% - Accent1 3 5" xfId="476" xr:uid="{00000000-0005-0000-0000-000044010000}"/>
    <cellStyle name="40% - Accent1 4" xfId="158" xr:uid="{00000000-0005-0000-0000-000045010000}"/>
    <cellStyle name="40% - Accent1 4 2" xfId="336" xr:uid="{00000000-0005-0000-0000-000046010000}"/>
    <cellStyle name="40% - Accent1 4 2 2" xfId="1048" xr:uid="{00000000-0005-0000-0000-000047010000}"/>
    <cellStyle name="40% - Accent1 4 2 3" xfId="692" xr:uid="{00000000-0005-0000-0000-000048010000}"/>
    <cellStyle name="40% - Accent1 4 3" xfId="870" xr:uid="{00000000-0005-0000-0000-000049010000}"/>
    <cellStyle name="40% - Accent1 4 4" xfId="514" xr:uid="{00000000-0005-0000-0000-00004A010000}"/>
    <cellStyle name="40% - Accent1 5" xfId="245" xr:uid="{00000000-0005-0000-0000-00004B010000}"/>
    <cellStyle name="40% - Accent1 5 2" xfId="957" xr:uid="{00000000-0005-0000-0000-00004C010000}"/>
    <cellStyle name="40% - Accent1 5 3" xfId="601" xr:uid="{00000000-0005-0000-0000-00004D010000}"/>
    <cellStyle name="40% - Accent1 6" xfId="779" xr:uid="{00000000-0005-0000-0000-00004E010000}"/>
    <cellStyle name="40% - Accent1 7" xfId="423" xr:uid="{00000000-0005-0000-0000-00004F010000}"/>
    <cellStyle name="40% - Accent2" xfId="50" builtinId="35" customBuiltin="1"/>
    <cellStyle name="40% - Accent2 2" xfId="89" xr:uid="{00000000-0005-0000-0000-000051010000}"/>
    <cellStyle name="40% - Accent2 2 2" xfId="122" xr:uid="{00000000-0005-0000-0000-000052010000}"/>
    <cellStyle name="40% - Accent2 2 2 2" xfId="214" xr:uid="{00000000-0005-0000-0000-000053010000}"/>
    <cellStyle name="40% - Accent2 2 2 2 2" xfId="392" xr:uid="{00000000-0005-0000-0000-000054010000}"/>
    <cellStyle name="40% - Accent2 2 2 2 2 2" xfId="1104" xr:uid="{00000000-0005-0000-0000-000055010000}"/>
    <cellStyle name="40% - Accent2 2 2 2 2 3" xfId="748" xr:uid="{00000000-0005-0000-0000-000056010000}"/>
    <cellStyle name="40% - Accent2 2 2 2 3" xfId="926" xr:uid="{00000000-0005-0000-0000-000057010000}"/>
    <cellStyle name="40% - Accent2 2 2 2 4" xfId="570" xr:uid="{00000000-0005-0000-0000-000058010000}"/>
    <cellStyle name="40% - Accent2 2 2 3" xfId="301" xr:uid="{00000000-0005-0000-0000-000059010000}"/>
    <cellStyle name="40% - Accent2 2 2 3 2" xfId="1013" xr:uid="{00000000-0005-0000-0000-00005A010000}"/>
    <cellStyle name="40% - Accent2 2 2 3 3" xfId="657" xr:uid="{00000000-0005-0000-0000-00005B010000}"/>
    <cellStyle name="40% - Accent2 2 2 4" xfId="835" xr:uid="{00000000-0005-0000-0000-00005C010000}"/>
    <cellStyle name="40% - Accent2 2 2 5" xfId="479" xr:uid="{00000000-0005-0000-0000-00005D010000}"/>
    <cellStyle name="40% - Accent2 2 3" xfId="183" xr:uid="{00000000-0005-0000-0000-00005E010000}"/>
    <cellStyle name="40% - Accent2 2 3 2" xfId="361" xr:uid="{00000000-0005-0000-0000-00005F010000}"/>
    <cellStyle name="40% - Accent2 2 3 2 2" xfId="1073" xr:uid="{00000000-0005-0000-0000-000060010000}"/>
    <cellStyle name="40% - Accent2 2 3 2 3" xfId="717" xr:uid="{00000000-0005-0000-0000-000061010000}"/>
    <cellStyle name="40% - Accent2 2 3 3" xfId="895" xr:uid="{00000000-0005-0000-0000-000062010000}"/>
    <cellStyle name="40% - Accent2 2 3 4" xfId="539" xr:uid="{00000000-0005-0000-0000-000063010000}"/>
    <cellStyle name="40% - Accent2 2 4" xfId="270" xr:uid="{00000000-0005-0000-0000-000064010000}"/>
    <cellStyle name="40% - Accent2 2 4 2" xfId="982" xr:uid="{00000000-0005-0000-0000-000065010000}"/>
    <cellStyle name="40% - Accent2 2 4 3" xfId="626" xr:uid="{00000000-0005-0000-0000-000066010000}"/>
    <cellStyle name="40% - Accent2 2 5" xfId="804" xr:uid="{00000000-0005-0000-0000-000067010000}"/>
    <cellStyle name="40% - Accent2 2 6" xfId="448" xr:uid="{00000000-0005-0000-0000-000068010000}"/>
    <cellStyle name="40% - Accent2 3" xfId="121" xr:uid="{00000000-0005-0000-0000-000069010000}"/>
    <cellStyle name="40% - Accent2 3 2" xfId="213" xr:uid="{00000000-0005-0000-0000-00006A010000}"/>
    <cellStyle name="40% - Accent2 3 2 2" xfId="391" xr:uid="{00000000-0005-0000-0000-00006B010000}"/>
    <cellStyle name="40% - Accent2 3 2 2 2" xfId="1103" xr:uid="{00000000-0005-0000-0000-00006C010000}"/>
    <cellStyle name="40% - Accent2 3 2 2 3" xfId="747" xr:uid="{00000000-0005-0000-0000-00006D010000}"/>
    <cellStyle name="40% - Accent2 3 2 3" xfId="925" xr:uid="{00000000-0005-0000-0000-00006E010000}"/>
    <cellStyle name="40% - Accent2 3 2 4" xfId="569" xr:uid="{00000000-0005-0000-0000-00006F010000}"/>
    <cellStyle name="40% - Accent2 3 3" xfId="300" xr:uid="{00000000-0005-0000-0000-000070010000}"/>
    <cellStyle name="40% - Accent2 3 3 2" xfId="1012" xr:uid="{00000000-0005-0000-0000-000071010000}"/>
    <cellStyle name="40% - Accent2 3 3 3" xfId="656" xr:uid="{00000000-0005-0000-0000-000072010000}"/>
    <cellStyle name="40% - Accent2 3 4" xfId="834" xr:uid="{00000000-0005-0000-0000-000073010000}"/>
    <cellStyle name="40% - Accent2 3 5" xfId="478" xr:uid="{00000000-0005-0000-0000-000074010000}"/>
    <cellStyle name="40% - Accent2 4" xfId="160" xr:uid="{00000000-0005-0000-0000-000075010000}"/>
    <cellStyle name="40% - Accent2 4 2" xfId="338" xr:uid="{00000000-0005-0000-0000-000076010000}"/>
    <cellStyle name="40% - Accent2 4 2 2" xfId="1050" xr:uid="{00000000-0005-0000-0000-000077010000}"/>
    <cellStyle name="40% - Accent2 4 2 3" xfId="694" xr:uid="{00000000-0005-0000-0000-000078010000}"/>
    <cellStyle name="40% - Accent2 4 3" xfId="872" xr:uid="{00000000-0005-0000-0000-000079010000}"/>
    <cellStyle name="40% - Accent2 4 4" xfId="516" xr:uid="{00000000-0005-0000-0000-00007A010000}"/>
    <cellStyle name="40% - Accent2 5" xfId="247" xr:uid="{00000000-0005-0000-0000-00007B010000}"/>
    <cellStyle name="40% - Accent2 5 2" xfId="959" xr:uid="{00000000-0005-0000-0000-00007C010000}"/>
    <cellStyle name="40% - Accent2 5 3" xfId="603" xr:uid="{00000000-0005-0000-0000-00007D010000}"/>
    <cellStyle name="40% - Accent2 6" xfId="781" xr:uid="{00000000-0005-0000-0000-00007E010000}"/>
    <cellStyle name="40% - Accent2 7" xfId="425" xr:uid="{00000000-0005-0000-0000-00007F010000}"/>
    <cellStyle name="40% - Accent3" xfId="54" builtinId="39" customBuiltin="1"/>
    <cellStyle name="40% - Accent3 2" xfId="91" xr:uid="{00000000-0005-0000-0000-000081010000}"/>
    <cellStyle name="40% - Accent3 2 2" xfId="124" xr:uid="{00000000-0005-0000-0000-000082010000}"/>
    <cellStyle name="40% - Accent3 2 2 2" xfId="216" xr:uid="{00000000-0005-0000-0000-000083010000}"/>
    <cellStyle name="40% - Accent3 2 2 2 2" xfId="394" xr:uid="{00000000-0005-0000-0000-000084010000}"/>
    <cellStyle name="40% - Accent3 2 2 2 2 2" xfId="1106" xr:uid="{00000000-0005-0000-0000-000085010000}"/>
    <cellStyle name="40% - Accent3 2 2 2 2 3" xfId="750" xr:uid="{00000000-0005-0000-0000-000086010000}"/>
    <cellStyle name="40% - Accent3 2 2 2 3" xfId="928" xr:uid="{00000000-0005-0000-0000-000087010000}"/>
    <cellStyle name="40% - Accent3 2 2 2 4" xfId="572" xr:uid="{00000000-0005-0000-0000-000088010000}"/>
    <cellStyle name="40% - Accent3 2 2 3" xfId="303" xr:uid="{00000000-0005-0000-0000-000089010000}"/>
    <cellStyle name="40% - Accent3 2 2 3 2" xfId="1015" xr:uid="{00000000-0005-0000-0000-00008A010000}"/>
    <cellStyle name="40% - Accent3 2 2 3 3" xfId="659" xr:uid="{00000000-0005-0000-0000-00008B010000}"/>
    <cellStyle name="40% - Accent3 2 2 4" xfId="837" xr:uid="{00000000-0005-0000-0000-00008C010000}"/>
    <cellStyle name="40% - Accent3 2 2 5" xfId="481" xr:uid="{00000000-0005-0000-0000-00008D010000}"/>
    <cellStyle name="40% - Accent3 2 3" xfId="185" xr:uid="{00000000-0005-0000-0000-00008E010000}"/>
    <cellStyle name="40% - Accent3 2 3 2" xfId="363" xr:uid="{00000000-0005-0000-0000-00008F010000}"/>
    <cellStyle name="40% - Accent3 2 3 2 2" xfId="1075" xr:uid="{00000000-0005-0000-0000-000090010000}"/>
    <cellStyle name="40% - Accent3 2 3 2 3" xfId="719" xr:uid="{00000000-0005-0000-0000-000091010000}"/>
    <cellStyle name="40% - Accent3 2 3 3" xfId="897" xr:uid="{00000000-0005-0000-0000-000092010000}"/>
    <cellStyle name="40% - Accent3 2 3 4" xfId="541" xr:uid="{00000000-0005-0000-0000-000093010000}"/>
    <cellStyle name="40% - Accent3 2 4" xfId="272" xr:uid="{00000000-0005-0000-0000-000094010000}"/>
    <cellStyle name="40% - Accent3 2 4 2" xfId="984" xr:uid="{00000000-0005-0000-0000-000095010000}"/>
    <cellStyle name="40% - Accent3 2 4 3" xfId="628" xr:uid="{00000000-0005-0000-0000-000096010000}"/>
    <cellStyle name="40% - Accent3 2 5" xfId="806" xr:uid="{00000000-0005-0000-0000-000097010000}"/>
    <cellStyle name="40% - Accent3 2 6" xfId="450" xr:uid="{00000000-0005-0000-0000-000098010000}"/>
    <cellStyle name="40% - Accent3 3" xfId="123" xr:uid="{00000000-0005-0000-0000-000099010000}"/>
    <cellStyle name="40% - Accent3 3 2" xfId="215" xr:uid="{00000000-0005-0000-0000-00009A010000}"/>
    <cellStyle name="40% - Accent3 3 2 2" xfId="393" xr:uid="{00000000-0005-0000-0000-00009B010000}"/>
    <cellStyle name="40% - Accent3 3 2 2 2" xfId="1105" xr:uid="{00000000-0005-0000-0000-00009C010000}"/>
    <cellStyle name="40% - Accent3 3 2 2 3" xfId="749" xr:uid="{00000000-0005-0000-0000-00009D010000}"/>
    <cellStyle name="40% - Accent3 3 2 3" xfId="927" xr:uid="{00000000-0005-0000-0000-00009E010000}"/>
    <cellStyle name="40% - Accent3 3 2 4" xfId="571" xr:uid="{00000000-0005-0000-0000-00009F010000}"/>
    <cellStyle name="40% - Accent3 3 3" xfId="302" xr:uid="{00000000-0005-0000-0000-0000A0010000}"/>
    <cellStyle name="40% - Accent3 3 3 2" xfId="1014" xr:uid="{00000000-0005-0000-0000-0000A1010000}"/>
    <cellStyle name="40% - Accent3 3 3 3" xfId="658" xr:uid="{00000000-0005-0000-0000-0000A2010000}"/>
    <cellStyle name="40% - Accent3 3 4" xfId="836" xr:uid="{00000000-0005-0000-0000-0000A3010000}"/>
    <cellStyle name="40% - Accent3 3 5" xfId="480" xr:uid="{00000000-0005-0000-0000-0000A4010000}"/>
    <cellStyle name="40% - Accent3 4" xfId="162" xr:uid="{00000000-0005-0000-0000-0000A5010000}"/>
    <cellStyle name="40% - Accent3 4 2" xfId="340" xr:uid="{00000000-0005-0000-0000-0000A6010000}"/>
    <cellStyle name="40% - Accent3 4 2 2" xfId="1052" xr:uid="{00000000-0005-0000-0000-0000A7010000}"/>
    <cellStyle name="40% - Accent3 4 2 3" xfId="696" xr:uid="{00000000-0005-0000-0000-0000A8010000}"/>
    <cellStyle name="40% - Accent3 4 3" xfId="874" xr:uid="{00000000-0005-0000-0000-0000A9010000}"/>
    <cellStyle name="40% - Accent3 4 4" xfId="518" xr:uid="{00000000-0005-0000-0000-0000AA010000}"/>
    <cellStyle name="40% - Accent3 5" xfId="249" xr:uid="{00000000-0005-0000-0000-0000AB010000}"/>
    <cellStyle name="40% - Accent3 5 2" xfId="961" xr:uid="{00000000-0005-0000-0000-0000AC010000}"/>
    <cellStyle name="40% - Accent3 5 3" xfId="605" xr:uid="{00000000-0005-0000-0000-0000AD010000}"/>
    <cellStyle name="40% - Accent3 6" xfId="783" xr:uid="{00000000-0005-0000-0000-0000AE010000}"/>
    <cellStyle name="40% - Accent3 7" xfId="427" xr:uid="{00000000-0005-0000-0000-0000AF010000}"/>
    <cellStyle name="40% - Accent4" xfId="58" builtinId="43" customBuiltin="1"/>
    <cellStyle name="40% - Accent4 2" xfId="93" xr:uid="{00000000-0005-0000-0000-0000B1010000}"/>
    <cellStyle name="40% - Accent4 2 2" xfId="126" xr:uid="{00000000-0005-0000-0000-0000B2010000}"/>
    <cellStyle name="40% - Accent4 2 2 2" xfId="218" xr:uid="{00000000-0005-0000-0000-0000B3010000}"/>
    <cellStyle name="40% - Accent4 2 2 2 2" xfId="396" xr:uid="{00000000-0005-0000-0000-0000B4010000}"/>
    <cellStyle name="40% - Accent4 2 2 2 2 2" xfId="1108" xr:uid="{00000000-0005-0000-0000-0000B5010000}"/>
    <cellStyle name="40% - Accent4 2 2 2 2 3" xfId="752" xr:uid="{00000000-0005-0000-0000-0000B6010000}"/>
    <cellStyle name="40% - Accent4 2 2 2 3" xfId="930" xr:uid="{00000000-0005-0000-0000-0000B7010000}"/>
    <cellStyle name="40% - Accent4 2 2 2 4" xfId="574" xr:uid="{00000000-0005-0000-0000-0000B8010000}"/>
    <cellStyle name="40% - Accent4 2 2 3" xfId="305" xr:uid="{00000000-0005-0000-0000-0000B9010000}"/>
    <cellStyle name="40% - Accent4 2 2 3 2" xfId="1017" xr:uid="{00000000-0005-0000-0000-0000BA010000}"/>
    <cellStyle name="40% - Accent4 2 2 3 3" xfId="661" xr:uid="{00000000-0005-0000-0000-0000BB010000}"/>
    <cellStyle name="40% - Accent4 2 2 4" xfId="839" xr:uid="{00000000-0005-0000-0000-0000BC010000}"/>
    <cellStyle name="40% - Accent4 2 2 5" xfId="483" xr:uid="{00000000-0005-0000-0000-0000BD010000}"/>
    <cellStyle name="40% - Accent4 2 3" xfId="187" xr:uid="{00000000-0005-0000-0000-0000BE010000}"/>
    <cellStyle name="40% - Accent4 2 3 2" xfId="365" xr:uid="{00000000-0005-0000-0000-0000BF010000}"/>
    <cellStyle name="40% - Accent4 2 3 2 2" xfId="1077" xr:uid="{00000000-0005-0000-0000-0000C0010000}"/>
    <cellStyle name="40% - Accent4 2 3 2 3" xfId="721" xr:uid="{00000000-0005-0000-0000-0000C1010000}"/>
    <cellStyle name="40% - Accent4 2 3 3" xfId="899" xr:uid="{00000000-0005-0000-0000-0000C2010000}"/>
    <cellStyle name="40% - Accent4 2 3 4" xfId="543" xr:uid="{00000000-0005-0000-0000-0000C3010000}"/>
    <cellStyle name="40% - Accent4 2 4" xfId="274" xr:uid="{00000000-0005-0000-0000-0000C4010000}"/>
    <cellStyle name="40% - Accent4 2 4 2" xfId="986" xr:uid="{00000000-0005-0000-0000-0000C5010000}"/>
    <cellStyle name="40% - Accent4 2 4 3" xfId="630" xr:uid="{00000000-0005-0000-0000-0000C6010000}"/>
    <cellStyle name="40% - Accent4 2 5" xfId="808" xr:uid="{00000000-0005-0000-0000-0000C7010000}"/>
    <cellStyle name="40% - Accent4 2 6" xfId="452" xr:uid="{00000000-0005-0000-0000-0000C8010000}"/>
    <cellStyle name="40% - Accent4 3" xfId="125" xr:uid="{00000000-0005-0000-0000-0000C9010000}"/>
    <cellStyle name="40% - Accent4 3 2" xfId="217" xr:uid="{00000000-0005-0000-0000-0000CA010000}"/>
    <cellStyle name="40% - Accent4 3 2 2" xfId="395" xr:uid="{00000000-0005-0000-0000-0000CB010000}"/>
    <cellStyle name="40% - Accent4 3 2 2 2" xfId="1107" xr:uid="{00000000-0005-0000-0000-0000CC010000}"/>
    <cellStyle name="40% - Accent4 3 2 2 3" xfId="751" xr:uid="{00000000-0005-0000-0000-0000CD010000}"/>
    <cellStyle name="40% - Accent4 3 2 3" xfId="929" xr:uid="{00000000-0005-0000-0000-0000CE010000}"/>
    <cellStyle name="40% - Accent4 3 2 4" xfId="573" xr:uid="{00000000-0005-0000-0000-0000CF010000}"/>
    <cellStyle name="40% - Accent4 3 3" xfId="304" xr:uid="{00000000-0005-0000-0000-0000D0010000}"/>
    <cellStyle name="40% - Accent4 3 3 2" xfId="1016" xr:uid="{00000000-0005-0000-0000-0000D1010000}"/>
    <cellStyle name="40% - Accent4 3 3 3" xfId="660" xr:uid="{00000000-0005-0000-0000-0000D2010000}"/>
    <cellStyle name="40% - Accent4 3 4" xfId="838" xr:uid="{00000000-0005-0000-0000-0000D3010000}"/>
    <cellStyle name="40% - Accent4 3 5" xfId="482" xr:uid="{00000000-0005-0000-0000-0000D4010000}"/>
    <cellStyle name="40% - Accent4 4" xfId="164" xr:uid="{00000000-0005-0000-0000-0000D5010000}"/>
    <cellStyle name="40% - Accent4 4 2" xfId="342" xr:uid="{00000000-0005-0000-0000-0000D6010000}"/>
    <cellStyle name="40% - Accent4 4 2 2" xfId="1054" xr:uid="{00000000-0005-0000-0000-0000D7010000}"/>
    <cellStyle name="40% - Accent4 4 2 3" xfId="698" xr:uid="{00000000-0005-0000-0000-0000D8010000}"/>
    <cellStyle name="40% - Accent4 4 3" xfId="876" xr:uid="{00000000-0005-0000-0000-0000D9010000}"/>
    <cellStyle name="40% - Accent4 4 4" xfId="520" xr:uid="{00000000-0005-0000-0000-0000DA010000}"/>
    <cellStyle name="40% - Accent4 5" xfId="251" xr:uid="{00000000-0005-0000-0000-0000DB010000}"/>
    <cellStyle name="40% - Accent4 5 2" xfId="963" xr:uid="{00000000-0005-0000-0000-0000DC010000}"/>
    <cellStyle name="40% - Accent4 5 3" xfId="607" xr:uid="{00000000-0005-0000-0000-0000DD010000}"/>
    <cellStyle name="40% - Accent4 6" xfId="785" xr:uid="{00000000-0005-0000-0000-0000DE010000}"/>
    <cellStyle name="40% - Accent4 7" xfId="429" xr:uid="{00000000-0005-0000-0000-0000DF010000}"/>
    <cellStyle name="40% - Accent5" xfId="62" builtinId="47" customBuiltin="1"/>
    <cellStyle name="40% - Accent5 2" xfId="95" xr:uid="{00000000-0005-0000-0000-0000E1010000}"/>
    <cellStyle name="40% - Accent5 2 2" xfId="128" xr:uid="{00000000-0005-0000-0000-0000E2010000}"/>
    <cellStyle name="40% - Accent5 2 2 2" xfId="220" xr:uid="{00000000-0005-0000-0000-0000E3010000}"/>
    <cellStyle name="40% - Accent5 2 2 2 2" xfId="398" xr:uid="{00000000-0005-0000-0000-0000E4010000}"/>
    <cellStyle name="40% - Accent5 2 2 2 2 2" xfId="1110" xr:uid="{00000000-0005-0000-0000-0000E5010000}"/>
    <cellStyle name="40% - Accent5 2 2 2 2 3" xfId="754" xr:uid="{00000000-0005-0000-0000-0000E6010000}"/>
    <cellStyle name="40% - Accent5 2 2 2 3" xfId="932" xr:uid="{00000000-0005-0000-0000-0000E7010000}"/>
    <cellStyle name="40% - Accent5 2 2 2 4" xfId="576" xr:uid="{00000000-0005-0000-0000-0000E8010000}"/>
    <cellStyle name="40% - Accent5 2 2 3" xfId="307" xr:uid="{00000000-0005-0000-0000-0000E9010000}"/>
    <cellStyle name="40% - Accent5 2 2 3 2" xfId="1019" xr:uid="{00000000-0005-0000-0000-0000EA010000}"/>
    <cellStyle name="40% - Accent5 2 2 3 3" xfId="663" xr:uid="{00000000-0005-0000-0000-0000EB010000}"/>
    <cellStyle name="40% - Accent5 2 2 4" xfId="841" xr:uid="{00000000-0005-0000-0000-0000EC010000}"/>
    <cellStyle name="40% - Accent5 2 2 5" xfId="485" xr:uid="{00000000-0005-0000-0000-0000ED010000}"/>
    <cellStyle name="40% - Accent5 2 3" xfId="189" xr:uid="{00000000-0005-0000-0000-0000EE010000}"/>
    <cellStyle name="40% - Accent5 2 3 2" xfId="367" xr:uid="{00000000-0005-0000-0000-0000EF010000}"/>
    <cellStyle name="40% - Accent5 2 3 2 2" xfId="1079" xr:uid="{00000000-0005-0000-0000-0000F0010000}"/>
    <cellStyle name="40% - Accent5 2 3 2 3" xfId="723" xr:uid="{00000000-0005-0000-0000-0000F1010000}"/>
    <cellStyle name="40% - Accent5 2 3 3" xfId="901" xr:uid="{00000000-0005-0000-0000-0000F2010000}"/>
    <cellStyle name="40% - Accent5 2 3 4" xfId="545" xr:uid="{00000000-0005-0000-0000-0000F3010000}"/>
    <cellStyle name="40% - Accent5 2 4" xfId="276" xr:uid="{00000000-0005-0000-0000-0000F4010000}"/>
    <cellStyle name="40% - Accent5 2 4 2" xfId="988" xr:uid="{00000000-0005-0000-0000-0000F5010000}"/>
    <cellStyle name="40% - Accent5 2 4 3" xfId="632" xr:uid="{00000000-0005-0000-0000-0000F6010000}"/>
    <cellStyle name="40% - Accent5 2 5" xfId="810" xr:uid="{00000000-0005-0000-0000-0000F7010000}"/>
    <cellStyle name="40% - Accent5 2 6" xfId="454" xr:uid="{00000000-0005-0000-0000-0000F8010000}"/>
    <cellStyle name="40% - Accent5 3" xfId="127" xr:uid="{00000000-0005-0000-0000-0000F9010000}"/>
    <cellStyle name="40% - Accent5 3 2" xfId="219" xr:uid="{00000000-0005-0000-0000-0000FA010000}"/>
    <cellStyle name="40% - Accent5 3 2 2" xfId="397" xr:uid="{00000000-0005-0000-0000-0000FB010000}"/>
    <cellStyle name="40% - Accent5 3 2 2 2" xfId="1109" xr:uid="{00000000-0005-0000-0000-0000FC010000}"/>
    <cellStyle name="40% - Accent5 3 2 2 3" xfId="753" xr:uid="{00000000-0005-0000-0000-0000FD010000}"/>
    <cellStyle name="40% - Accent5 3 2 3" xfId="931" xr:uid="{00000000-0005-0000-0000-0000FE010000}"/>
    <cellStyle name="40% - Accent5 3 2 4" xfId="575" xr:uid="{00000000-0005-0000-0000-0000FF010000}"/>
    <cellStyle name="40% - Accent5 3 3" xfId="306" xr:uid="{00000000-0005-0000-0000-000000020000}"/>
    <cellStyle name="40% - Accent5 3 3 2" xfId="1018" xr:uid="{00000000-0005-0000-0000-000001020000}"/>
    <cellStyle name="40% - Accent5 3 3 3" xfId="662" xr:uid="{00000000-0005-0000-0000-000002020000}"/>
    <cellStyle name="40% - Accent5 3 4" xfId="840" xr:uid="{00000000-0005-0000-0000-000003020000}"/>
    <cellStyle name="40% - Accent5 3 5" xfId="484" xr:uid="{00000000-0005-0000-0000-000004020000}"/>
    <cellStyle name="40% - Accent5 4" xfId="166" xr:uid="{00000000-0005-0000-0000-000005020000}"/>
    <cellStyle name="40% - Accent5 4 2" xfId="344" xr:uid="{00000000-0005-0000-0000-000006020000}"/>
    <cellStyle name="40% - Accent5 4 2 2" xfId="1056" xr:uid="{00000000-0005-0000-0000-000007020000}"/>
    <cellStyle name="40% - Accent5 4 2 3" xfId="700" xr:uid="{00000000-0005-0000-0000-000008020000}"/>
    <cellStyle name="40% - Accent5 4 3" xfId="878" xr:uid="{00000000-0005-0000-0000-000009020000}"/>
    <cellStyle name="40% - Accent5 4 4" xfId="522" xr:uid="{00000000-0005-0000-0000-00000A020000}"/>
    <cellStyle name="40% - Accent5 5" xfId="253" xr:uid="{00000000-0005-0000-0000-00000B020000}"/>
    <cellStyle name="40% - Accent5 5 2" xfId="965" xr:uid="{00000000-0005-0000-0000-00000C020000}"/>
    <cellStyle name="40% - Accent5 5 3" xfId="609" xr:uid="{00000000-0005-0000-0000-00000D020000}"/>
    <cellStyle name="40% - Accent5 6" xfId="787" xr:uid="{00000000-0005-0000-0000-00000E020000}"/>
    <cellStyle name="40% - Accent5 7" xfId="431" xr:uid="{00000000-0005-0000-0000-00000F020000}"/>
    <cellStyle name="40% - Accent6" xfId="66" builtinId="51" customBuiltin="1"/>
    <cellStyle name="40% - Accent6 2" xfId="97" xr:uid="{00000000-0005-0000-0000-000011020000}"/>
    <cellStyle name="40% - Accent6 2 2" xfId="130" xr:uid="{00000000-0005-0000-0000-000012020000}"/>
    <cellStyle name="40% - Accent6 2 2 2" xfId="222" xr:uid="{00000000-0005-0000-0000-000013020000}"/>
    <cellStyle name="40% - Accent6 2 2 2 2" xfId="400" xr:uid="{00000000-0005-0000-0000-000014020000}"/>
    <cellStyle name="40% - Accent6 2 2 2 2 2" xfId="1112" xr:uid="{00000000-0005-0000-0000-000015020000}"/>
    <cellStyle name="40% - Accent6 2 2 2 2 3" xfId="756" xr:uid="{00000000-0005-0000-0000-000016020000}"/>
    <cellStyle name="40% - Accent6 2 2 2 3" xfId="934" xr:uid="{00000000-0005-0000-0000-000017020000}"/>
    <cellStyle name="40% - Accent6 2 2 2 4" xfId="578" xr:uid="{00000000-0005-0000-0000-000018020000}"/>
    <cellStyle name="40% - Accent6 2 2 3" xfId="309" xr:uid="{00000000-0005-0000-0000-000019020000}"/>
    <cellStyle name="40% - Accent6 2 2 3 2" xfId="1021" xr:uid="{00000000-0005-0000-0000-00001A020000}"/>
    <cellStyle name="40% - Accent6 2 2 3 3" xfId="665" xr:uid="{00000000-0005-0000-0000-00001B020000}"/>
    <cellStyle name="40% - Accent6 2 2 4" xfId="843" xr:uid="{00000000-0005-0000-0000-00001C020000}"/>
    <cellStyle name="40% - Accent6 2 2 5" xfId="487" xr:uid="{00000000-0005-0000-0000-00001D020000}"/>
    <cellStyle name="40% - Accent6 2 3" xfId="191" xr:uid="{00000000-0005-0000-0000-00001E020000}"/>
    <cellStyle name="40% - Accent6 2 3 2" xfId="369" xr:uid="{00000000-0005-0000-0000-00001F020000}"/>
    <cellStyle name="40% - Accent6 2 3 2 2" xfId="1081" xr:uid="{00000000-0005-0000-0000-000020020000}"/>
    <cellStyle name="40% - Accent6 2 3 2 3" xfId="725" xr:uid="{00000000-0005-0000-0000-000021020000}"/>
    <cellStyle name="40% - Accent6 2 3 3" xfId="903" xr:uid="{00000000-0005-0000-0000-000022020000}"/>
    <cellStyle name="40% - Accent6 2 3 4" xfId="547" xr:uid="{00000000-0005-0000-0000-000023020000}"/>
    <cellStyle name="40% - Accent6 2 4" xfId="278" xr:uid="{00000000-0005-0000-0000-000024020000}"/>
    <cellStyle name="40% - Accent6 2 4 2" xfId="990" xr:uid="{00000000-0005-0000-0000-000025020000}"/>
    <cellStyle name="40% - Accent6 2 4 3" xfId="634" xr:uid="{00000000-0005-0000-0000-000026020000}"/>
    <cellStyle name="40% - Accent6 2 5" xfId="812" xr:uid="{00000000-0005-0000-0000-000027020000}"/>
    <cellStyle name="40% - Accent6 2 6" xfId="456" xr:uid="{00000000-0005-0000-0000-000028020000}"/>
    <cellStyle name="40% - Accent6 3" xfId="129" xr:uid="{00000000-0005-0000-0000-000029020000}"/>
    <cellStyle name="40% - Accent6 3 2" xfId="221" xr:uid="{00000000-0005-0000-0000-00002A020000}"/>
    <cellStyle name="40% - Accent6 3 2 2" xfId="399" xr:uid="{00000000-0005-0000-0000-00002B020000}"/>
    <cellStyle name="40% - Accent6 3 2 2 2" xfId="1111" xr:uid="{00000000-0005-0000-0000-00002C020000}"/>
    <cellStyle name="40% - Accent6 3 2 2 3" xfId="755" xr:uid="{00000000-0005-0000-0000-00002D020000}"/>
    <cellStyle name="40% - Accent6 3 2 3" xfId="933" xr:uid="{00000000-0005-0000-0000-00002E020000}"/>
    <cellStyle name="40% - Accent6 3 2 4" xfId="577" xr:uid="{00000000-0005-0000-0000-00002F020000}"/>
    <cellStyle name="40% - Accent6 3 3" xfId="308" xr:uid="{00000000-0005-0000-0000-000030020000}"/>
    <cellStyle name="40% - Accent6 3 3 2" xfId="1020" xr:uid="{00000000-0005-0000-0000-000031020000}"/>
    <cellStyle name="40% - Accent6 3 3 3" xfId="664" xr:uid="{00000000-0005-0000-0000-000032020000}"/>
    <cellStyle name="40% - Accent6 3 4" xfId="842" xr:uid="{00000000-0005-0000-0000-000033020000}"/>
    <cellStyle name="40% - Accent6 3 5" xfId="486" xr:uid="{00000000-0005-0000-0000-000034020000}"/>
    <cellStyle name="40% - Accent6 4" xfId="168" xr:uid="{00000000-0005-0000-0000-000035020000}"/>
    <cellStyle name="40% - Accent6 4 2" xfId="346" xr:uid="{00000000-0005-0000-0000-000036020000}"/>
    <cellStyle name="40% - Accent6 4 2 2" xfId="1058" xr:uid="{00000000-0005-0000-0000-000037020000}"/>
    <cellStyle name="40% - Accent6 4 2 3" xfId="702" xr:uid="{00000000-0005-0000-0000-000038020000}"/>
    <cellStyle name="40% - Accent6 4 3" xfId="880" xr:uid="{00000000-0005-0000-0000-000039020000}"/>
    <cellStyle name="40% - Accent6 4 4" xfId="524" xr:uid="{00000000-0005-0000-0000-00003A020000}"/>
    <cellStyle name="40% - Accent6 5" xfId="255" xr:uid="{00000000-0005-0000-0000-00003B020000}"/>
    <cellStyle name="40% - Accent6 5 2" xfId="967" xr:uid="{00000000-0005-0000-0000-00003C020000}"/>
    <cellStyle name="40% - Accent6 5 3" xfId="611" xr:uid="{00000000-0005-0000-0000-00003D020000}"/>
    <cellStyle name="40% - Accent6 6" xfId="789" xr:uid="{00000000-0005-0000-0000-00003E020000}"/>
    <cellStyle name="40% - Accent6 7" xfId="433" xr:uid="{00000000-0005-0000-0000-00003F020000}"/>
    <cellStyle name="60% - Accent1" xfId="47" builtinId="32" customBuiltin="1"/>
    <cellStyle name="60% - Accent2" xfId="51" builtinId="36" customBuiltin="1"/>
    <cellStyle name="60% - Accent3" xfId="55" builtinId="40" customBuiltin="1"/>
    <cellStyle name="60% - Accent4" xfId="59" builtinId="44" customBuiltin="1"/>
    <cellStyle name="60% - Accent5" xfId="63" builtinId="48" customBuiltin="1"/>
    <cellStyle name="60% - Accent6" xfId="67" builtinId="52" customBuiltin="1"/>
    <cellStyle name="Accent1" xfId="44" builtinId="29" customBuiltin="1"/>
    <cellStyle name="Accent2" xfId="48" builtinId="33" customBuiltin="1"/>
    <cellStyle name="Accent3" xfId="52" builtinId="37" customBuiltin="1"/>
    <cellStyle name="Accent4" xfId="56" builtinId="41" customBuiltin="1"/>
    <cellStyle name="Accent5" xfId="60" builtinId="45" customBuiltin="1"/>
    <cellStyle name="Accent6" xfId="64" builtinId="49" customBuiltin="1"/>
    <cellStyle name="Bad" xfId="34" builtinId="27" customBuiltin="1"/>
    <cellStyle name="Calculation" xfId="38" builtinId="22" customBuiltin="1"/>
    <cellStyle name="Check Cell" xfId="40" builtinId="23" customBuiltin="1"/>
    <cellStyle name="Comma" xfId="1" builtinId="3"/>
    <cellStyle name="Comma 10" xfId="76" xr:uid="{00000000-0005-0000-0000-000050020000}"/>
    <cellStyle name="Comma 10 2" xfId="105" xr:uid="{00000000-0005-0000-0000-000051020000}"/>
    <cellStyle name="Comma 10 2 2" xfId="197" xr:uid="{00000000-0005-0000-0000-000052020000}"/>
    <cellStyle name="Comma 10 2 2 2" xfId="375" xr:uid="{00000000-0005-0000-0000-000053020000}"/>
    <cellStyle name="Comma 10 2 2 2 2" xfId="1087" xr:uid="{00000000-0005-0000-0000-000054020000}"/>
    <cellStyle name="Comma 10 2 2 2 3" xfId="731" xr:uid="{00000000-0005-0000-0000-000055020000}"/>
    <cellStyle name="Comma 10 2 2 3" xfId="909" xr:uid="{00000000-0005-0000-0000-000056020000}"/>
    <cellStyle name="Comma 10 2 2 4" xfId="553" xr:uid="{00000000-0005-0000-0000-000057020000}"/>
    <cellStyle name="Comma 10 2 3" xfId="284" xr:uid="{00000000-0005-0000-0000-000058020000}"/>
    <cellStyle name="Comma 10 2 3 2" xfId="996" xr:uid="{00000000-0005-0000-0000-000059020000}"/>
    <cellStyle name="Comma 10 2 3 3" xfId="640" xr:uid="{00000000-0005-0000-0000-00005A020000}"/>
    <cellStyle name="Comma 10 2 4" xfId="818" xr:uid="{00000000-0005-0000-0000-00005B020000}"/>
    <cellStyle name="Comma 10 2 5" xfId="462" xr:uid="{00000000-0005-0000-0000-00005C020000}"/>
    <cellStyle name="Comma 10 3" xfId="131" xr:uid="{00000000-0005-0000-0000-00005D020000}"/>
    <cellStyle name="Comma 10 3 2" xfId="223" xr:uid="{00000000-0005-0000-0000-00005E020000}"/>
    <cellStyle name="Comma 10 3 2 2" xfId="401" xr:uid="{00000000-0005-0000-0000-00005F020000}"/>
    <cellStyle name="Comma 10 3 2 2 2" xfId="1113" xr:uid="{00000000-0005-0000-0000-000060020000}"/>
    <cellStyle name="Comma 10 3 2 2 3" xfId="757" xr:uid="{00000000-0005-0000-0000-000061020000}"/>
    <cellStyle name="Comma 10 3 2 3" xfId="935" xr:uid="{00000000-0005-0000-0000-000062020000}"/>
    <cellStyle name="Comma 10 3 2 4" xfId="579" xr:uid="{00000000-0005-0000-0000-000063020000}"/>
    <cellStyle name="Comma 10 3 3" xfId="310" xr:uid="{00000000-0005-0000-0000-000064020000}"/>
    <cellStyle name="Comma 10 3 3 2" xfId="1022" xr:uid="{00000000-0005-0000-0000-000065020000}"/>
    <cellStyle name="Comma 10 3 3 3" xfId="666" xr:uid="{00000000-0005-0000-0000-000066020000}"/>
    <cellStyle name="Comma 10 3 4" xfId="844" xr:uid="{00000000-0005-0000-0000-000067020000}"/>
    <cellStyle name="Comma 10 3 5" xfId="488" xr:uid="{00000000-0005-0000-0000-000068020000}"/>
    <cellStyle name="Comma 10 4" xfId="174" xr:uid="{00000000-0005-0000-0000-000069020000}"/>
    <cellStyle name="Comma 10 4 2" xfId="352" xr:uid="{00000000-0005-0000-0000-00006A020000}"/>
    <cellStyle name="Comma 10 4 2 2" xfId="1064" xr:uid="{00000000-0005-0000-0000-00006B020000}"/>
    <cellStyle name="Comma 10 4 2 3" xfId="708" xr:uid="{00000000-0005-0000-0000-00006C020000}"/>
    <cellStyle name="Comma 10 4 3" xfId="886" xr:uid="{00000000-0005-0000-0000-00006D020000}"/>
    <cellStyle name="Comma 10 4 4" xfId="530" xr:uid="{00000000-0005-0000-0000-00006E020000}"/>
    <cellStyle name="Comma 10 5" xfId="261" xr:uid="{00000000-0005-0000-0000-00006F020000}"/>
    <cellStyle name="Comma 10 5 2" xfId="973" xr:uid="{00000000-0005-0000-0000-000070020000}"/>
    <cellStyle name="Comma 10 5 3" xfId="617" xr:uid="{00000000-0005-0000-0000-000071020000}"/>
    <cellStyle name="Comma 10 6" xfId="795" xr:uid="{00000000-0005-0000-0000-000072020000}"/>
    <cellStyle name="Comma 10 7" xfId="439" xr:uid="{00000000-0005-0000-0000-000073020000}"/>
    <cellStyle name="Comma 11" xfId="146" xr:uid="{00000000-0005-0000-0000-000074020000}"/>
    <cellStyle name="Comma 11 2" xfId="325" xr:uid="{00000000-0005-0000-0000-000075020000}"/>
    <cellStyle name="Comma 11 2 2" xfId="1037" xr:uid="{00000000-0005-0000-0000-000076020000}"/>
    <cellStyle name="Comma 11 2 3" xfId="681" xr:uid="{00000000-0005-0000-0000-000077020000}"/>
    <cellStyle name="Comma 11 3" xfId="859" xr:uid="{00000000-0005-0000-0000-000078020000}"/>
    <cellStyle name="Comma 11 4" xfId="503" xr:uid="{00000000-0005-0000-0000-000079020000}"/>
    <cellStyle name="Comma 12" xfId="1133" xr:uid="{00000000-0005-0000-0000-00007A020000}"/>
    <cellStyle name="Comma 13" xfId="1202" xr:uid="{6F33C4EF-F271-48CA-A26F-7E7218EADF97}"/>
    <cellStyle name="Comma 2" xfId="2" xr:uid="{00000000-0005-0000-0000-00007B020000}"/>
    <cellStyle name="Comma 2 2" xfId="3" xr:uid="{00000000-0005-0000-0000-00007C020000}"/>
    <cellStyle name="Comma 3" xfId="4" xr:uid="{00000000-0005-0000-0000-00007D020000}"/>
    <cellStyle name="Comma 4" xfId="5" xr:uid="{00000000-0005-0000-0000-00007E020000}"/>
    <cellStyle name="Comma 4 2" xfId="22" xr:uid="{00000000-0005-0000-0000-00007F020000}"/>
    <cellStyle name="Comma 5" xfId="6" xr:uid="{00000000-0005-0000-0000-000080020000}"/>
    <cellStyle name="Comma 6" xfId="21" xr:uid="{00000000-0005-0000-0000-000081020000}"/>
    <cellStyle name="Comma 7" xfId="26" xr:uid="{00000000-0005-0000-0000-000082020000}"/>
    <cellStyle name="Comma 7 2" xfId="84" xr:uid="{00000000-0005-0000-0000-000083020000}"/>
    <cellStyle name="Comma 7 2 2" xfId="178" xr:uid="{00000000-0005-0000-0000-000084020000}"/>
    <cellStyle name="Comma 7 2 2 2" xfId="356" xr:uid="{00000000-0005-0000-0000-000085020000}"/>
    <cellStyle name="Comma 7 2 2 2 2" xfId="1068" xr:uid="{00000000-0005-0000-0000-000086020000}"/>
    <cellStyle name="Comma 7 2 2 2 3" xfId="712" xr:uid="{00000000-0005-0000-0000-000087020000}"/>
    <cellStyle name="Comma 7 2 2 3" xfId="890" xr:uid="{00000000-0005-0000-0000-000088020000}"/>
    <cellStyle name="Comma 7 2 2 4" xfId="534" xr:uid="{00000000-0005-0000-0000-000089020000}"/>
    <cellStyle name="Comma 7 2 3" xfId="265" xr:uid="{00000000-0005-0000-0000-00008A020000}"/>
    <cellStyle name="Comma 7 2 3 2" xfId="977" xr:uid="{00000000-0005-0000-0000-00008B020000}"/>
    <cellStyle name="Comma 7 2 3 3" xfId="621" xr:uid="{00000000-0005-0000-0000-00008C020000}"/>
    <cellStyle name="Comma 7 2 4" xfId="799" xr:uid="{00000000-0005-0000-0000-00008D020000}"/>
    <cellStyle name="Comma 7 2 5" xfId="443" xr:uid="{00000000-0005-0000-0000-00008E020000}"/>
    <cellStyle name="Comma 7 3" xfId="132" xr:uid="{00000000-0005-0000-0000-00008F020000}"/>
    <cellStyle name="Comma 7 3 2" xfId="224" xr:uid="{00000000-0005-0000-0000-000090020000}"/>
    <cellStyle name="Comma 7 3 2 2" xfId="402" xr:uid="{00000000-0005-0000-0000-000091020000}"/>
    <cellStyle name="Comma 7 3 2 2 2" xfId="1114" xr:uid="{00000000-0005-0000-0000-000092020000}"/>
    <cellStyle name="Comma 7 3 2 2 3" xfId="758" xr:uid="{00000000-0005-0000-0000-000093020000}"/>
    <cellStyle name="Comma 7 3 2 3" xfId="936" xr:uid="{00000000-0005-0000-0000-000094020000}"/>
    <cellStyle name="Comma 7 3 2 4" xfId="580" xr:uid="{00000000-0005-0000-0000-000095020000}"/>
    <cellStyle name="Comma 7 3 3" xfId="311" xr:uid="{00000000-0005-0000-0000-000096020000}"/>
    <cellStyle name="Comma 7 3 3 2" xfId="1023" xr:uid="{00000000-0005-0000-0000-000097020000}"/>
    <cellStyle name="Comma 7 3 3 3" xfId="667" xr:uid="{00000000-0005-0000-0000-000098020000}"/>
    <cellStyle name="Comma 7 3 4" xfId="845" xr:uid="{00000000-0005-0000-0000-000099020000}"/>
    <cellStyle name="Comma 7 3 5" xfId="489" xr:uid="{00000000-0005-0000-0000-00009A020000}"/>
    <cellStyle name="Comma 7 4" xfId="150" xr:uid="{00000000-0005-0000-0000-00009B020000}"/>
    <cellStyle name="Comma 7 4 2" xfId="328" xr:uid="{00000000-0005-0000-0000-00009C020000}"/>
    <cellStyle name="Comma 7 4 2 2" xfId="1040" xr:uid="{00000000-0005-0000-0000-00009D020000}"/>
    <cellStyle name="Comma 7 4 2 3" xfId="684" xr:uid="{00000000-0005-0000-0000-00009E020000}"/>
    <cellStyle name="Comma 7 4 3" xfId="862" xr:uid="{00000000-0005-0000-0000-00009F020000}"/>
    <cellStyle name="Comma 7 4 4" xfId="506" xr:uid="{00000000-0005-0000-0000-0000A0020000}"/>
    <cellStyle name="Comma 7 5" xfId="155" xr:uid="{00000000-0005-0000-0000-0000A1020000}"/>
    <cellStyle name="Comma 7 5 2" xfId="333" xr:uid="{00000000-0005-0000-0000-0000A2020000}"/>
    <cellStyle name="Comma 7 5 2 2" xfId="1045" xr:uid="{00000000-0005-0000-0000-0000A3020000}"/>
    <cellStyle name="Comma 7 5 2 3" xfId="689" xr:uid="{00000000-0005-0000-0000-0000A4020000}"/>
    <cellStyle name="Comma 7 5 3" xfId="867" xr:uid="{00000000-0005-0000-0000-0000A5020000}"/>
    <cellStyle name="Comma 7 5 4" xfId="511" xr:uid="{00000000-0005-0000-0000-0000A6020000}"/>
    <cellStyle name="Comma 7 6" xfId="242" xr:uid="{00000000-0005-0000-0000-0000A7020000}"/>
    <cellStyle name="Comma 7 6 2" xfId="954" xr:uid="{00000000-0005-0000-0000-0000A8020000}"/>
    <cellStyle name="Comma 7 6 3" xfId="598" xr:uid="{00000000-0005-0000-0000-0000A9020000}"/>
    <cellStyle name="Comma 7 7" xfId="776" xr:uid="{00000000-0005-0000-0000-0000AA020000}"/>
    <cellStyle name="Comma 7 8" xfId="420" xr:uid="{00000000-0005-0000-0000-0000AB020000}"/>
    <cellStyle name="Comma 8" xfId="70" xr:uid="{00000000-0005-0000-0000-0000AC020000}"/>
    <cellStyle name="Comma 8 2" xfId="100" xr:uid="{00000000-0005-0000-0000-0000AD020000}"/>
    <cellStyle name="Comma 9" xfId="133" xr:uid="{00000000-0005-0000-0000-0000AE020000}"/>
    <cellStyle name="Comma 9 2" xfId="225" xr:uid="{00000000-0005-0000-0000-0000AF020000}"/>
    <cellStyle name="Comma 9 2 2" xfId="403" xr:uid="{00000000-0005-0000-0000-0000B0020000}"/>
    <cellStyle name="Comma 9 2 2 2" xfId="1115" xr:uid="{00000000-0005-0000-0000-0000B1020000}"/>
    <cellStyle name="Comma 9 2 2 3" xfId="759" xr:uid="{00000000-0005-0000-0000-0000B2020000}"/>
    <cellStyle name="Comma 9 2 3" xfId="937" xr:uid="{00000000-0005-0000-0000-0000B3020000}"/>
    <cellStyle name="Comma 9 2 4" xfId="581" xr:uid="{00000000-0005-0000-0000-0000B4020000}"/>
    <cellStyle name="Comma 9 3" xfId="312" xr:uid="{00000000-0005-0000-0000-0000B5020000}"/>
    <cellStyle name="Comma 9 3 2" xfId="1024" xr:uid="{00000000-0005-0000-0000-0000B6020000}"/>
    <cellStyle name="Comma 9 3 3" xfId="668" xr:uid="{00000000-0005-0000-0000-0000B7020000}"/>
    <cellStyle name="Comma 9 4" xfId="846" xr:uid="{00000000-0005-0000-0000-0000B8020000}"/>
    <cellStyle name="Comma 9 5" xfId="490" xr:uid="{00000000-0005-0000-0000-0000B9020000}"/>
    <cellStyle name="Comma0" xfId="7" xr:uid="{00000000-0005-0000-0000-0000BA020000}"/>
    <cellStyle name="Currency 2" xfId="8" xr:uid="{00000000-0005-0000-0000-0000BB020000}"/>
    <cellStyle name="Currency 3" xfId="27" xr:uid="{00000000-0005-0000-0000-0000BC020000}"/>
    <cellStyle name="Currency 3 2" xfId="85" xr:uid="{00000000-0005-0000-0000-0000BD020000}"/>
    <cellStyle name="Currency 3 2 2" xfId="179" xr:uid="{00000000-0005-0000-0000-0000BE020000}"/>
    <cellStyle name="Currency 3 2 2 2" xfId="357" xr:uid="{00000000-0005-0000-0000-0000BF020000}"/>
    <cellStyle name="Currency 3 2 2 2 2" xfId="1069" xr:uid="{00000000-0005-0000-0000-0000C0020000}"/>
    <cellStyle name="Currency 3 2 2 2 3" xfId="713" xr:uid="{00000000-0005-0000-0000-0000C1020000}"/>
    <cellStyle name="Currency 3 2 2 3" xfId="891" xr:uid="{00000000-0005-0000-0000-0000C2020000}"/>
    <cellStyle name="Currency 3 2 2 4" xfId="535" xr:uid="{00000000-0005-0000-0000-0000C3020000}"/>
    <cellStyle name="Currency 3 2 3" xfId="266" xr:uid="{00000000-0005-0000-0000-0000C4020000}"/>
    <cellStyle name="Currency 3 2 3 2" xfId="978" xr:uid="{00000000-0005-0000-0000-0000C5020000}"/>
    <cellStyle name="Currency 3 2 3 3" xfId="622" xr:uid="{00000000-0005-0000-0000-0000C6020000}"/>
    <cellStyle name="Currency 3 2 4" xfId="800" xr:uid="{00000000-0005-0000-0000-0000C7020000}"/>
    <cellStyle name="Currency 3 2 5" xfId="444" xr:uid="{00000000-0005-0000-0000-0000C8020000}"/>
    <cellStyle name="Currency 3 3" xfId="134" xr:uid="{00000000-0005-0000-0000-0000C9020000}"/>
    <cellStyle name="Currency 3 3 2" xfId="226" xr:uid="{00000000-0005-0000-0000-0000CA020000}"/>
    <cellStyle name="Currency 3 3 2 2" xfId="404" xr:uid="{00000000-0005-0000-0000-0000CB020000}"/>
    <cellStyle name="Currency 3 3 2 2 2" xfId="1116" xr:uid="{00000000-0005-0000-0000-0000CC020000}"/>
    <cellStyle name="Currency 3 3 2 2 3" xfId="760" xr:uid="{00000000-0005-0000-0000-0000CD020000}"/>
    <cellStyle name="Currency 3 3 2 3" xfId="938" xr:uid="{00000000-0005-0000-0000-0000CE020000}"/>
    <cellStyle name="Currency 3 3 2 4" xfId="582" xr:uid="{00000000-0005-0000-0000-0000CF020000}"/>
    <cellStyle name="Currency 3 3 3" xfId="313" xr:uid="{00000000-0005-0000-0000-0000D0020000}"/>
    <cellStyle name="Currency 3 3 3 2" xfId="1025" xr:uid="{00000000-0005-0000-0000-0000D1020000}"/>
    <cellStyle name="Currency 3 3 3 3" xfId="669" xr:uid="{00000000-0005-0000-0000-0000D2020000}"/>
    <cellStyle name="Currency 3 3 4" xfId="847" xr:uid="{00000000-0005-0000-0000-0000D3020000}"/>
    <cellStyle name="Currency 3 3 5" xfId="491" xr:uid="{00000000-0005-0000-0000-0000D4020000}"/>
    <cellStyle name="Currency 3 4" xfId="151" xr:uid="{00000000-0005-0000-0000-0000D5020000}"/>
    <cellStyle name="Currency 3 4 2" xfId="329" xr:uid="{00000000-0005-0000-0000-0000D6020000}"/>
    <cellStyle name="Currency 3 4 2 2" xfId="1041" xr:uid="{00000000-0005-0000-0000-0000D7020000}"/>
    <cellStyle name="Currency 3 4 2 3" xfId="685" xr:uid="{00000000-0005-0000-0000-0000D8020000}"/>
    <cellStyle name="Currency 3 4 3" xfId="863" xr:uid="{00000000-0005-0000-0000-0000D9020000}"/>
    <cellStyle name="Currency 3 4 4" xfId="507" xr:uid="{00000000-0005-0000-0000-0000DA020000}"/>
    <cellStyle name="Currency 3 5" xfId="156" xr:uid="{00000000-0005-0000-0000-0000DB020000}"/>
    <cellStyle name="Currency 3 5 2" xfId="334" xr:uid="{00000000-0005-0000-0000-0000DC020000}"/>
    <cellStyle name="Currency 3 5 2 2" xfId="1046" xr:uid="{00000000-0005-0000-0000-0000DD020000}"/>
    <cellStyle name="Currency 3 5 2 3" xfId="690" xr:uid="{00000000-0005-0000-0000-0000DE020000}"/>
    <cellStyle name="Currency 3 5 3" xfId="868" xr:uid="{00000000-0005-0000-0000-0000DF020000}"/>
    <cellStyle name="Currency 3 5 4" xfId="512" xr:uid="{00000000-0005-0000-0000-0000E0020000}"/>
    <cellStyle name="Currency 3 6" xfId="243" xr:uid="{00000000-0005-0000-0000-0000E1020000}"/>
    <cellStyle name="Currency 3 6 2" xfId="955" xr:uid="{00000000-0005-0000-0000-0000E2020000}"/>
    <cellStyle name="Currency 3 6 3" xfId="599" xr:uid="{00000000-0005-0000-0000-0000E3020000}"/>
    <cellStyle name="Currency 3 7" xfId="777" xr:uid="{00000000-0005-0000-0000-0000E4020000}"/>
    <cellStyle name="Currency 3 8" xfId="421" xr:uid="{00000000-0005-0000-0000-0000E5020000}"/>
    <cellStyle name="Currency0" xfId="9" xr:uid="{00000000-0005-0000-0000-0000E6020000}"/>
    <cellStyle name="Date" xfId="15" xr:uid="{00000000-0005-0000-0000-0000E7020000}"/>
    <cellStyle name="Explanatory Text" xfId="42" builtinId="53" customBuiltin="1"/>
    <cellStyle name="Fixed" xfId="16" xr:uid="{00000000-0005-0000-0000-0000E9020000}"/>
    <cellStyle name="Good" xfId="33" builtinId="26" customBuiltin="1"/>
    <cellStyle name="Heading 1" xfId="29" builtinId="16" customBuiltin="1"/>
    <cellStyle name="Heading 2" xfId="30" builtinId="17" customBuiltin="1"/>
    <cellStyle name="Heading 3" xfId="31" builtinId="18" customBuiltin="1"/>
    <cellStyle name="Heading 4" xfId="32" builtinId="19" customBuiltin="1"/>
    <cellStyle name="Heading1" xfId="17" xr:uid="{00000000-0005-0000-0000-0000EF020000}"/>
    <cellStyle name="Heading2" xfId="18" xr:uid="{00000000-0005-0000-0000-0000F0020000}"/>
    <cellStyle name="Hyperlink" xfId="10" builtinId="8"/>
    <cellStyle name="Input" xfId="36" builtinId="20" customBuiltin="1"/>
    <cellStyle name="Linked Cell" xfId="39" builtinId="24" customBuiltin="1"/>
    <cellStyle name="Neutral" xfId="35" builtinId="28" customBuiltin="1"/>
    <cellStyle name="Normal" xfId="0" builtinId="0"/>
    <cellStyle name="Normal 10" xfId="78" xr:uid="{00000000-0005-0000-0000-0000F6020000}"/>
    <cellStyle name="Normal 11" xfId="74" xr:uid="{00000000-0005-0000-0000-0000F7020000}"/>
    <cellStyle name="Normal 11 2" xfId="103" xr:uid="{00000000-0005-0000-0000-0000F8020000}"/>
    <cellStyle name="Normal 11 2 2" xfId="195" xr:uid="{00000000-0005-0000-0000-0000F9020000}"/>
    <cellStyle name="Normal 11 2 2 2" xfId="373" xr:uid="{00000000-0005-0000-0000-0000FA020000}"/>
    <cellStyle name="Normal 11 2 2 2 2" xfId="1085" xr:uid="{00000000-0005-0000-0000-0000FB020000}"/>
    <cellStyle name="Normal 11 2 2 2 3" xfId="729" xr:uid="{00000000-0005-0000-0000-0000FC020000}"/>
    <cellStyle name="Normal 11 2 2 3" xfId="907" xr:uid="{00000000-0005-0000-0000-0000FD020000}"/>
    <cellStyle name="Normal 11 2 2 4" xfId="551" xr:uid="{00000000-0005-0000-0000-0000FE020000}"/>
    <cellStyle name="Normal 11 2 3" xfId="282" xr:uid="{00000000-0005-0000-0000-0000FF020000}"/>
    <cellStyle name="Normal 11 2 3 2" xfId="994" xr:uid="{00000000-0005-0000-0000-000000030000}"/>
    <cellStyle name="Normal 11 2 3 3" xfId="638" xr:uid="{00000000-0005-0000-0000-000001030000}"/>
    <cellStyle name="Normal 11 2 4" xfId="816" xr:uid="{00000000-0005-0000-0000-000002030000}"/>
    <cellStyle name="Normal 11 2 5" xfId="460" xr:uid="{00000000-0005-0000-0000-000003030000}"/>
    <cellStyle name="Normal 11 3" xfId="135" xr:uid="{00000000-0005-0000-0000-000004030000}"/>
    <cellStyle name="Normal 11 3 2" xfId="227" xr:uid="{00000000-0005-0000-0000-000005030000}"/>
    <cellStyle name="Normal 11 3 2 2" xfId="405" xr:uid="{00000000-0005-0000-0000-000006030000}"/>
    <cellStyle name="Normal 11 3 2 2 2" xfId="1117" xr:uid="{00000000-0005-0000-0000-000007030000}"/>
    <cellStyle name="Normal 11 3 2 2 3" xfId="761" xr:uid="{00000000-0005-0000-0000-000008030000}"/>
    <cellStyle name="Normal 11 3 2 3" xfId="939" xr:uid="{00000000-0005-0000-0000-000009030000}"/>
    <cellStyle name="Normal 11 3 2 4" xfId="583" xr:uid="{00000000-0005-0000-0000-00000A030000}"/>
    <cellStyle name="Normal 11 3 3" xfId="314" xr:uid="{00000000-0005-0000-0000-00000B030000}"/>
    <cellStyle name="Normal 11 3 3 2" xfId="1026" xr:uid="{00000000-0005-0000-0000-00000C030000}"/>
    <cellStyle name="Normal 11 3 3 3" xfId="670" xr:uid="{00000000-0005-0000-0000-00000D030000}"/>
    <cellStyle name="Normal 11 3 4" xfId="848" xr:uid="{00000000-0005-0000-0000-00000E030000}"/>
    <cellStyle name="Normal 11 3 5" xfId="492" xr:uid="{00000000-0005-0000-0000-00000F030000}"/>
    <cellStyle name="Normal 11 4" xfId="172" xr:uid="{00000000-0005-0000-0000-000010030000}"/>
    <cellStyle name="Normal 11 4 2" xfId="350" xr:uid="{00000000-0005-0000-0000-000011030000}"/>
    <cellStyle name="Normal 11 4 2 2" xfId="1062" xr:uid="{00000000-0005-0000-0000-000012030000}"/>
    <cellStyle name="Normal 11 4 2 3" xfId="706" xr:uid="{00000000-0005-0000-0000-000013030000}"/>
    <cellStyle name="Normal 11 4 3" xfId="884" xr:uid="{00000000-0005-0000-0000-000014030000}"/>
    <cellStyle name="Normal 11 4 4" xfId="528" xr:uid="{00000000-0005-0000-0000-000015030000}"/>
    <cellStyle name="Normal 11 5" xfId="259" xr:uid="{00000000-0005-0000-0000-000016030000}"/>
    <cellStyle name="Normal 11 5 2" xfId="971" xr:uid="{00000000-0005-0000-0000-000017030000}"/>
    <cellStyle name="Normal 11 5 3" xfId="615" xr:uid="{00000000-0005-0000-0000-000018030000}"/>
    <cellStyle name="Normal 11 6" xfId="793" xr:uid="{00000000-0005-0000-0000-000019030000}"/>
    <cellStyle name="Normal 11 7" xfId="437" xr:uid="{00000000-0005-0000-0000-00001A030000}"/>
    <cellStyle name="Normal 12" xfId="136" xr:uid="{00000000-0005-0000-0000-00001B030000}"/>
    <cellStyle name="Normal 12 10" xfId="1155" xr:uid="{EE53DF97-0864-45FB-9838-882A6FD69AAC}"/>
    <cellStyle name="Normal 12 11" xfId="1164" xr:uid="{C405FEEA-B9C8-4F41-AE09-45C9B9C5BE4C}"/>
    <cellStyle name="Normal 12 11 2" xfId="1174" xr:uid="{6D59B9EE-4F7C-473B-89AD-487754EEEC00}"/>
    <cellStyle name="Normal 12 11 2 2" xfId="1183" xr:uid="{C97AD81E-F349-41BF-AB37-938264AC7E75}"/>
    <cellStyle name="Normal 12 11 2 3" xfId="1192" xr:uid="{EDF18586-C51F-4A8B-B954-3FD91E4294FB}"/>
    <cellStyle name="Normal 12 11 2 3 2" xfId="1201" xr:uid="{F1B213E3-B513-43D4-B94E-21FEC58BA329}"/>
    <cellStyle name="Normal 12 2" xfId="228" xr:uid="{00000000-0005-0000-0000-00001C030000}"/>
    <cellStyle name="Normal 12 2 2" xfId="406" xr:uid="{00000000-0005-0000-0000-00001D030000}"/>
    <cellStyle name="Normal 12 2 2 2" xfId="1118" xr:uid="{00000000-0005-0000-0000-00001E030000}"/>
    <cellStyle name="Normal 12 2 2 3" xfId="762" xr:uid="{00000000-0005-0000-0000-00001F030000}"/>
    <cellStyle name="Normal 12 2 3" xfId="940" xr:uid="{00000000-0005-0000-0000-000020030000}"/>
    <cellStyle name="Normal 12 2 4" xfId="584" xr:uid="{00000000-0005-0000-0000-000021030000}"/>
    <cellStyle name="Normal 12 3" xfId="237" xr:uid="{00000000-0005-0000-0000-000022030000}"/>
    <cellStyle name="Normal 12 3 2" xfId="416" xr:uid="{00000000-0005-0000-0000-000023030000}"/>
    <cellStyle name="Normal 12 3 2 2" xfId="1128" xr:uid="{00000000-0005-0000-0000-000024030000}"/>
    <cellStyle name="Normal 12 3 2 3" xfId="772" xr:uid="{00000000-0005-0000-0000-000025030000}"/>
    <cellStyle name="Normal 12 3 3" xfId="949" xr:uid="{00000000-0005-0000-0000-000026030000}"/>
    <cellStyle name="Normal 12 3 4" xfId="593" xr:uid="{00000000-0005-0000-0000-000027030000}"/>
    <cellStyle name="Normal 12 4" xfId="315" xr:uid="{00000000-0005-0000-0000-000028030000}"/>
    <cellStyle name="Normal 12 4 2" xfId="1027" xr:uid="{00000000-0005-0000-0000-000029030000}"/>
    <cellStyle name="Normal 12 4 3" xfId="671" xr:uid="{00000000-0005-0000-0000-00002A030000}"/>
    <cellStyle name="Normal 12 5" xfId="849" xr:uid="{00000000-0005-0000-0000-00002B030000}"/>
    <cellStyle name="Normal 12 6" xfId="493" xr:uid="{00000000-0005-0000-0000-00002C030000}"/>
    <cellStyle name="Normal 12 7" xfId="1131" xr:uid="{00000000-0005-0000-0000-00002D030000}"/>
    <cellStyle name="Normal 12 7 2" xfId="1136" xr:uid="{00000000-0005-0000-0000-00002E030000}"/>
    <cellStyle name="Normal 12 7 2 2" xfId="1142" xr:uid="{FBA9DDD1-B2A6-4F41-B851-2EEFA5736E6E}"/>
    <cellStyle name="Normal 12 7 2 3" xfId="1147" xr:uid="{E511A577-50F8-4118-8BEA-C5AE1EDCAD5D}"/>
    <cellStyle name="Normal 12 7 2 4" xfId="1158" xr:uid="{D2A1B614-C54C-4C50-853E-E6D3E1CD4629}"/>
    <cellStyle name="Normal 12 7 2 5" xfId="1167" xr:uid="{2F08BAAE-9193-41D1-8EBA-67FD1E9F3922}"/>
    <cellStyle name="Normal 12 7 2 5 2" xfId="1175" xr:uid="{D445DFF0-A965-4471-9CD5-FA0C193FC76D}"/>
    <cellStyle name="Normal 12 7 2 5 2 2" xfId="1184" xr:uid="{6D7C152A-FCC0-432D-A9C2-A4AD331914DF}"/>
    <cellStyle name="Normal 12 7 2 5 2 3" xfId="1193" xr:uid="{5FB366FD-6BCD-41DC-9405-E633F15E5857}"/>
    <cellStyle name="Normal 12 7 2 5 2 3 2" xfId="1203" xr:uid="{A4007773-2DBB-43B7-A199-0118AF888F4E}"/>
    <cellStyle name="Normal 12 8" xfId="1141" xr:uid="{F8897ED9-98AF-4858-997B-7BFF67C1FF2A}"/>
    <cellStyle name="Normal 12 9" xfId="1146" xr:uid="{F3CE8366-3D94-47B5-955B-B2FEEDF0378E}"/>
    <cellStyle name="Normal 12 9 2" xfId="1159" xr:uid="{3AAAC546-5E06-4188-88BE-EA82CAB1D5F8}"/>
    <cellStyle name="Normal 12 9 3" xfId="1168" xr:uid="{25C97066-205B-4845-9F2F-F51BE0605A1F}"/>
    <cellStyle name="Normal 12 9 3 2" xfId="1177" xr:uid="{7791DFC2-7C3A-4A13-B71D-616ACE6DCCCA}"/>
    <cellStyle name="Normal 12 9 3 2 2" xfId="1186" xr:uid="{72CCD8A4-5D8F-4D4B-A02B-83C88A4AE330}"/>
    <cellStyle name="Normal 12 9 3 2 3" xfId="1195" xr:uid="{1DEDE477-412C-49E8-8CC2-AFDA1E3FFAF1}"/>
    <cellStyle name="Normal 12 9 3 2 3 2" xfId="1205" xr:uid="{2F245310-1DCB-4744-8CDF-84DE93494AC6}"/>
    <cellStyle name="Normal 13" xfId="145" xr:uid="{00000000-0005-0000-0000-00002F030000}"/>
    <cellStyle name="Normal 13 2" xfId="324" xr:uid="{00000000-0005-0000-0000-000030030000}"/>
    <cellStyle name="Normal 13 2 2" xfId="1036" xr:uid="{00000000-0005-0000-0000-000031030000}"/>
    <cellStyle name="Normal 13 2 3" xfId="680" xr:uid="{00000000-0005-0000-0000-000032030000}"/>
    <cellStyle name="Normal 13 3" xfId="858" xr:uid="{00000000-0005-0000-0000-000033030000}"/>
    <cellStyle name="Normal 13 4" xfId="502" xr:uid="{00000000-0005-0000-0000-000034030000}"/>
    <cellStyle name="Normal 14" xfId="238" xr:uid="{00000000-0005-0000-0000-000035030000}"/>
    <cellStyle name="Normal 14 2" xfId="415" xr:uid="{00000000-0005-0000-0000-000036030000}"/>
    <cellStyle name="Normal 14 2 2" xfId="1127" xr:uid="{00000000-0005-0000-0000-000037030000}"/>
    <cellStyle name="Normal 14 2 3" xfId="771" xr:uid="{00000000-0005-0000-0000-000038030000}"/>
    <cellStyle name="Normal 14 3" xfId="950" xr:uid="{00000000-0005-0000-0000-000039030000}"/>
    <cellStyle name="Normal 14 4" xfId="594" xr:uid="{00000000-0005-0000-0000-00003A030000}"/>
    <cellStyle name="Normal 15" xfId="1130" xr:uid="{00000000-0005-0000-0000-00003B030000}"/>
    <cellStyle name="Normal 15 2" xfId="1135" xr:uid="{00000000-0005-0000-0000-00003C030000}"/>
    <cellStyle name="Normal 15 2 2" xfId="1138" xr:uid="{9EC92794-9AE5-413B-9078-DF6F05117DE6}"/>
    <cellStyle name="Normal 15 2 3" xfId="1143" xr:uid="{13CEC739-EC85-4255-B073-232BA5467C96}"/>
    <cellStyle name="Normal 15 2 4" xfId="1149" xr:uid="{42B03055-DB5D-463D-8065-E7152229D41C}"/>
    <cellStyle name="Normal 15 2 4 2" xfId="1161" xr:uid="{C924C9EA-D749-4AD0-B38F-708058FC026B}"/>
    <cellStyle name="Normal 15 2 4 3" xfId="1170" xr:uid="{7B162B33-500D-4FC1-94A6-414AB037EF68}"/>
    <cellStyle name="Normal 15 2 4 3 2" xfId="1180" xr:uid="{DAA094B7-5F9B-4596-A343-6A640986CC00}"/>
    <cellStyle name="Normal 15 2 4 3 2 2" xfId="1189" xr:uid="{8D7E8904-94E2-4A18-95B5-401AE6AB015E}"/>
    <cellStyle name="Normal 15 2 4 3 2 3" xfId="1198" xr:uid="{EA49BA99-5CF3-4F7D-AFA2-217B79EEDC54}"/>
    <cellStyle name="Normal 15 2 4 3 2 3 2" xfId="1208" xr:uid="{D3C8D3C3-AE2F-44F6-B3CF-26366750A2D5}"/>
    <cellStyle name="Normal 15 3" xfId="1152" xr:uid="{407C0E5A-00FD-45E8-AA67-2A65A287C857}"/>
    <cellStyle name="Normal 16" xfId="1140" xr:uid="{AE479883-C2A0-438E-B6E5-80DB6EA35015}"/>
    <cellStyle name="Normal 16 2" xfId="1148" xr:uid="{32E37146-C03B-48C2-A15A-97351B719498}"/>
    <cellStyle name="Normal 16 2 2" xfId="1160" xr:uid="{B800A94D-40BB-41BF-B9AC-61D9115BEAB9}"/>
    <cellStyle name="Normal 16 2 3" xfId="1169" xr:uid="{93B3B29B-CE2B-4B1B-B298-E313C9BF301F}"/>
    <cellStyle name="Normal 16 2 3 2" xfId="1178" xr:uid="{EED8FB0F-131C-4209-AFED-0D920C20A406}"/>
    <cellStyle name="Normal 16 2 3 2 2" xfId="1187" xr:uid="{B2D90295-8321-4ED9-8DD4-DDDB3FF8DB3E}"/>
    <cellStyle name="Normal 16 2 3 2 3" xfId="1196" xr:uid="{424D0D54-5129-4BC6-A93E-6729031AAEFF}"/>
    <cellStyle name="Normal 16 2 3 2 3 2" xfId="1206" xr:uid="{440A8043-DC37-4A39-A2AF-048AE9A3D739}"/>
    <cellStyle name="Normal 16 3" xfId="1157" xr:uid="{5220DFC5-3C03-4E06-B7B8-A2D3238CF076}"/>
    <cellStyle name="Normal 16 4" xfId="1166" xr:uid="{D6DF41D3-FB3D-4F24-8FFA-D374EA68B93D}"/>
    <cellStyle name="Normal 16 4 2" xfId="1179" xr:uid="{FBED7334-6726-435F-B408-AE149A59F8CA}"/>
    <cellStyle name="Normal 16 4 2 2" xfId="1188" xr:uid="{397A847D-59F1-4F9B-947C-655F7C33F1AD}"/>
    <cellStyle name="Normal 16 4 2 3" xfId="1197" xr:uid="{0C87D57C-200F-48BF-8432-00DF31C0C763}"/>
    <cellStyle name="Normal 16 4 2 3 2" xfId="1207" xr:uid="{22A42175-C8AF-409A-9EDA-B4696032C306}"/>
    <cellStyle name="Normal 17" xfId="1145" xr:uid="{EC176110-CB29-48F4-8E6D-049FD6CCD025}"/>
    <cellStyle name="Normal 17 2" xfId="1156" xr:uid="{6B7B61CC-7A1D-4BE4-BF6D-515F9C0CFED0}"/>
    <cellStyle name="Normal 17 3" xfId="1165" xr:uid="{8D63E561-D346-43D7-A936-313566C528F2}"/>
    <cellStyle name="Normal 17 3 2" xfId="1176" xr:uid="{E7695A31-931A-41BA-B7D6-0BA41147F8B9}"/>
    <cellStyle name="Normal 17 3 2 2" xfId="1185" xr:uid="{52B021C9-D403-49CA-83FC-95DFFB22F5F4}"/>
    <cellStyle name="Normal 17 3 2 3" xfId="1194" xr:uid="{A3CAF992-BD02-4FC9-9FC0-C6B15CC9249A}"/>
    <cellStyle name="Normal 17 3 2 3 2" xfId="1204" xr:uid="{E2C60DE3-204A-4888-9560-1FA06854C54D}"/>
    <cellStyle name="Normal 18" xfId="1151" xr:uid="{9667F200-3825-456F-8284-B18A49CE4385}"/>
    <cellStyle name="Normal 19" xfId="1154" xr:uid="{698422DC-271A-48E3-AD3B-BB35285489C7}"/>
    <cellStyle name="Normal 2" xfId="11" xr:uid="{00000000-0005-0000-0000-00003D030000}"/>
    <cellStyle name="Normal 20" xfId="1163" xr:uid="{C68AB4EC-9CD4-484C-B323-A3221A2FC118}"/>
    <cellStyle name="Normal 20 2" xfId="1173" xr:uid="{83C66BC5-83E4-4851-96FC-B05307385409}"/>
    <cellStyle name="Normal 20 2 2" xfId="1182" xr:uid="{28EDAB8C-188F-49B2-9A55-A74AC5DBFCBA}"/>
    <cellStyle name="Normal 20 2 3" xfId="1191" xr:uid="{26265366-6C44-4548-847D-A648851C5B5A}"/>
    <cellStyle name="Normal 20 2 3 2" xfId="1200" xr:uid="{2BD8B77D-AEED-4BEB-8DB9-5BE2FE3E0ECE}"/>
    <cellStyle name="Normal 21" xfId="1172" xr:uid="{FE16F02E-A92E-4CA5-9EFE-62390C6C2969}"/>
    <cellStyle name="Normal 3" xfId="12" xr:uid="{00000000-0005-0000-0000-00003E030000}"/>
    <cellStyle name="Normal 4" xfId="13" xr:uid="{00000000-0005-0000-0000-00003F030000}"/>
    <cellStyle name="Normal 5" xfId="20" xr:uid="{00000000-0005-0000-0000-000040030000}"/>
    <cellStyle name="Normal 5 2" xfId="81" xr:uid="{00000000-0005-0000-0000-000041030000}"/>
    <cellStyle name="Normal 6" xfId="19" xr:uid="{00000000-0005-0000-0000-000042030000}"/>
    <cellStyle name="Normal 6 2" xfId="80" xr:uid="{00000000-0005-0000-0000-000043030000}"/>
    <cellStyle name="Normal 6 2 2" xfId="176" xr:uid="{00000000-0005-0000-0000-000044030000}"/>
    <cellStyle name="Normal 6 2 2 2" xfId="354" xr:uid="{00000000-0005-0000-0000-000045030000}"/>
    <cellStyle name="Normal 6 2 2 2 2" xfId="1066" xr:uid="{00000000-0005-0000-0000-000046030000}"/>
    <cellStyle name="Normal 6 2 2 2 3" xfId="710" xr:uid="{00000000-0005-0000-0000-000047030000}"/>
    <cellStyle name="Normal 6 2 2 3" xfId="888" xr:uid="{00000000-0005-0000-0000-000048030000}"/>
    <cellStyle name="Normal 6 2 2 4" xfId="532" xr:uid="{00000000-0005-0000-0000-000049030000}"/>
    <cellStyle name="Normal 6 2 3" xfId="263" xr:uid="{00000000-0005-0000-0000-00004A030000}"/>
    <cellStyle name="Normal 6 2 3 2" xfId="975" xr:uid="{00000000-0005-0000-0000-00004B030000}"/>
    <cellStyle name="Normal 6 2 3 3" xfId="619" xr:uid="{00000000-0005-0000-0000-00004C030000}"/>
    <cellStyle name="Normal 6 2 4" xfId="797" xr:uid="{00000000-0005-0000-0000-00004D030000}"/>
    <cellStyle name="Normal 6 2 5" xfId="441" xr:uid="{00000000-0005-0000-0000-00004E030000}"/>
    <cellStyle name="Normal 6 3" xfId="137" xr:uid="{00000000-0005-0000-0000-00004F030000}"/>
    <cellStyle name="Normal 6 3 2" xfId="229" xr:uid="{00000000-0005-0000-0000-000050030000}"/>
    <cellStyle name="Normal 6 3 2 2" xfId="407" xr:uid="{00000000-0005-0000-0000-000051030000}"/>
    <cellStyle name="Normal 6 3 2 2 2" xfId="1119" xr:uid="{00000000-0005-0000-0000-000052030000}"/>
    <cellStyle name="Normal 6 3 2 2 3" xfId="763" xr:uid="{00000000-0005-0000-0000-000053030000}"/>
    <cellStyle name="Normal 6 3 2 3" xfId="941" xr:uid="{00000000-0005-0000-0000-000054030000}"/>
    <cellStyle name="Normal 6 3 2 4" xfId="585" xr:uid="{00000000-0005-0000-0000-000055030000}"/>
    <cellStyle name="Normal 6 3 3" xfId="316" xr:uid="{00000000-0005-0000-0000-000056030000}"/>
    <cellStyle name="Normal 6 3 3 2" xfId="1028" xr:uid="{00000000-0005-0000-0000-000057030000}"/>
    <cellStyle name="Normal 6 3 3 3" xfId="672" xr:uid="{00000000-0005-0000-0000-000058030000}"/>
    <cellStyle name="Normal 6 3 4" xfId="850" xr:uid="{00000000-0005-0000-0000-000059030000}"/>
    <cellStyle name="Normal 6 3 5" xfId="494" xr:uid="{00000000-0005-0000-0000-00005A030000}"/>
    <cellStyle name="Normal 6 4" xfId="148" xr:uid="{00000000-0005-0000-0000-00005B030000}"/>
    <cellStyle name="Normal 6 4 2" xfId="326" xr:uid="{00000000-0005-0000-0000-00005C030000}"/>
    <cellStyle name="Normal 6 4 2 2" xfId="1038" xr:uid="{00000000-0005-0000-0000-00005D030000}"/>
    <cellStyle name="Normal 6 4 2 3" xfId="682" xr:uid="{00000000-0005-0000-0000-00005E030000}"/>
    <cellStyle name="Normal 6 4 3" xfId="860" xr:uid="{00000000-0005-0000-0000-00005F030000}"/>
    <cellStyle name="Normal 6 4 4" xfId="504" xr:uid="{00000000-0005-0000-0000-000060030000}"/>
    <cellStyle name="Normal 6 5" xfId="153" xr:uid="{00000000-0005-0000-0000-000061030000}"/>
    <cellStyle name="Normal 6 5 2" xfId="331" xr:uid="{00000000-0005-0000-0000-000062030000}"/>
    <cellStyle name="Normal 6 5 2 2" xfId="1043" xr:uid="{00000000-0005-0000-0000-000063030000}"/>
    <cellStyle name="Normal 6 5 2 3" xfId="687" xr:uid="{00000000-0005-0000-0000-000064030000}"/>
    <cellStyle name="Normal 6 5 3" xfId="865" xr:uid="{00000000-0005-0000-0000-000065030000}"/>
    <cellStyle name="Normal 6 5 4" xfId="509" xr:uid="{00000000-0005-0000-0000-000066030000}"/>
    <cellStyle name="Normal 6 6" xfId="240" xr:uid="{00000000-0005-0000-0000-000067030000}"/>
    <cellStyle name="Normal 6 6 2" xfId="952" xr:uid="{00000000-0005-0000-0000-000068030000}"/>
    <cellStyle name="Normal 6 6 3" xfId="596" xr:uid="{00000000-0005-0000-0000-000069030000}"/>
    <cellStyle name="Normal 6 7" xfId="774" xr:uid="{00000000-0005-0000-0000-00006A030000}"/>
    <cellStyle name="Normal 6 8" xfId="418" xr:uid="{00000000-0005-0000-0000-00006B030000}"/>
    <cellStyle name="Normal 7" xfId="25" xr:uid="{00000000-0005-0000-0000-00006C030000}"/>
    <cellStyle name="Normal 7 2" xfId="83" xr:uid="{00000000-0005-0000-0000-00006D030000}"/>
    <cellStyle name="Normal 7 2 2" xfId="177" xr:uid="{00000000-0005-0000-0000-00006E030000}"/>
    <cellStyle name="Normal 7 2 2 2" xfId="355" xr:uid="{00000000-0005-0000-0000-00006F030000}"/>
    <cellStyle name="Normal 7 2 2 2 2" xfId="1067" xr:uid="{00000000-0005-0000-0000-000070030000}"/>
    <cellStyle name="Normal 7 2 2 2 3" xfId="711" xr:uid="{00000000-0005-0000-0000-000071030000}"/>
    <cellStyle name="Normal 7 2 2 3" xfId="889" xr:uid="{00000000-0005-0000-0000-000072030000}"/>
    <cellStyle name="Normal 7 2 2 4" xfId="533" xr:uid="{00000000-0005-0000-0000-000073030000}"/>
    <cellStyle name="Normal 7 2 3" xfId="264" xr:uid="{00000000-0005-0000-0000-000074030000}"/>
    <cellStyle name="Normal 7 2 3 2" xfId="976" xr:uid="{00000000-0005-0000-0000-000075030000}"/>
    <cellStyle name="Normal 7 2 3 3" xfId="620" xr:uid="{00000000-0005-0000-0000-000076030000}"/>
    <cellStyle name="Normal 7 2 4" xfId="798" xr:uid="{00000000-0005-0000-0000-000077030000}"/>
    <cellStyle name="Normal 7 2 5" xfId="442" xr:uid="{00000000-0005-0000-0000-000078030000}"/>
    <cellStyle name="Normal 7 3" xfId="138" xr:uid="{00000000-0005-0000-0000-000079030000}"/>
    <cellStyle name="Normal 7 3 2" xfId="230" xr:uid="{00000000-0005-0000-0000-00007A030000}"/>
    <cellStyle name="Normal 7 3 2 2" xfId="408" xr:uid="{00000000-0005-0000-0000-00007B030000}"/>
    <cellStyle name="Normal 7 3 2 2 2" xfId="1120" xr:uid="{00000000-0005-0000-0000-00007C030000}"/>
    <cellStyle name="Normal 7 3 2 2 3" xfId="764" xr:uid="{00000000-0005-0000-0000-00007D030000}"/>
    <cellStyle name="Normal 7 3 2 3" xfId="942" xr:uid="{00000000-0005-0000-0000-00007E030000}"/>
    <cellStyle name="Normal 7 3 2 4" xfId="586" xr:uid="{00000000-0005-0000-0000-00007F030000}"/>
    <cellStyle name="Normal 7 3 3" xfId="317" xr:uid="{00000000-0005-0000-0000-000080030000}"/>
    <cellStyle name="Normal 7 3 3 2" xfId="1029" xr:uid="{00000000-0005-0000-0000-000081030000}"/>
    <cellStyle name="Normal 7 3 3 3" xfId="673" xr:uid="{00000000-0005-0000-0000-000082030000}"/>
    <cellStyle name="Normal 7 3 4" xfId="851" xr:uid="{00000000-0005-0000-0000-000083030000}"/>
    <cellStyle name="Normal 7 3 5" xfId="495" xr:uid="{00000000-0005-0000-0000-000084030000}"/>
    <cellStyle name="Normal 7 4" xfId="149" xr:uid="{00000000-0005-0000-0000-000085030000}"/>
    <cellStyle name="Normal 7 4 2" xfId="327" xr:uid="{00000000-0005-0000-0000-000086030000}"/>
    <cellStyle name="Normal 7 4 2 2" xfId="1039" xr:uid="{00000000-0005-0000-0000-000087030000}"/>
    <cellStyle name="Normal 7 4 2 3" xfId="683" xr:uid="{00000000-0005-0000-0000-000088030000}"/>
    <cellStyle name="Normal 7 4 3" xfId="861" xr:uid="{00000000-0005-0000-0000-000089030000}"/>
    <cellStyle name="Normal 7 4 4" xfId="505" xr:uid="{00000000-0005-0000-0000-00008A030000}"/>
    <cellStyle name="Normal 7 5" xfId="154" xr:uid="{00000000-0005-0000-0000-00008B030000}"/>
    <cellStyle name="Normal 7 5 2" xfId="332" xr:uid="{00000000-0005-0000-0000-00008C030000}"/>
    <cellStyle name="Normal 7 5 2 2" xfId="1044" xr:uid="{00000000-0005-0000-0000-00008D030000}"/>
    <cellStyle name="Normal 7 5 2 3" xfId="688" xr:uid="{00000000-0005-0000-0000-00008E030000}"/>
    <cellStyle name="Normal 7 5 3" xfId="866" xr:uid="{00000000-0005-0000-0000-00008F030000}"/>
    <cellStyle name="Normal 7 5 4" xfId="510" xr:uid="{00000000-0005-0000-0000-000090030000}"/>
    <cellStyle name="Normal 7 6" xfId="241" xr:uid="{00000000-0005-0000-0000-000091030000}"/>
    <cellStyle name="Normal 7 6 2" xfId="953" xr:uid="{00000000-0005-0000-0000-000092030000}"/>
    <cellStyle name="Normal 7 6 3" xfId="597" xr:uid="{00000000-0005-0000-0000-000093030000}"/>
    <cellStyle name="Normal 7 7" xfId="775" xr:uid="{00000000-0005-0000-0000-000094030000}"/>
    <cellStyle name="Normal 7 8" xfId="419" xr:uid="{00000000-0005-0000-0000-000095030000}"/>
    <cellStyle name="Normal 8" xfId="68" xr:uid="{00000000-0005-0000-0000-000096030000}"/>
    <cellStyle name="Normal 8 2" xfId="75" xr:uid="{00000000-0005-0000-0000-000097030000}"/>
    <cellStyle name="Normal 8 2 2" xfId="104" xr:uid="{00000000-0005-0000-0000-000098030000}"/>
    <cellStyle name="Normal 8 2 2 2" xfId="196" xr:uid="{00000000-0005-0000-0000-000099030000}"/>
    <cellStyle name="Normal 8 2 2 2 2" xfId="374" xr:uid="{00000000-0005-0000-0000-00009A030000}"/>
    <cellStyle name="Normal 8 2 2 2 2 2" xfId="1086" xr:uid="{00000000-0005-0000-0000-00009B030000}"/>
    <cellStyle name="Normal 8 2 2 2 2 3" xfId="730" xr:uid="{00000000-0005-0000-0000-00009C030000}"/>
    <cellStyle name="Normal 8 2 2 2 3" xfId="908" xr:uid="{00000000-0005-0000-0000-00009D030000}"/>
    <cellStyle name="Normal 8 2 2 2 4" xfId="552" xr:uid="{00000000-0005-0000-0000-00009E030000}"/>
    <cellStyle name="Normal 8 2 2 3" xfId="283" xr:uid="{00000000-0005-0000-0000-00009F030000}"/>
    <cellStyle name="Normal 8 2 2 3 2" xfId="995" xr:uid="{00000000-0005-0000-0000-0000A0030000}"/>
    <cellStyle name="Normal 8 2 2 3 3" xfId="639" xr:uid="{00000000-0005-0000-0000-0000A1030000}"/>
    <cellStyle name="Normal 8 2 2 4" xfId="817" xr:uid="{00000000-0005-0000-0000-0000A2030000}"/>
    <cellStyle name="Normal 8 2 2 5" xfId="461" xr:uid="{00000000-0005-0000-0000-0000A3030000}"/>
    <cellStyle name="Normal 8 2 3" xfId="140" xr:uid="{00000000-0005-0000-0000-0000A4030000}"/>
    <cellStyle name="Normal 8 2 3 2" xfId="232" xr:uid="{00000000-0005-0000-0000-0000A5030000}"/>
    <cellStyle name="Normal 8 2 3 2 2" xfId="410" xr:uid="{00000000-0005-0000-0000-0000A6030000}"/>
    <cellStyle name="Normal 8 2 3 2 2 2" xfId="1122" xr:uid="{00000000-0005-0000-0000-0000A7030000}"/>
    <cellStyle name="Normal 8 2 3 2 2 3" xfId="766" xr:uid="{00000000-0005-0000-0000-0000A8030000}"/>
    <cellStyle name="Normal 8 2 3 2 3" xfId="944" xr:uid="{00000000-0005-0000-0000-0000A9030000}"/>
    <cellStyle name="Normal 8 2 3 2 4" xfId="588" xr:uid="{00000000-0005-0000-0000-0000AA030000}"/>
    <cellStyle name="Normal 8 2 3 3" xfId="319" xr:uid="{00000000-0005-0000-0000-0000AB030000}"/>
    <cellStyle name="Normal 8 2 3 3 2" xfId="1031" xr:uid="{00000000-0005-0000-0000-0000AC030000}"/>
    <cellStyle name="Normal 8 2 3 3 3" xfId="675" xr:uid="{00000000-0005-0000-0000-0000AD030000}"/>
    <cellStyle name="Normal 8 2 3 4" xfId="853" xr:uid="{00000000-0005-0000-0000-0000AE030000}"/>
    <cellStyle name="Normal 8 2 3 5" xfId="497" xr:uid="{00000000-0005-0000-0000-0000AF030000}"/>
    <cellStyle name="Normal 8 2 4" xfId="173" xr:uid="{00000000-0005-0000-0000-0000B0030000}"/>
    <cellStyle name="Normal 8 2 4 2" xfId="351" xr:uid="{00000000-0005-0000-0000-0000B1030000}"/>
    <cellStyle name="Normal 8 2 4 2 2" xfId="1063" xr:uid="{00000000-0005-0000-0000-0000B2030000}"/>
    <cellStyle name="Normal 8 2 4 2 3" xfId="707" xr:uid="{00000000-0005-0000-0000-0000B3030000}"/>
    <cellStyle name="Normal 8 2 4 3" xfId="885" xr:uid="{00000000-0005-0000-0000-0000B4030000}"/>
    <cellStyle name="Normal 8 2 4 4" xfId="529" xr:uid="{00000000-0005-0000-0000-0000B5030000}"/>
    <cellStyle name="Normal 8 2 5" xfId="239" xr:uid="{00000000-0005-0000-0000-0000B6030000}"/>
    <cellStyle name="Normal 8 2 5 2" xfId="417" xr:uid="{00000000-0005-0000-0000-0000B7030000}"/>
    <cellStyle name="Normal 8 2 5 2 2" xfId="1129" xr:uid="{00000000-0005-0000-0000-0000B8030000}"/>
    <cellStyle name="Normal 8 2 5 2 3" xfId="773" xr:uid="{00000000-0005-0000-0000-0000B9030000}"/>
    <cellStyle name="Normal 8 2 5 3" xfId="951" xr:uid="{00000000-0005-0000-0000-0000BA030000}"/>
    <cellStyle name="Normal 8 2 5 4" xfId="595" xr:uid="{00000000-0005-0000-0000-0000BB030000}"/>
    <cellStyle name="Normal 8 2 6" xfId="260" xr:uid="{00000000-0005-0000-0000-0000BC030000}"/>
    <cellStyle name="Normal 8 2 6 2" xfId="972" xr:uid="{00000000-0005-0000-0000-0000BD030000}"/>
    <cellStyle name="Normal 8 2 6 3" xfId="616" xr:uid="{00000000-0005-0000-0000-0000BE030000}"/>
    <cellStyle name="Normal 8 2 7" xfId="794" xr:uid="{00000000-0005-0000-0000-0000BF030000}"/>
    <cellStyle name="Normal 8 2 8" xfId="438" xr:uid="{00000000-0005-0000-0000-0000C0030000}"/>
    <cellStyle name="Normal 8 2 9" xfId="1132" xr:uid="{00000000-0005-0000-0000-0000C1030000}"/>
    <cellStyle name="Normal 8 2 9 2" xfId="1137" xr:uid="{00000000-0005-0000-0000-0000C2030000}"/>
    <cellStyle name="Normal 8 2 9 2 2" xfId="1139" xr:uid="{E1E28EC7-DFB0-41DB-A24E-6833CB42887E}"/>
    <cellStyle name="Normal 8 2 9 2 3" xfId="1144" xr:uid="{4C66041A-787F-42C4-8CC3-5C992B714B5C}"/>
    <cellStyle name="Normal 8 2 9 2 4" xfId="1150" xr:uid="{35D1678D-32F9-4927-A491-7616D98B7FDA}"/>
    <cellStyle name="Normal 8 2 9 2 4 2" xfId="1162" xr:uid="{4A07A329-2923-45F5-BA0A-F980C2AB3404}"/>
    <cellStyle name="Normal 8 2 9 2 4 3" xfId="1171" xr:uid="{34455911-8639-4DD0-8965-5101E8878589}"/>
    <cellStyle name="Normal 8 2 9 2 4 3 2" xfId="1181" xr:uid="{D9315C7A-292E-49E7-9650-2FAC03D16A4E}"/>
    <cellStyle name="Normal 8 2 9 2 4 3 2 2" xfId="1190" xr:uid="{62D2F87B-771E-4EDB-A462-250A0D38B8A5}"/>
    <cellStyle name="Normal 8 2 9 2 4 3 2 3" xfId="1199" xr:uid="{5D85E8D6-48DD-4721-AEE5-C9C661A88494}"/>
    <cellStyle name="Normal 8 2 9 2 4 3 2 3 2" xfId="1209" xr:uid="{EAF077A1-0191-4B1C-ABFD-ED090DF2CFAF}"/>
    <cellStyle name="Normal 8 3" xfId="98" xr:uid="{00000000-0005-0000-0000-0000C3030000}"/>
    <cellStyle name="Normal 8 3 2" xfId="192" xr:uid="{00000000-0005-0000-0000-0000C4030000}"/>
    <cellStyle name="Normal 8 3 2 2" xfId="370" xr:uid="{00000000-0005-0000-0000-0000C5030000}"/>
    <cellStyle name="Normal 8 3 2 2 2" xfId="1082" xr:uid="{00000000-0005-0000-0000-0000C6030000}"/>
    <cellStyle name="Normal 8 3 2 2 3" xfId="726" xr:uid="{00000000-0005-0000-0000-0000C7030000}"/>
    <cellStyle name="Normal 8 3 2 3" xfId="904" xr:uid="{00000000-0005-0000-0000-0000C8030000}"/>
    <cellStyle name="Normal 8 3 2 4" xfId="548" xr:uid="{00000000-0005-0000-0000-0000C9030000}"/>
    <cellStyle name="Normal 8 3 3" xfId="279" xr:uid="{00000000-0005-0000-0000-0000CA030000}"/>
    <cellStyle name="Normal 8 3 3 2" xfId="991" xr:uid="{00000000-0005-0000-0000-0000CB030000}"/>
    <cellStyle name="Normal 8 3 3 3" xfId="635" xr:uid="{00000000-0005-0000-0000-0000CC030000}"/>
    <cellStyle name="Normal 8 3 4" xfId="813" xr:uid="{00000000-0005-0000-0000-0000CD030000}"/>
    <cellStyle name="Normal 8 3 5" xfId="457" xr:uid="{00000000-0005-0000-0000-0000CE030000}"/>
    <cellStyle name="Normal 8 4" xfId="139" xr:uid="{00000000-0005-0000-0000-0000CF030000}"/>
    <cellStyle name="Normal 8 4 2" xfId="231" xr:uid="{00000000-0005-0000-0000-0000D0030000}"/>
    <cellStyle name="Normal 8 4 2 2" xfId="409" xr:uid="{00000000-0005-0000-0000-0000D1030000}"/>
    <cellStyle name="Normal 8 4 2 2 2" xfId="1121" xr:uid="{00000000-0005-0000-0000-0000D2030000}"/>
    <cellStyle name="Normal 8 4 2 2 3" xfId="765" xr:uid="{00000000-0005-0000-0000-0000D3030000}"/>
    <cellStyle name="Normal 8 4 2 3" xfId="943" xr:uid="{00000000-0005-0000-0000-0000D4030000}"/>
    <cellStyle name="Normal 8 4 2 4" xfId="587" xr:uid="{00000000-0005-0000-0000-0000D5030000}"/>
    <cellStyle name="Normal 8 4 3" xfId="318" xr:uid="{00000000-0005-0000-0000-0000D6030000}"/>
    <cellStyle name="Normal 8 4 3 2" xfId="1030" xr:uid="{00000000-0005-0000-0000-0000D7030000}"/>
    <cellStyle name="Normal 8 4 3 3" xfId="674" xr:uid="{00000000-0005-0000-0000-0000D8030000}"/>
    <cellStyle name="Normal 8 4 4" xfId="852" xr:uid="{00000000-0005-0000-0000-0000D9030000}"/>
    <cellStyle name="Normal 8 4 5" xfId="496" xr:uid="{00000000-0005-0000-0000-0000DA030000}"/>
    <cellStyle name="Normal 8 5" xfId="147" xr:uid="{00000000-0005-0000-0000-0000DB030000}"/>
    <cellStyle name="Normal 8 6" xfId="169" xr:uid="{00000000-0005-0000-0000-0000DC030000}"/>
    <cellStyle name="Normal 8 6 2" xfId="347" xr:uid="{00000000-0005-0000-0000-0000DD030000}"/>
    <cellStyle name="Normal 8 6 2 2" xfId="1059" xr:uid="{00000000-0005-0000-0000-0000DE030000}"/>
    <cellStyle name="Normal 8 6 2 3" xfId="703" xr:uid="{00000000-0005-0000-0000-0000DF030000}"/>
    <cellStyle name="Normal 8 6 3" xfId="881" xr:uid="{00000000-0005-0000-0000-0000E0030000}"/>
    <cellStyle name="Normal 8 6 4" xfId="525" xr:uid="{00000000-0005-0000-0000-0000E1030000}"/>
    <cellStyle name="Normal 8 7" xfId="256" xr:uid="{00000000-0005-0000-0000-0000E2030000}"/>
    <cellStyle name="Normal 8 7 2" xfId="968" xr:uid="{00000000-0005-0000-0000-0000E3030000}"/>
    <cellStyle name="Normal 8 7 3" xfId="612" xr:uid="{00000000-0005-0000-0000-0000E4030000}"/>
    <cellStyle name="Normal 8 8" xfId="790" xr:uid="{00000000-0005-0000-0000-0000E5030000}"/>
    <cellStyle name="Normal 8 9" xfId="434" xr:uid="{00000000-0005-0000-0000-0000E6030000}"/>
    <cellStyle name="Normal 9" xfId="72" xr:uid="{00000000-0005-0000-0000-0000E7030000}"/>
    <cellStyle name="Normal 9 2" xfId="77" xr:uid="{00000000-0005-0000-0000-0000E8030000}"/>
    <cellStyle name="Normal 9 2 2" xfId="106" xr:uid="{00000000-0005-0000-0000-0000E9030000}"/>
    <cellStyle name="Normal 9 2 2 2" xfId="198" xr:uid="{00000000-0005-0000-0000-0000EA030000}"/>
    <cellStyle name="Normal 9 2 2 2 2" xfId="376" xr:uid="{00000000-0005-0000-0000-0000EB030000}"/>
    <cellStyle name="Normal 9 2 2 2 2 2" xfId="1088" xr:uid="{00000000-0005-0000-0000-0000EC030000}"/>
    <cellStyle name="Normal 9 2 2 2 2 3" xfId="732" xr:uid="{00000000-0005-0000-0000-0000ED030000}"/>
    <cellStyle name="Normal 9 2 2 2 3" xfId="910" xr:uid="{00000000-0005-0000-0000-0000EE030000}"/>
    <cellStyle name="Normal 9 2 2 2 4" xfId="554" xr:uid="{00000000-0005-0000-0000-0000EF030000}"/>
    <cellStyle name="Normal 9 2 2 3" xfId="285" xr:uid="{00000000-0005-0000-0000-0000F0030000}"/>
    <cellStyle name="Normal 9 2 2 3 2" xfId="997" xr:uid="{00000000-0005-0000-0000-0000F1030000}"/>
    <cellStyle name="Normal 9 2 2 3 3" xfId="641" xr:uid="{00000000-0005-0000-0000-0000F2030000}"/>
    <cellStyle name="Normal 9 2 2 4" xfId="819" xr:uid="{00000000-0005-0000-0000-0000F3030000}"/>
    <cellStyle name="Normal 9 2 2 5" xfId="463" xr:uid="{00000000-0005-0000-0000-0000F4030000}"/>
    <cellStyle name="Normal 9 2 3" xfId="142" xr:uid="{00000000-0005-0000-0000-0000F5030000}"/>
    <cellStyle name="Normal 9 2 3 2" xfId="234" xr:uid="{00000000-0005-0000-0000-0000F6030000}"/>
    <cellStyle name="Normal 9 2 3 2 2" xfId="412" xr:uid="{00000000-0005-0000-0000-0000F7030000}"/>
    <cellStyle name="Normal 9 2 3 2 2 2" xfId="1124" xr:uid="{00000000-0005-0000-0000-0000F8030000}"/>
    <cellStyle name="Normal 9 2 3 2 2 3" xfId="768" xr:uid="{00000000-0005-0000-0000-0000F9030000}"/>
    <cellStyle name="Normal 9 2 3 2 3" xfId="946" xr:uid="{00000000-0005-0000-0000-0000FA030000}"/>
    <cellStyle name="Normal 9 2 3 2 4" xfId="590" xr:uid="{00000000-0005-0000-0000-0000FB030000}"/>
    <cellStyle name="Normal 9 2 3 3" xfId="321" xr:uid="{00000000-0005-0000-0000-0000FC030000}"/>
    <cellStyle name="Normal 9 2 3 3 2" xfId="1033" xr:uid="{00000000-0005-0000-0000-0000FD030000}"/>
    <cellStyle name="Normal 9 2 3 3 3" xfId="677" xr:uid="{00000000-0005-0000-0000-0000FE030000}"/>
    <cellStyle name="Normal 9 2 3 4" xfId="855" xr:uid="{00000000-0005-0000-0000-0000FF030000}"/>
    <cellStyle name="Normal 9 2 3 5" xfId="499" xr:uid="{00000000-0005-0000-0000-000000040000}"/>
    <cellStyle name="Normal 9 2 4" xfId="175" xr:uid="{00000000-0005-0000-0000-000001040000}"/>
    <cellStyle name="Normal 9 2 4 2" xfId="353" xr:uid="{00000000-0005-0000-0000-000002040000}"/>
    <cellStyle name="Normal 9 2 4 2 2" xfId="1065" xr:uid="{00000000-0005-0000-0000-000003040000}"/>
    <cellStyle name="Normal 9 2 4 2 3" xfId="709" xr:uid="{00000000-0005-0000-0000-000004040000}"/>
    <cellStyle name="Normal 9 2 4 3" xfId="887" xr:uid="{00000000-0005-0000-0000-000005040000}"/>
    <cellStyle name="Normal 9 2 4 4" xfId="531" xr:uid="{00000000-0005-0000-0000-000006040000}"/>
    <cellStyle name="Normal 9 2 5" xfId="262" xr:uid="{00000000-0005-0000-0000-000007040000}"/>
    <cellStyle name="Normal 9 2 5 2" xfId="974" xr:uid="{00000000-0005-0000-0000-000008040000}"/>
    <cellStyle name="Normal 9 2 5 3" xfId="618" xr:uid="{00000000-0005-0000-0000-000009040000}"/>
    <cellStyle name="Normal 9 2 6" xfId="796" xr:uid="{00000000-0005-0000-0000-00000A040000}"/>
    <cellStyle name="Normal 9 2 7" xfId="440" xr:uid="{00000000-0005-0000-0000-00000B040000}"/>
    <cellStyle name="Normal 9 3" xfId="102" xr:uid="{00000000-0005-0000-0000-00000C040000}"/>
    <cellStyle name="Normal 9 3 2" xfId="194" xr:uid="{00000000-0005-0000-0000-00000D040000}"/>
    <cellStyle name="Normal 9 3 2 2" xfId="372" xr:uid="{00000000-0005-0000-0000-00000E040000}"/>
    <cellStyle name="Normal 9 3 2 2 2" xfId="1084" xr:uid="{00000000-0005-0000-0000-00000F040000}"/>
    <cellStyle name="Normal 9 3 2 2 3" xfId="728" xr:uid="{00000000-0005-0000-0000-000010040000}"/>
    <cellStyle name="Normal 9 3 2 3" xfId="906" xr:uid="{00000000-0005-0000-0000-000011040000}"/>
    <cellStyle name="Normal 9 3 2 4" xfId="550" xr:uid="{00000000-0005-0000-0000-000012040000}"/>
    <cellStyle name="Normal 9 3 3" xfId="281" xr:uid="{00000000-0005-0000-0000-000013040000}"/>
    <cellStyle name="Normal 9 3 3 2" xfId="993" xr:uid="{00000000-0005-0000-0000-000014040000}"/>
    <cellStyle name="Normal 9 3 3 3" xfId="637" xr:uid="{00000000-0005-0000-0000-000015040000}"/>
    <cellStyle name="Normal 9 3 4" xfId="815" xr:uid="{00000000-0005-0000-0000-000016040000}"/>
    <cellStyle name="Normal 9 3 5" xfId="459" xr:uid="{00000000-0005-0000-0000-000017040000}"/>
    <cellStyle name="Normal 9 4" xfId="141" xr:uid="{00000000-0005-0000-0000-000018040000}"/>
    <cellStyle name="Normal 9 4 2" xfId="233" xr:uid="{00000000-0005-0000-0000-000019040000}"/>
    <cellStyle name="Normal 9 4 2 2" xfId="411" xr:uid="{00000000-0005-0000-0000-00001A040000}"/>
    <cellStyle name="Normal 9 4 2 2 2" xfId="1123" xr:uid="{00000000-0005-0000-0000-00001B040000}"/>
    <cellStyle name="Normal 9 4 2 2 3" xfId="767" xr:uid="{00000000-0005-0000-0000-00001C040000}"/>
    <cellStyle name="Normal 9 4 2 3" xfId="945" xr:uid="{00000000-0005-0000-0000-00001D040000}"/>
    <cellStyle name="Normal 9 4 2 4" xfId="589" xr:uid="{00000000-0005-0000-0000-00001E040000}"/>
    <cellStyle name="Normal 9 4 3" xfId="320" xr:uid="{00000000-0005-0000-0000-00001F040000}"/>
    <cellStyle name="Normal 9 4 3 2" xfId="1032" xr:uid="{00000000-0005-0000-0000-000020040000}"/>
    <cellStyle name="Normal 9 4 3 3" xfId="676" xr:uid="{00000000-0005-0000-0000-000021040000}"/>
    <cellStyle name="Normal 9 4 4" xfId="854" xr:uid="{00000000-0005-0000-0000-000022040000}"/>
    <cellStyle name="Normal 9 4 5" xfId="498" xr:uid="{00000000-0005-0000-0000-000023040000}"/>
    <cellStyle name="Normal 9 5" xfId="171" xr:uid="{00000000-0005-0000-0000-000024040000}"/>
    <cellStyle name="Normal 9 5 2" xfId="349" xr:uid="{00000000-0005-0000-0000-000025040000}"/>
    <cellStyle name="Normal 9 5 2 2" xfId="1061" xr:uid="{00000000-0005-0000-0000-000026040000}"/>
    <cellStyle name="Normal 9 5 2 3" xfId="705" xr:uid="{00000000-0005-0000-0000-000027040000}"/>
    <cellStyle name="Normal 9 5 3" xfId="883" xr:uid="{00000000-0005-0000-0000-000028040000}"/>
    <cellStyle name="Normal 9 5 4" xfId="527" xr:uid="{00000000-0005-0000-0000-000029040000}"/>
    <cellStyle name="Normal 9 6" xfId="258" xr:uid="{00000000-0005-0000-0000-00002A040000}"/>
    <cellStyle name="Normal 9 6 2" xfId="970" xr:uid="{00000000-0005-0000-0000-00002B040000}"/>
    <cellStyle name="Normal 9 6 3" xfId="614" xr:uid="{00000000-0005-0000-0000-00002C040000}"/>
    <cellStyle name="Normal 9 7" xfId="792" xr:uid="{00000000-0005-0000-0000-00002D040000}"/>
    <cellStyle name="Normal 9 8" xfId="436" xr:uid="{00000000-0005-0000-0000-00002E040000}"/>
    <cellStyle name="Normal_ALL SCPs, POLYs &amp; REFINERs Re-E" xfId="73" xr:uid="{00000000-0005-0000-0000-00002F040000}"/>
    <cellStyle name="Note 2" xfId="69" xr:uid="{00000000-0005-0000-0000-000030040000}"/>
    <cellStyle name="Note 2 2" xfId="99" xr:uid="{00000000-0005-0000-0000-000031040000}"/>
    <cellStyle name="Note 2 2 2" xfId="193" xr:uid="{00000000-0005-0000-0000-000032040000}"/>
    <cellStyle name="Note 2 2 2 2" xfId="371" xr:uid="{00000000-0005-0000-0000-000033040000}"/>
    <cellStyle name="Note 2 2 2 2 2" xfId="1083" xr:uid="{00000000-0005-0000-0000-000034040000}"/>
    <cellStyle name="Note 2 2 2 2 3" xfId="727" xr:uid="{00000000-0005-0000-0000-000035040000}"/>
    <cellStyle name="Note 2 2 2 3" xfId="905" xr:uid="{00000000-0005-0000-0000-000036040000}"/>
    <cellStyle name="Note 2 2 2 4" xfId="549" xr:uid="{00000000-0005-0000-0000-000037040000}"/>
    <cellStyle name="Note 2 2 3" xfId="280" xr:uid="{00000000-0005-0000-0000-000038040000}"/>
    <cellStyle name="Note 2 2 3 2" xfId="992" xr:uid="{00000000-0005-0000-0000-000039040000}"/>
    <cellStyle name="Note 2 2 3 3" xfId="636" xr:uid="{00000000-0005-0000-0000-00003A040000}"/>
    <cellStyle name="Note 2 2 4" xfId="814" xr:uid="{00000000-0005-0000-0000-00003B040000}"/>
    <cellStyle name="Note 2 2 5" xfId="458" xr:uid="{00000000-0005-0000-0000-00003C040000}"/>
    <cellStyle name="Note 2 3" xfId="143" xr:uid="{00000000-0005-0000-0000-00003D040000}"/>
    <cellStyle name="Note 2 3 2" xfId="235" xr:uid="{00000000-0005-0000-0000-00003E040000}"/>
    <cellStyle name="Note 2 3 2 2" xfId="413" xr:uid="{00000000-0005-0000-0000-00003F040000}"/>
    <cellStyle name="Note 2 3 2 2 2" xfId="1125" xr:uid="{00000000-0005-0000-0000-000040040000}"/>
    <cellStyle name="Note 2 3 2 2 3" xfId="769" xr:uid="{00000000-0005-0000-0000-000041040000}"/>
    <cellStyle name="Note 2 3 2 3" xfId="947" xr:uid="{00000000-0005-0000-0000-000042040000}"/>
    <cellStyle name="Note 2 3 2 4" xfId="591" xr:uid="{00000000-0005-0000-0000-000043040000}"/>
    <cellStyle name="Note 2 3 3" xfId="322" xr:uid="{00000000-0005-0000-0000-000044040000}"/>
    <cellStyle name="Note 2 3 3 2" xfId="1034" xr:uid="{00000000-0005-0000-0000-000045040000}"/>
    <cellStyle name="Note 2 3 3 3" xfId="678" xr:uid="{00000000-0005-0000-0000-000046040000}"/>
    <cellStyle name="Note 2 3 4" xfId="856" xr:uid="{00000000-0005-0000-0000-000047040000}"/>
    <cellStyle name="Note 2 3 5" xfId="500" xr:uid="{00000000-0005-0000-0000-000048040000}"/>
    <cellStyle name="Note 2 4" xfId="170" xr:uid="{00000000-0005-0000-0000-000049040000}"/>
    <cellStyle name="Note 2 4 2" xfId="348" xr:uid="{00000000-0005-0000-0000-00004A040000}"/>
    <cellStyle name="Note 2 4 2 2" xfId="1060" xr:uid="{00000000-0005-0000-0000-00004B040000}"/>
    <cellStyle name="Note 2 4 2 3" xfId="704" xr:uid="{00000000-0005-0000-0000-00004C040000}"/>
    <cellStyle name="Note 2 4 3" xfId="882" xr:uid="{00000000-0005-0000-0000-00004D040000}"/>
    <cellStyle name="Note 2 4 4" xfId="526" xr:uid="{00000000-0005-0000-0000-00004E040000}"/>
    <cellStyle name="Note 2 5" xfId="257" xr:uid="{00000000-0005-0000-0000-00004F040000}"/>
    <cellStyle name="Note 2 5 2" xfId="969" xr:uid="{00000000-0005-0000-0000-000050040000}"/>
    <cellStyle name="Note 2 5 3" xfId="613" xr:uid="{00000000-0005-0000-0000-000051040000}"/>
    <cellStyle name="Note 2 6" xfId="791" xr:uid="{00000000-0005-0000-0000-000052040000}"/>
    <cellStyle name="Note 2 7" xfId="435" xr:uid="{00000000-0005-0000-0000-000053040000}"/>
    <cellStyle name="Note 3" xfId="144" xr:uid="{00000000-0005-0000-0000-000054040000}"/>
    <cellStyle name="Note 3 2" xfId="236" xr:uid="{00000000-0005-0000-0000-000055040000}"/>
    <cellStyle name="Note 3 2 2" xfId="414" xr:uid="{00000000-0005-0000-0000-000056040000}"/>
    <cellStyle name="Note 3 2 2 2" xfId="1126" xr:uid="{00000000-0005-0000-0000-000057040000}"/>
    <cellStyle name="Note 3 2 2 3" xfId="770" xr:uid="{00000000-0005-0000-0000-000058040000}"/>
    <cellStyle name="Note 3 2 3" xfId="948" xr:uid="{00000000-0005-0000-0000-000059040000}"/>
    <cellStyle name="Note 3 2 4" xfId="592" xr:uid="{00000000-0005-0000-0000-00005A040000}"/>
    <cellStyle name="Note 3 3" xfId="323" xr:uid="{00000000-0005-0000-0000-00005B040000}"/>
    <cellStyle name="Note 3 3 2" xfId="1035" xr:uid="{00000000-0005-0000-0000-00005C040000}"/>
    <cellStyle name="Note 3 3 3" xfId="679" xr:uid="{00000000-0005-0000-0000-00005D040000}"/>
    <cellStyle name="Note 3 4" xfId="857" xr:uid="{00000000-0005-0000-0000-00005E040000}"/>
    <cellStyle name="Note 3 5" xfId="501" xr:uid="{00000000-0005-0000-0000-00005F040000}"/>
    <cellStyle name="Output" xfId="37" builtinId="21" customBuiltin="1"/>
    <cellStyle name="Percent" xfId="14" builtinId="5"/>
    <cellStyle name="Percent 2" xfId="23" xr:uid="{00000000-0005-0000-0000-000062040000}"/>
    <cellStyle name="Percent 3" xfId="24" xr:uid="{00000000-0005-0000-0000-000063040000}"/>
    <cellStyle name="Percent 3 2" xfId="82" xr:uid="{00000000-0005-0000-0000-000064040000}"/>
    <cellStyle name="Percent 4" xfId="71" xr:uid="{00000000-0005-0000-0000-000065040000}"/>
    <cellStyle name="Percent 4 2" xfId="101" xr:uid="{00000000-0005-0000-0000-000066040000}"/>
    <cellStyle name="Percent 5" xfId="79" xr:uid="{00000000-0005-0000-0000-000067040000}"/>
    <cellStyle name="Percent 6" xfId="152" xr:uid="{00000000-0005-0000-0000-000068040000}"/>
    <cellStyle name="Percent 6 2" xfId="330" xr:uid="{00000000-0005-0000-0000-000069040000}"/>
    <cellStyle name="Percent 6 2 2" xfId="1042" xr:uid="{00000000-0005-0000-0000-00006A040000}"/>
    <cellStyle name="Percent 6 2 3" xfId="686" xr:uid="{00000000-0005-0000-0000-00006B040000}"/>
    <cellStyle name="Percent 6 3" xfId="864" xr:uid="{00000000-0005-0000-0000-00006C040000}"/>
    <cellStyle name="Percent 6 4" xfId="508" xr:uid="{00000000-0005-0000-0000-00006D040000}"/>
    <cellStyle name="Percent 7" xfId="1134" xr:uid="{00000000-0005-0000-0000-00006E040000}"/>
    <cellStyle name="Percent 8" xfId="1153" xr:uid="{01E184E6-1CB7-45D6-89E6-A406A76E4E22}"/>
    <cellStyle name="Title" xfId="28" builtinId="15" customBuiltin="1"/>
    <cellStyle name="Total" xfId="43"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PAS/DSA/SugarBudget/PresBudg/PBFY10/PB%20FY10%20Sug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lays vs receipts"/>
      <sheetName val="acq vs disp"/>
      <sheetName val="Budget Model"/>
      <sheetName val="s&amp;u"/>
      <sheetName val="OUTLAY CALC"/>
      <sheetName val="ProcessExtract"/>
      <sheetName val="ProcessDirections"/>
      <sheetName val="TextFileHeader"/>
      <sheetName val="TextFileToLoad"/>
      <sheetName val="ExtractFileForDirect"/>
      <sheetName val="ExtractFileForLoan"/>
      <sheetName val="ExtractFileForS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A3CD6D-9263-407F-8383-9BD43BC00B02}">
  <sheetPr>
    <pageSetUpPr fitToPage="1"/>
  </sheetPr>
  <dimension ref="A1:U61"/>
  <sheetViews>
    <sheetView showGridLines="0" tabSelected="1" zoomScaleNormal="100" workbookViewId="0">
      <selection activeCell="A3" sqref="A3:Q19"/>
    </sheetView>
  </sheetViews>
  <sheetFormatPr defaultColWidth="8.88671875" defaultRowHeight="13.2"/>
  <cols>
    <col min="1" max="1" width="8.33203125" style="68" customWidth="1"/>
    <col min="2" max="2" width="11.88671875" style="68" customWidth="1"/>
    <col min="3" max="4" width="8.88671875" style="68"/>
    <col min="5" max="5" width="10.6640625" style="68" bestFit="1" customWidth="1"/>
    <col min="6" max="6" width="8.88671875" style="68"/>
    <col min="7" max="7" width="10.6640625" style="68" bestFit="1" customWidth="1"/>
    <col min="8" max="10" width="8.88671875" style="68"/>
    <col min="11" max="11" width="10.6640625" style="68" bestFit="1" customWidth="1"/>
    <col min="12" max="14" width="8.88671875" style="68"/>
    <col min="15" max="15" width="10" style="68" customWidth="1"/>
    <col min="16" max="16" width="12.109375" style="68" customWidth="1"/>
    <col min="17" max="17" width="5.21875" style="68" customWidth="1"/>
    <col min="18" max="16384" width="8.88671875" style="68"/>
  </cols>
  <sheetData>
    <row r="1" spans="1:21" s="368" customFormat="1"/>
    <row r="3" spans="1:21" s="65" customFormat="1" ht="26.4" customHeight="1">
      <c r="B3" s="634" t="s">
        <v>140</v>
      </c>
      <c r="C3" s="634"/>
      <c r="D3" s="634"/>
      <c r="E3" s="634"/>
      <c r="F3" s="634"/>
      <c r="G3" s="634"/>
      <c r="H3" s="634"/>
      <c r="I3" s="634"/>
      <c r="J3" s="634"/>
      <c r="K3" s="634"/>
      <c r="L3" s="634"/>
      <c r="M3" s="634"/>
      <c r="N3" s="634"/>
      <c r="O3" s="634"/>
      <c r="P3" s="634"/>
    </row>
    <row r="4" spans="1:21" s="65" customFormat="1" ht="12.6" customHeight="1">
      <c r="B4" s="635"/>
      <c r="C4" s="635"/>
      <c r="D4" s="635"/>
      <c r="E4" s="635"/>
      <c r="F4" s="635"/>
      <c r="G4" s="635"/>
      <c r="H4" s="635"/>
      <c r="I4" s="635"/>
      <c r="J4" s="635"/>
      <c r="K4" s="635"/>
      <c r="L4" s="635"/>
      <c r="M4" s="635"/>
      <c r="N4" s="635"/>
      <c r="O4" s="635"/>
      <c r="P4" s="635"/>
    </row>
    <row r="5" spans="1:21" s="65" customFormat="1" ht="22.2" customHeight="1">
      <c r="B5" s="636" t="s">
        <v>210</v>
      </c>
      <c r="C5" s="636"/>
      <c r="D5" s="636"/>
      <c r="E5" s="636"/>
      <c r="F5" s="636"/>
      <c r="G5" s="636"/>
      <c r="H5" s="636"/>
      <c r="I5" s="636"/>
      <c r="J5" s="636"/>
      <c r="K5" s="636"/>
      <c r="L5" s="636"/>
      <c r="M5" s="636"/>
      <c r="N5" s="636"/>
      <c r="O5" s="636"/>
      <c r="P5" s="636"/>
    </row>
    <row r="6" spans="1:21" s="65" customFormat="1" ht="12.6" customHeight="1">
      <c r="B6" s="351"/>
      <c r="C6" s="351"/>
      <c r="D6" s="505"/>
      <c r="E6" s="351"/>
      <c r="F6" s="351"/>
      <c r="G6" s="351"/>
      <c r="H6" s="351"/>
      <c r="I6" s="351"/>
      <c r="J6" s="351"/>
      <c r="K6" s="351"/>
      <c r="L6" s="351"/>
      <c r="M6" s="351"/>
      <c r="N6" s="351"/>
      <c r="O6" s="351"/>
      <c r="P6" s="351"/>
    </row>
    <row r="7" spans="1:21" s="35" customFormat="1" ht="22.2" customHeight="1">
      <c r="B7" s="637" t="s">
        <v>315</v>
      </c>
      <c r="C7" s="637"/>
      <c r="D7" s="637"/>
      <c r="E7" s="637"/>
      <c r="F7" s="637"/>
      <c r="G7" s="637"/>
      <c r="H7" s="637"/>
      <c r="I7" s="637"/>
      <c r="J7" s="637"/>
      <c r="K7" s="637"/>
      <c r="L7" s="637"/>
      <c r="M7" s="637"/>
      <c r="N7" s="637"/>
      <c r="O7" s="637"/>
      <c r="P7" s="637"/>
    </row>
    <row r="8" spans="1:21" s="35" customFormat="1" ht="12.6" customHeight="1">
      <c r="B8" s="381"/>
      <c r="C8" s="381"/>
      <c r="D8" s="381"/>
      <c r="E8" s="381"/>
      <c r="F8" s="381"/>
      <c r="G8" s="381"/>
      <c r="H8" s="381"/>
      <c r="I8" s="381"/>
      <c r="J8" s="381"/>
      <c r="K8" s="381"/>
      <c r="L8" s="381"/>
      <c r="M8" s="381"/>
      <c r="N8" s="381"/>
      <c r="O8" s="381"/>
      <c r="P8" s="381"/>
    </row>
    <row r="9" spans="1:21" s="368" customFormat="1" ht="29.4" customHeight="1">
      <c r="A9" s="65"/>
      <c r="B9" s="633" t="s">
        <v>313</v>
      </c>
      <c r="C9" s="633"/>
      <c r="D9" s="633"/>
      <c r="E9" s="633"/>
      <c r="F9" s="633"/>
      <c r="G9" s="633"/>
      <c r="H9" s="633"/>
      <c r="I9" s="633"/>
      <c r="J9" s="633"/>
      <c r="K9" s="633"/>
      <c r="L9" s="633"/>
      <c r="M9" s="633"/>
      <c r="N9" s="633"/>
      <c r="O9" s="633"/>
      <c r="P9" s="633"/>
    </row>
    <row r="10" spans="1:21" s="368" customFormat="1" ht="11.4" customHeight="1">
      <c r="A10" s="65"/>
      <c r="B10" s="575"/>
      <c r="C10" s="575"/>
      <c r="D10" s="575"/>
      <c r="E10" s="575"/>
      <c r="F10" s="575"/>
      <c r="G10" s="575"/>
      <c r="H10" s="575"/>
      <c r="I10" s="575"/>
      <c r="J10" s="575"/>
      <c r="K10" s="575"/>
      <c r="L10" s="575"/>
      <c r="M10" s="575"/>
      <c r="N10" s="575"/>
      <c r="O10" s="575"/>
      <c r="P10" s="575"/>
    </row>
    <row r="11" spans="1:21" s="368" customFormat="1" ht="29.4" customHeight="1">
      <c r="A11" s="65"/>
      <c r="B11" s="638" t="s">
        <v>311</v>
      </c>
      <c r="C11" s="639"/>
      <c r="D11" s="639"/>
      <c r="E11" s="639"/>
      <c r="F11" s="639"/>
      <c r="G11" s="639"/>
      <c r="H11" s="639"/>
      <c r="I11" s="639"/>
      <c r="J11" s="639"/>
      <c r="K11" s="639"/>
      <c r="L11" s="639"/>
      <c r="M11" s="639"/>
      <c r="N11" s="639"/>
      <c r="O11" s="639"/>
      <c r="P11" s="65"/>
      <c r="Q11" s="65"/>
      <c r="R11" s="65"/>
      <c r="S11" s="65"/>
    </row>
    <row r="12" spans="1:21" s="368" customFormat="1" ht="11.4" customHeight="1">
      <c r="A12" s="65"/>
      <c r="B12" s="575"/>
      <c r="C12" s="575"/>
      <c r="D12" s="575"/>
      <c r="E12" s="575"/>
      <c r="F12" s="575"/>
      <c r="G12" s="575"/>
      <c r="H12" s="575"/>
      <c r="I12" s="575"/>
      <c r="J12" s="575"/>
      <c r="K12" s="575"/>
      <c r="L12" s="575"/>
      <c r="M12" s="575"/>
      <c r="N12" s="575"/>
      <c r="O12" s="575"/>
      <c r="P12" s="575"/>
    </row>
    <row r="13" spans="1:21" s="368" customFormat="1" ht="16.2" customHeight="1">
      <c r="A13" s="65"/>
      <c r="B13" s="638" t="s">
        <v>312</v>
      </c>
      <c r="C13" s="639"/>
      <c r="D13" s="639"/>
      <c r="E13" s="639"/>
      <c r="F13" s="639"/>
      <c r="G13" s="639"/>
      <c r="H13" s="639"/>
      <c r="I13" s="639"/>
      <c r="J13" s="639"/>
      <c r="K13" s="639"/>
      <c r="L13" s="639"/>
      <c r="M13" s="639"/>
      <c r="N13" s="639"/>
      <c r="O13" s="73"/>
      <c r="P13" s="65"/>
      <c r="Q13" s="65"/>
      <c r="R13" s="65"/>
      <c r="S13" s="65"/>
      <c r="T13" s="65"/>
      <c r="U13" s="65"/>
    </row>
    <row r="14" spans="1:21" s="368" customFormat="1" ht="11.4" customHeight="1">
      <c r="A14" s="65"/>
      <c r="B14" s="575"/>
      <c r="C14" s="575"/>
      <c r="D14" s="575"/>
      <c r="E14" s="575"/>
      <c r="F14" s="575"/>
      <c r="G14" s="575"/>
      <c r="H14" s="575"/>
      <c r="I14" s="575"/>
      <c r="J14" s="575"/>
      <c r="K14" s="575"/>
      <c r="L14" s="575"/>
      <c r="M14" s="575"/>
      <c r="N14" s="575"/>
      <c r="O14" s="575"/>
      <c r="P14" s="575"/>
    </row>
    <row r="15" spans="1:21" s="368" customFormat="1" ht="30" customHeight="1">
      <c r="A15" s="65"/>
      <c r="B15" s="633" t="s">
        <v>301</v>
      </c>
      <c r="C15" s="633"/>
      <c r="D15" s="633"/>
      <c r="E15" s="633"/>
      <c r="F15" s="633"/>
      <c r="G15" s="633"/>
      <c r="H15" s="633"/>
      <c r="I15" s="633"/>
      <c r="J15" s="633"/>
      <c r="K15" s="633"/>
      <c r="L15" s="633"/>
      <c r="M15" s="633"/>
      <c r="N15" s="633"/>
      <c r="O15" s="633"/>
      <c r="P15" s="640"/>
      <c r="Q15" s="65"/>
      <c r="R15" s="65"/>
    </row>
    <row r="16" spans="1:21" s="368" customFormat="1" ht="12.6" customHeight="1">
      <c r="A16" s="65"/>
      <c r="B16" s="412"/>
      <c r="C16" s="412"/>
      <c r="D16" s="412"/>
      <c r="E16" s="412"/>
      <c r="F16" s="412"/>
      <c r="G16" s="412"/>
      <c r="H16" s="412"/>
      <c r="I16" s="412"/>
      <c r="J16" s="412"/>
      <c r="K16" s="412"/>
      <c r="L16" s="412"/>
      <c r="M16" s="412"/>
      <c r="N16" s="412"/>
      <c r="O16" s="412"/>
      <c r="P16" s="412"/>
    </row>
    <row r="17" spans="2:17" s="65" customFormat="1" ht="29.4" customHeight="1">
      <c r="B17" s="633" t="s">
        <v>206</v>
      </c>
      <c r="C17" s="633"/>
      <c r="D17" s="633"/>
      <c r="E17" s="633"/>
      <c r="F17" s="633"/>
      <c r="G17" s="633"/>
      <c r="H17" s="633"/>
      <c r="I17" s="633"/>
      <c r="J17" s="633"/>
      <c r="K17" s="633"/>
      <c r="L17" s="633"/>
      <c r="M17" s="633"/>
      <c r="N17" s="633"/>
      <c r="O17" s="633"/>
      <c r="P17" s="633"/>
      <c r="Q17" s="73"/>
    </row>
    <row r="18" spans="2:17" s="65" customFormat="1" ht="11.4" customHeight="1"/>
    <row r="19" spans="2:17" s="65" customFormat="1" ht="11.4" customHeight="1">
      <c r="E19" s="372"/>
      <c r="F19" s="372"/>
      <c r="G19" s="372"/>
      <c r="H19" s="372"/>
      <c r="I19" s="372"/>
      <c r="J19" s="372"/>
      <c r="K19" s="372"/>
    </row>
    <row r="20" spans="2:17" s="65" customFormat="1" ht="11.4" customHeight="1"/>
    <row r="21" spans="2:17" s="65" customFormat="1" ht="11.4" customHeight="1"/>
    <row r="22" spans="2:17" s="65" customFormat="1" ht="11.4" customHeight="1"/>
    <row r="23" spans="2:17" s="65" customFormat="1" ht="11.4" customHeight="1"/>
    <row r="24" spans="2:17" s="65" customFormat="1" ht="11.4" customHeight="1"/>
    <row r="25" spans="2:17" s="65" customFormat="1" ht="11.4" customHeight="1"/>
    <row r="26" spans="2:17" s="65" customFormat="1" ht="11.4" customHeight="1"/>
    <row r="27" spans="2:17" s="65" customFormat="1" ht="11.4" customHeight="1"/>
    <row r="28" spans="2:17" s="65" customFormat="1" ht="11.4" customHeight="1"/>
    <row r="29" spans="2:17" s="65" customFormat="1" ht="11.4" customHeight="1"/>
    <row r="30" spans="2:17" s="65" customFormat="1" ht="11.4" customHeight="1"/>
    <row r="31" spans="2:17" s="65" customFormat="1" ht="11.4" customHeight="1"/>
    <row r="32" spans="2:17" s="65" customFormat="1" ht="11.4" customHeight="1"/>
    <row r="33" s="65" customFormat="1" ht="11.4" customHeight="1"/>
    <row r="34" s="65" customFormat="1" ht="11.4" customHeight="1"/>
    <row r="35" s="65" customFormat="1" ht="11.4" customHeight="1"/>
    <row r="36" s="65" customFormat="1" ht="11.4" customHeight="1"/>
    <row r="37" s="65" customFormat="1" ht="11.4" customHeight="1"/>
    <row r="38" s="65" customFormat="1" ht="11.4" customHeight="1"/>
    <row r="39" s="65" customFormat="1" ht="11.4" customHeight="1"/>
    <row r="40" s="65" customFormat="1" ht="11.4" customHeight="1"/>
    <row r="41" s="65" customFormat="1" ht="11.4" customHeight="1"/>
    <row r="42" s="65" customFormat="1" ht="11.4" customHeight="1"/>
    <row r="43" s="65" customFormat="1" ht="11.4" customHeight="1"/>
    <row r="44" s="65" customFormat="1" ht="11.4" customHeight="1"/>
    <row r="45" s="65" customFormat="1" ht="11.4" customHeight="1"/>
    <row r="46" s="65" customFormat="1" ht="11.4" customHeight="1"/>
    <row r="47" s="65" customFormat="1" ht="11.4" customHeight="1"/>
    <row r="48" s="65" customFormat="1" ht="11.4" customHeight="1"/>
    <row r="49" s="65" customFormat="1" ht="11.4" customHeight="1"/>
    <row r="50" s="65" customFormat="1" ht="11.4" customHeight="1"/>
    <row r="51" s="65" customFormat="1" ht="11.4" customHeight="1"/>
    <row r="52" s="65" customFormat="1" ht="10.199999999999999" customHeight="1"/>
    <row r="53" ht="10.199999999999999" customHeight="1"/>
    <row r="54" ht="10.199999999999999" customHeight="1"/>
    <row r="55" ht="10.199999999999999" customHeight="1"/>
    <row r="56" ht="10.199999999999999" customHeight="1"/>
    <row r="57" ht="10.199999999999999" customHeight="1"/>
    <row r="58" ht="10.199999999999999" customHeight="1"/>
    <row r="59" ht="10.199999999999999" customHeight="1"/>
    <row r="60" ht="10.199999999999999" customHeight="1"/>
    <row r="61" ht="10.199999999999999" customHeight="1"/>
  </sheetData>
  <mergeCells count="9">
    <mergeCell ref="B17:P17"/>
    <mergeCell ref="B3:P3"/>
    <mergeCell ref="B4:P4"/>
    <mergeCell ref="B5:P5"/>
    <mergeCell ref="B7:P7"/>
    <mergeCell ref="B9:P9"/>
    <mergeCell ref="B11:O11"/>
    <mergeCell ref="B13:N13"/>
    <mergeCell ref="B15:P15"/>
  </mergeCells>
  <printOptions horizontalCentered="1"/>
  <pageMargins left="0.7" right="0.7" top="1" bottom="0.75" header="0.3" footer="0.3"/>
  <pageSetup scale="7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425CB-22F8-487A-BF0B-CAAEEF6EED7F}">
  <sheetPr>
    <pageSetUpPr fitToPage="1"/>
  </sheetPr>
  <dimension ref="A1:K62"/>
  <sheetViews>
    <sheetView zoomScale="75" zoomScaleNormal="75" workbookViewId="0">
      <selection sqref="A1:K63"/>
    </sheetView>
  </sheetViews>
  <sheetFormatPr defaultColWidth="8.88671875" defaultRowHeight="14.4"/>
  <cols>
    <col min="1" max="1" width="33.109375" style="521" customWidth="1"/>
    <col min="2" max="2" width="24.5546875" style="521" customWidth="1"/>
    <col min="3" max="10" width="22.77734375" style="521" customWidth="1"/>
    <col min="11" max="11" width="25.33203125" style="521" customWidth="1"/>
    <col min="12" max="12" width="8.88671875" style="521"/>
    <col min="13" max="18" width="20.6640625" style="521" customWidth="1"/>
    <col min="19" max="16384" width="8.88671875" style="521"/>
  </cols>
  <sheetData>
    <row r="1" spans="1:11" s="520" customFormat="1" ht="22.8" customHeight="1">
      <c r="A1" s="707" t="s">
        <v>89</v>
      </c>
      <c r="B1" s="708"/>
      <c r="C1" s="708"/>
      <c r="D1" s="708"/>
      <c r="E1" s="708"/>
      <c r="F1" s="708"/>
      <c r="G1" s="708"/>
      <c r="H1" s="708"/>
      <c r="I1" s="708"/>
      <c r="J1" s="708"/>
      <c r="K1" s="709"/>
    </row>
    <row r="2" spans="1:11" ht="17.399999999999999">
      <c r="A2" s="710" t="s">
        <v>282</v>
      </c>
      <c r="B2" s="711" t="s">
        <v>90</v>
      </c>
      <c r="C2" s="711"/>
      <c r="D2" s="711"/>
      <c r="E2" s="711"/>
      <c r="F2" s="711" t="s">
        <v>91</v>
      </c>
      <c r="G2" s="711"/>
      <c r="H2" s="711"/>
      <c r="I2" s="711" t="s">
        <v>92</v>
      </c>
      <c r="J2" s="711"/>
      <c r="K2" s="711"/>
    </row>
    <row r="3" spans="1:11" ht="18">
      <c r="A3" s="710"/>
      <c r="B3" s="712" t="s">
        <v>82</v>
      </c>
      <c r="C3" s="712"/>
      <c r="D3" s="712"/>
      <c r="E3" s="712"/>
      <c r="F3" s="712" t="s">
        <v>93</v>
      </c>
      <c r="G3" s="712"/>
      <c r="H3" s="712"/>
      <c r="I3" s="712" t="s">
        <v>93</v>
      </c>
      <c r="J3" s="712"/>
      <c r="K3" s="712"/>
    </row>
    <row r="4" spans="1:11" s="520" customFormat="1" ht="42" customHeight="1">
      <c r="A4" s="710"/>
      <c r="B4" s="516" t="s">
        <v>283</v>
      </c>
      <c r="C4" s="516" t="s">
        <v>94</v>
      </c>
      <c r="D4" s="516" t="s">
        <v>95</v>
      </c>
      <c r="E4" s="516" t="s">
        <v>96</v>
      </c>
      <c r="F4" s="516" t="s">
        <v>284</v>
      </c>
      <c r="G4" s="516" t="s">
        <v>97</v>
      </c>
      <c r="H4" s="516" t="s">
        <v>95</v>
      </c>
      <c r="I4" s="516" t="s">
        <v>285</v>
      </c>
      <c r="J4" s="516" t="s">
        <v>97</v>
      </c>
      <c r="K4" s="516" t="s">
        <v>98</v>
      </c>
    </row>
    <row r="5" spans="1:11" ht="19.8" customHeight="1">
      <c r="A5" s="548" t="s">
        <v>109</v>
      </c>
      <c r="B5" s="541"/>
      <c r="C5" s="541"/>
      <c r="D5" s="541"/>
      <c r="E5" s="541"/>
      <c r="F5" s="541"/>
      <c r="G5" s="541"/>
      <c r="H5" s="541"/>
      <c r="I5" s="541"/>
      <c r="J5" s="541"/>
      <c r="K5" s="542"/>
    </row>
    <row r="6" spans="1:11" ht="19.8" customHeight="1">
      <c r="A6" s="549" t="s">
        <v>99</v>
      </c>
      <c r="B6" s="550">
        <v>-88446.5</v>
      </c>
      <c r="C6" s="550">
        <v>84432.83</v>
      </c>
      <c r="D6" s="550">
        <v>23374.21</v>
      </c>
      <c r="E6" s="550">
        <v>72892.259999999995</v>
      </c>
      <c r="F6" s="550">
        <v>-154052.22</v>
      </c>
      <c r="G6" s="550">
        <v>69685.39</v>
      </c>
      <c r="H6" s="550">
        <v>61808.11</v>
      </c>
      <c r="I6" s="550">
        <v>-3725.97</v>
      </c>
      <c r="J6" s="550">
        <v>5440.31</v>
      </c>
      <c r="K6" s="550">
        <v>5286</v>
      </c>
    </row>
    <row r="7" spans="1:11" ht="19.8" customHeight="1">
      <c r="A7" s="551" t="s">
        <v>100</v>
      </c>
      <c r="B7" s="550">
        <v>-100280.12</v>
      </c>
      <c r="C7" s="550">
        <v>193809</v>
      </c>
      <c r="D7" s="550">
        <v>44476.21</v>
      </c>
      <c r="E7" s="550">
        <v>75022.66</v>
      </c>
      <c r="F7" s="550">
        <v>-146174.99</v>
      </c>
      <c r="G7" s="550">
        <v>72481.91</v>
      </c>
      <c r="H7" s="550">
        <v>64808.84</v>
      </c>
      <c r="I7" s="550">
        <v>-3571.68</v>
      </c>
      <c r="J7" s="550">
        <v>4902.6899999999996</v>
      </c>
      <c r="K7" s="550">
        <v>4818.63</v>
      </c>
    </row>
    <row r="8" spans="1:11" ht="19.8" customHeight="1">
      <c r="A8" s="551" t="s">
        <v>101</v>
      </c>
      <c r="B8" s="550">
        <v>-25969.99</v>
      </c>
      <c r="C8" s="550">
        <v>44820.04</v>
      </c>
      <c r="D8" s="550">
        <v>37565.97</v>
      </c>
      <c r="E8" s="550">
        <v>74273.759999999995</v>
      </c>
      <c r="F8" s="550">
        <v>-138501.87</v>
      </c>
      <c r="G8" s="550">
        <v>70783.429999999993</v>
      </c>
      <c r="H8" s="550">
        <v>67671.429999999993</v>
      </c>
      <c r="I8" s="550">
        <v>-3487.62</v>
      </c>
      <c r="J8" s="550">
        <v>5860.74</v>
      </c>
      <c r="K8" s="550">
        <v>6302.39</v>
      </c>
    </row>
    <row r="9" spans="1:11" ht="19.8" customHeight="1">
      <c r="A9" s="551" t="s">
        <v>102</v>
      </c>
      <c r="B9" s="550">
        <v>-92989.7</v>
      </c>
      <c r="C9" s="550">
        <v>104840.75</v>
      </c>
      <c r="D9" s="550">
        <v>37207.22</v>
      </c>
      <c r="E9" s="550">
        <v>67842.679999999993</v>
      </c>
      <c r="F9" s="550">
        <v>-135389.91</v>
      </c>
      <c r="G9" s="550">
        <v>63721.01</v>
      </c>
      <c r="H9" s="550">
        <v>68750.929999999993</v>
      </c>
      <c r="I9" s="550">
        <v>-3929.29</v>
      </c>
      <c r="J9" s="550">
        <v>6316.85</v>
      </c>
      <c r="K9" s="550">
        <v>5709.06</v>
      </c>
    </row>
    <row r="10" spans="1:11" ht="19.8" customHeight="1">
      <c r="A10" s="552" t="s">
        <v>35</v>
      </c>
      <c r="B10" s="550"/>
      <c r="C10" s="550">
        <v>427902.62</v>
      </c>
      <c r="D10" s="550">
        <v>142623.60999999999</v>
      </c>
      <c r="E10" s="550">
        <v>290031.35999999999</v>
      </c>
      <c r="F10" s="550"/>
      <c r="G10" s="550">
        <v>276671.74</v>
      </c>
      <c r="H10" s="550">
        <v>263039.31</v>
      </c>
      <c r="I10" s="550"/>
      <c r="J10" s="550">
        <v>22520.59</v>
      </c>
      <c r="K10" s="550">
        <v>22116.080000000002</v>
      </c>
    </row>
    <row r="11" spans="1:11" ht="19.8" customHeight="1">
      <c r="A11" s="548" t="s">
        <v>127</v>
      </c>
      <c r="B11" s="553"/>
      <c r="C11" s="553"/>
      <c r="D11" s="553"/>
      <c r="E11" s="553"/>
      <c r="F11" s="553"/>
      <c r="G11" s="553"/>
      <c r="H11" s="553"/>
      <c r="I11" s="553"/>
      <c r="J11" s="553"/>
      <c r="K11" s="553"/>
    </row>
    <row r="12" spans="1:11" ht="19.8" customHeight="1">
      <c r="A12" s="554" t="s">
        <v>99</v>
      </c>
      <c r="B12" s="550">
        <v>-93198.86</v>
      </c>
      <c r="C12" s="550">
        <v>86329.18</v>
      </c>
      <c r="D12" s="550">
        <v>36104.33</v>
      </c>
      <c r="E12" s="550">
        <v>61722.77</v>
      </c>
      <c r="F12" s="550">
        <v>-140419.82</v>
      </c>
      <c r="G12" s="550">
        <v>58073.23</v>
      </c>
      <c r="H12" s="550">
        <v>67281.69</v>
      </c>
      <c r="I12" s="550">
        <v>-3321.48</v>
      </c>
      <c r="J12" s="550">
        <v>5622.04</v>
      </c>
      <c r="K12" s="550">
        <v>6007.72</v>
      </c>
    </row>
    <row r="13" spans="1:11" ht="19.8" customHeight="1">
      <c r="A13" s="555" t="s">
        <v>100</v>
      </c>
      <c r="B13" s="550">
        <v>-104696.78</v>
      </c>
      <c r="C13" s="550">
        <v>56024.37</v>
      </c>
      <c r="D13" s="550">
        <v>21049.05</v>
      </c>
      <c r="E13" s="550">
        <v>75977.02</v>
      </c>
      <c r="F13" s="550">
        <v>-149628.32999999999</v>
      </c>
      <c r="G13" s="550">
        <v>72097.350000000006</v>
      </c>
      <c r="H13" s="550">
        <v>60613.35</v>
      </c>
      <c r="I13" s="550">
        <v>-3707.15</v>
      </c>
      <c r="J13" s="550">
        <v>5971.78</v>
      </c>
      <c r="K13" s="550">
        <v>7380.89</v>
      </c>
    </row>
    <row r="14" spans="1:11" ht="19.8" customHeight="1">
      <c r="A14" s="555" t="s">
        <v>101</v>
      </c>
      <c r="B14" s="550">
        <v>-145425.06</v>
      </c>
      <c r="C14" s="550">
        <v>104756.32</v>
      </c>
      <c r="D14" s="550">
        <v>12802.95</v>
      </c>
      <c r="E14" s="550">
        <v>65253.35</v>
      </c>
      <c r="F14" s="550">
        <v>-138144.24</v>
      </c>
      <c r="G14" s="550">
        <v>61013.62</v>
      </c>
      <c r="H14" s="550">
        <v>62959.82</v>
      </c>
      <c r="I14" s="550">
        <v>-5116.28</v>
      </c>
      <c r="J14" s="550">
        <v>6305.5</v>
      </c>
      <c r="K14" s="550">
        <v>6926.44</v>
      </c>
    </row>
    <row r="15" spans="1:11" ht="19.8" customHeight="1">
      <c r="A15" s="555" t="s">
        <v>102</v>
      </c>
      <c r="B15" s="550">
        <v>-118725.04</v>
      </c>
      <c r="C15" s="550">
        <v>113244.68</v>
      </c>
      <c r="D15" s="550">
        <v>5019.3900000000003</v>
      </c>
      <c r="E15" s="550">
        <v>63939.1</v>
      </c>
      <c r="F15" s="550">
        <v>-140090.45000000001</v>
      </c>
      <c r="G15" s="550">
        <v>59805.2</v>
      </c>
      <c r="H15" s="550">
        <v>65015.6</v>
      </c>
      <c r="I15" s="550">
        <v>-5737.23</v>
      </c>
      <c r="J15" s="550">
        <v>6161.49</v>
      </c>
      <c r="K15" s="550">
        <v>8232.9</v>
      </c>
    </row>
    <row r="16" spans="1:11" ht="19.8" customHeight="1">
      <c r="A16" s="556" t="s">
        <v>35</v>
      </c>
      <c r="B16" s="550"/>
      <c r="C16" s="550">
        <v>360354.55</v>
      </c>
      <c r="D16" s="550">
        <v>74975.72</v>
      </c>
      <c r="E16" s="550">
        <v>266892.24</v>
      </c>
      <c r="F16" s="550"/>
      <c r="G16" s="550">
        <v>250989.4</v>
      </c>
      <c r="H16" s="550">
        <v>255870.46</v>
      </c>
      <c r="I16" s="550"/>
      <c r="J16" s="550">
        <v>24060.81</v>
      </c>
      <c r="K16" s="550">
        <v>28547.95</v>
      </c>
    </row>
    <row r="17" spans="1:11" ht="19.8" customHeight="1">
      <c r="A17" s="548" t="s">
        <v>132</v>
      </c>
      <c r="B17" s="550"/>
      <c r="C17" s="550"/>
      <c r="D17" s="550"/>
      <c r="E17" s="550"/>
      <c r="F17" s="550"/>
      <c r="G17" s="550"/>
      <c r="H17" s="550"/>
      <c r="I17" s="550"/>
      <c r="J17" s="550"/>
      <c r="K17" s="550"/>
    </row>
    <row r="18" spans="1:11" ht="19.8" customHeight="1">
      <c r="A18" s="549" t="s">
        <v>99</v>
      </c>
      <c r="B18" s="550">
        <v>-74438.86</v>
      </c>
      <c r="C18" s="550">
        <v>99208.14</v>
      </c>
      <c r="D18" s="550">
        <v>9330.07</v>
      </c>
      <c r="E18" s="550">
        <v>67353.86</v>
      </c>
      <c r="F18" s="550">
        <v>-145300.89000000001</v>
      </c>
      <c r="G18" s="550">
        <v>63798.98</v>
      </c>
      <c r="H18" s="550">
        <v>70458.53</v>
      </c>
      <c r="I18" s="550">
        <v>-7808.64</v>
      </c>
      <c r="J18" s="550">
        <v>5630.36</v>
      </c>
      <c r="K18" s="550">
        <v>7356.58</v>
      </c>
    </row>
    <row r="19" spans="1:11" ht="19.8" customHeight="1">
      <c r="A19" s="551" t="s">
        <v>100</v>
      </c>
      <c r="B19" s="550">
        <v>-51914.64</v>
      </c>
      <c r="C19" s="550">
        <v>16679.349999999999</v>
      </c>
      <c r="D19" s="550">
        <v>9196.23</v>
      </c>
      <c r="E19" s="550">
        <v>81047.3</v>
      </c>
      <c r="F19" s="550">
        <v>-151960.48000000001</v>
      </c>
      <c r="G19" s="550">
        <v>77279.899999999994</v>
      </c>
      <c r="H19" s="550">
        <v>66181.23</v>
      </c>
      <c r="I19" s="550">
        <v>-9534.82</v>
      </c>
      <c r="J19" s="550">
        <v>6337.67</v>
      </c>
      <c r="K19" s="550">
        <v>9360.68</v>
      </c>
    </row>
    <row r="20" spans="1:11" ht="19.8" customHeight="1">
      <c r="A20" s="555" t="s">
        <v>101</v>
      </c>
      <c r="B20" s="550">
        <v>-125478.81</v>
      </c>
      <c r="C20" s="550">
        <v>122343.16</v>
      </c>
      <c r="D20" s="550">
        <v>11740.87</v>
      </c>
      <c r="E20" s="550">
        <v>113113.93</v>
      </c>
      <c r="F20" s="550">
        <v>-140861.76000000001</v>
      </c>
      <c r="G20" s="550">
        <v>111345.46</v>
      </c>
      <c r="H20" s="550">
        <v>68038.75</v>
      </c>
      <c r="I20" s="550">
        <v>-12557.81</v>
      </c>
      <c r="J20" s="550">
        <v>6025.62</v>
      </c>
      <c r="K20" s="550">
        <v>5347.68</v>
      </c>
    </row>
    <row r="21" spans="1:11" ht="19.8" customHeight="1">
      <c r="A21" s="557" t="s">
        <v>102</v>
      </c>
      <c r="B21" s="550">
        <v>-127990.48</v>
      </c>
      <c r="C21" s="550">
        <v>134832.79</v>
      </c>
      <c r="D21" s="550">
        <v>34229.07</v>
      </c>
      <c r="E21" s="550">
        <v>91309.03</v>
      </c>
      <c r="F21" s="550">
        <v>-97555.03</v>
      </c>
      <c r="G21" s="550">
        <v>87144.78</v>
      </c>
      <c r="H21" s="550">
        <v>69607.25</v>
      </c>
      <c r="I21" s="550">
        <v>-11879.87</v>
      </c>
      <c r="J21" s="550">
        <v>7122.05</v>
      </c>
      <c r="K21" s="550">
        <v>6592.03</v>
      </c>
    </row>
    <row r="22" spans="1:11" ht="19.8" customHeight="1">
      <c r="A22" s="558" t="s">
        <v>35</v>
      </c>
      <c r="B22" s="550"/>
      <c r="C22" s="550">
        <v>373063.44</v>
      </c>
      <c r="D22" s="550">
        <v>64496.24</v>
      </c>
      <c r="E22" s="550">
        <v>352824.12</v>
      </c>
      <c r="F22" s="550"/>
      <c r="G22" s="550">
        <v>339569.12</v>
      </c>
      <c r="H22" s="550">
        <v>274285.76</v>
      </c>
      <c r="I22" s="550"/>
      <c r="J22" s="550">
        <v>25115.7</v>
      </c>
      <c r="K22" s="550">
        <v>28656.97</v>
      </c>
    </row>
    <row r="23" spans="1:11" ht="19.8" customHeight="1">
      <c r="A23" s="548" t="s">
        <v>141</v>
      </c>
      <c r="B23" s="550"/>
      <c r="C23" s="550"/>
      <c r="D23" s="550"/>
      <c r="E23" s="550"/>
      <c r="F23" s="550"/>
      <c r="G23" s="550"/>
      <c r="H23" s="550"/>
      <c r="I23" s="550"/>
      <c r="J23" s="550"/>
      <c r="K23" s="550"/>
    </row>
    <row r="24" spans="1:11" ht="19.8" customHeight="1">
      <c r="A24" s="549" t="s">
        <v>99</v>
      </c>
      <c r="B24" s="550">
        <v>-118695.79</v>
      </c>
      <c r="C24" s="550">
        <v>81041.48</v>
      </c>
      <c r="D24" s="550">
        <v>11980.51</v>
      </c>
      <c r="E24" s="550">
        <v>55877.09</v>
      </c>
      <c r="F24" s="550">
        <v>-80017.570000000007</v>
      </c>
      <c r="G24" s="550">
        <v>52051.9</v>
      </c>
      <c r="H24" s="550">
        <v>71504.11</v>
      </c>
      <c r="I24" s="550">
        <v>-11349.85</v>
      </c>
      <c r="J24" s="550">
        <v>5694.71</v>
      </c>
      <c r="K24" s="550">
        <v>5621.59</v>
      </c>
    </row>
    <row r="25" spans="1:11" ht="19.8" customHeight="1">
      <c r="A25" s="551" t="s">
        <v>100</v>
      </c>
      <c r="B25" s="550">
        <v>-105511.91</v>
      </c>
      <c r="C25" s="550">
        <v>67377.429999999993</v>
      </c>
      <c r="D25" s="550">
        <v>12807.72</v>
      </c>
      <c r="E25" s="550">
        <v>56350.1</v>
      </c>
      <c r="F25" s="550">
        <v>-99469.72</v>
      </c>
      <c r="G25" s="550">
        <v>52347.94</v>
      </c>
      <c r="H25" s="550">
        <v>64316.39</v>
      </c>
      <c r="I25" s="550">
        <v>-11276.73</v>
      </c>
      <c r="J25" s="550">
        <v>5884.74</v>
      </c>
      <c r="K25" s="550">
        <v>5453.87</v>
      </c>
    </row>
    <row r="26" spans="1:11" ht="19.8" customHeight="1">
      <c r="A26" s="555" t="s">
        <v>101</v>
      </c>
      <c r="B26" s="550">
        <v>-107292.31</v>
      </c>
      <c r="C26" s="550">
        <v>28903.34</v>
      </c>
      <c r="D26" s="550">
        <v>32293.43</v>
      </c>
      <c r="E26" s="550">
        <v>62165.33</v>
      </c>
      <c r="F26" s="550">
        <v>-111438.15</v>
      </c>
      <c r="G26" s="550">
        <v>57053.06</v>
      </c>
      <c r="H26" s="550">
        <v>70853.600000000006</v>
      </c>
      <c r="I26" s="550">
        <v>-10845.85</v>
      </c>
      <c r="J26" s="550">
        <v>7098.86</v>
      </c>
      <c r="K26" s="550">
        <v>7085.21</v>
      </c>
    </row>
    <row r="27" spans="1:11" ht="19.8" customHeight="1">
      <c r="A27" s="557" t="s">
        <v>190</v>
      </c>
      <c r="B27" s="550">
        <v>-172847.75</v>
      </c>
      <c r="C27" s="550">
        <v>114247.49</v>
      </c>
      <c r="D27" s="550">
        <v>12486.47</v>
      </c>
      <c r="E27" s="550">
        <v>77958.12</v>
      </c>
      <c r="F27" s="550">
        <v>-125238.75</v>
      </c>
      <c r="G27" s="550">
        <v>74267.39</v>
      </c>
      <c r="H27" s="550">
        <v>65772.55</v>
      </c>
      <c r="I27" s="550">
        <v>-10832.19</v>
      </c>
      <c r="J27" s="550">
        <v>6232.86</v>
      </c>
      <c r="K27" s="550">
        <v>6280.78</v>
      </c>
    </row>
    <row r="28" spans="1:11" ht="19.8" customHeight="1">
      <c r="A28" s="558" t="s">
        <v>35</v>
      </c>
      <c r="B28" s="550"/>
      <c r="C28" s="550">
        <v>291569.74</v>
      </c>
      <c r="D28" s="550">
        <v>69568.13</v>
      </c>
      <c r="E28" s="550">
        <v>252350.64</v>
      </c>
      <c r="F28" s="550"/>
      <c r="G28" s="550">
        <v>235720.29</v>
      </c>
      <c r="H28" s="550">
        <v>272446.65000000002</v>
      </c>
      <c r="I28" s="550"/>
      <c r="J28" s="550">
        <v>24911.17</v>
      </c>
      <c r="K28" s="550">
        <v>24441.45</v>
      </c>
    </row>
    <row r="29" spans="1:11" ht="19.8" customHeight="1">
      <c r="A29" s="559" t="s">
        <v>188</v>
      </c>
      <c r="B29" s="550"/>
      <c r="C29" s="550"/>
      <c r="D29" s="550"/>
      <c r="E29" s="550"/>
      <c r="F29" s="550"/>
      <c r="G29" s="550"/>
      <c r="H29" s="550"/>
      <c r="I29" s="550"/>
      <c r="J29" s="550"/>
      <c r="K29" s="550"/>
    </row>
    <row r="30" spans="1:11" ht="19.8" customHeight="1">
      <c r="A30" s="560" t="s">
        <v>201</v>
      </c>
      <c r="B30" s="550">
        <v>-149044.85</v>
      </c>
      <c r="C30" s="550">
        <v>154154.32999999999</v>
      </c>
      <c r="D30" s="550">
        <v>11078.78</v>
      </c>
      <c r="E30" s="550">
        <v>74472.740000000005</v>
      </c>
      <c r="F30" s="550">
        <v>-116743.77</v>
      </c>
      <c r="G30" s="550">
        <v>71311.06</v>
      </c>
      <c r="H30" s="550">
        <v>63710.74</v>
      </c>
      <c r="I30" s="550">
        <v>-10880.09</v>
      </c>
      <c r="J30" s="550">
        <v>5629.77</v>
      </c>
      <c r="K30" s="550">
        <v>5503.31</v>
      </c>
    </row>
    <row r="31" spans="1:11" ht="19.8" customHeight="1">
      <c r="A31" s="551" t="s">
        <v>207</v>
      </c>
      <c r="B31" s="550">
        <v>-80442.06</v>
      </c>
      <c r="C31" s="550">
        <v>64970.76</v>
      </c>
      <c r="D31" s="550">
        <v>6647.74</v>
      </c>
      <c r="E31" s="550">
        <v>77682.11</v>
      </c>
      <c r="F31" s="550">
        <v>-109143.44</v>
      </c>
      <c r="G31" s="550">
        <v>74120.91</v>
      </c>
      <c r="H31" s="550">
        <v>64760.85</v>
      </c>
      <c r="I31" s="550">
        <v>-10753.66</v>
      </c>
      <c r="J31" s="550">
        <v>6098.47</v>
      </c>
      <c r="K31" s="550">
        <v>6091.77</v>
      </c>
    </row>
    <row r="32" spans="1:11" ht="19.8" customHeight="1">
      <c r="A32" s="555" t="s">
        <v>101</v>
      </c>
      <c r="B32" s="550">
        <v>-99801.13</v>
      </c>
      <c r="C32" s="550">
        <v>57894.71</v>
      </c>
      <c r="D32" s="550">
        <v>7106.42</v>
      </c>
      <c r="E32" s="550">
        <v>81292.36</v>
      </c>
      <c r="F32" s="550">
        <v>-99783.48</v>
      </c>
      <c r="G32" s="550">
        <v>77791.38</v>
      </c>
      <c r="H32" s="550">
        <v>68672.92</v>
      </c>
      <c r="I32" s="550">
        <v>-10746.95</v>
      </c>
      <c r="J32" s="550">
        <v>6310.46</v>
      </c>
      <c r="K32" s="550">
        <v>5572.17</v>
      </c>
    </row>
    <row r="33" spans="1:11" ht="19.8" customHeight="1">
      <c r="A33" s="557" t="s">
        <v>102</v>
      </c>
      <c r="B33" s="550">
        <v>-130305.19</v>
      </c>
      <c r="C33" s="550">
        <v>112186.77</v>
      </c>
      <c r="D33" s="550">
        <v>4258.5</v>
      </c>
      <c r="E33" s="550">
        <v>105819</v>
      </c>
      <c r="F33" s="550">
        <v>-90664.960000000006</v>
      </c>
      <c r="G33" s="550">
        <v>95244.21</v>
      </c>
      <c r="H33" s="550">
        <v>69070.45</v>
      </c>
      <c r="I33" s="550">
        <v>-10008.66</v>
      </c>
      <c r="J33" s="550">
        <v>14041.55</v>
      </c>
      <c r="K33" s="550">
        <v>7189.37</v>
      </c>
    </row>
    <row r="34" spans="1:11" ht="19.8" customHeight="1">
      <c r="A34" s="558" t="s">
        <v>35</v>
      </c>
      <c r="B34" s="550"/>
      <c r="C34" s="550">
        <v>389206.57</v>
      </c>
      <c r="D34" s="550">
        <v>29091.439999999999</v>
      </c>
      <c r="E34" s="550">
        <v>339266.21</v>
      </c>
      <c r="F34" s="550"/>
      <c r="G34" s="550">
        <v>318467.56</v>
      </c>
      <c r="H34" s="550">
        <v>266214.96000000002</v>
      </c>
      <c r="I34" s="550"/>
      <c r="J34" s="550">
        <v>32080.25</v>
      </c>
      <c r="K34" s="550">
        <v>24356.62</v>
      </c>
    </row>
    <row r="35" spans="1:11" ht="19.8" customHeight="1">
      <c r="A35" s="559" t="s">
        <v>265</v>
      </c>
      <c r="B35" s="546"/>
      <c r="C35" s="546"/>
      <c r="D35" s="546"/>
      <c r="E35" s="546"/>
      <c r="F35" s="546"/>
      <c r="G35" s="546"/>
      <c r="H35" s="546"/>
      <c r="I35" s="546"/>
      <c r="J35" s="546"/>
      <c r="K35" s="561"/>
    </row>
    <row r="36" spans="1:11" ht="19.8" customHeight="1">
      <c r="A36" s="560" t="s">
        <v>99</v>
      </c>
      <c r="B36" s="550">
        <v>-127453.44</v>
      </c>
      <c r="C36" s="550">
        <v>127355.52</v>
      </c>
      <c r="D36" s="550">
        <v>3991.25</v>
      </c>
      <c r="E36" s="550">
        <v>61305.15</v>
      </c>
      <c r="F36" s="550">
        <v>-64491.21</v>
      </c>
      <c r="G36" s="550">
        <v>58069.51</v>
      </c>
      <c r="H36" s="550">
        <v>57068.6</v>
      </c>
      <c r="I36" s="550">
        <v>-3156.5</v>
      </c>
      <c r="J36" s="550">
        <v>5271.3</v>
      </c>
      <c r="K36" s="550">
        <v>6386.37</v>
      </c>
    </row>
    <row r="37" spans="1:11" ht="19.8" customHeight="1">
      <c r="A37" s="551" t="s">
        <v>280</v>
      </c>
      <c r="B37" s="550">
        <v>-64603.69</v>
      </c>
      <c r="C37" s="550">
        <v>78949.84</v>
      </c>
      <c r="D37" s="632">
        <v>0</v>
      </c>
      <c r="E37" s="550">
        <v>13526.63</v>
      </c>
      <c r="F37" s="550">
        <v>-63490.39</v>
      </c>
      <c r="G37" s="550">
        <v>12971.28</v>
      </c>
      <c r="H37" s="550">
        <v>10525.08</v>
      </c>
      <c r="I37" s="550">
        <v>-4271.5600000000004</v>
      </c>
      <c r="J37" s="550">
        <v>1000</v>
      </c>
      <c r="K37" s="550">
        <v>4140.46</v>
      </c>
    </row>
    <row r="38" spans="1:11" ht="19.8" customHeight="1">
      <c r="A38" s="562" t="s">
        <v>103</v>
      </c>
      <c r="B38" s="563"/>
      <c r="C38" s="563"/>
      <c r="D38" s="563"/>
      <c r="E38" s="563"/>
      <c r="F38" s="563"/>
      <c r="G38" s="563"/>
      <c r="H38" s="563"/>
      <c r="I38" s="563"/>
      <c r="J38" s="563"/>
      <c r="K38" s="564"/>
    </row>
    <row r="39" spans="1:11" ht="19.8" customHeight="1">
      <c r="A39" s="565" t="s">
        <v>234</v>
      </c>
      <c r="B39" s="550">
        <v>-2836.81</v>
      </c>
      <c r="C39" s="550">
        <v>312784.77</v>
      </c>
      <c r="D39" s="550">
        <v>140038.29</v>
      </c>
      <c r="E39" s="550">
        <v>148132.43</v>
      </c>
      <c r="F39" s="550">
        <v>-73158.960000000006</v>
      </c>
      <c r="G39" s="550">
        <v>129100.98</v>
      </c>
      <c r="H39" s="550">
        <v>173427.97</v>
      </c>
      <c r="I39" s="550">
        <v>-7803.74</v>
      </c>
      <c r="J39" s="550">
        <v>23637.72</v>
      </c>
      <c r="K39" s="550">
        <v>22996.27</v>
      </c>
    </row>
    <row r="40" spans="1:11" ht="19.8" customHeight="1">
      <c r="A40" s="565" t="s">
        <v>235</v>
      </c>
      <c r="B40" s="550">
        <v>21777.23</v>
      </c>
      <c r="C40" s="550">
        <v>351714.17</v>
      </c>
      <c r="D40" s="550">
        <v>314867.46999999997</v>
      </c>
      <c r="E40" s="550">
        <v>211525.25</v>
      </c>
      <c r="F40" s="550">
        <v>-117508.16</v>
      </c>
      <c r="G40" s="550">
        <v>194561.87</v>
      </c>
      <c r="H40" s="550">
        <v>175283.45</v>
      </c>
      <c r="I40" s="550">
        <v>-7162.28</v>
      </c>
      <c r="J40" s="550">
        <v>23632.2</v>
      </c>
      <c r="K40" s="550">
        <v>21924.75</v>
      </c>
    </row>
    <row r="41" spans="1:11" ht="19.8" customHeight="1">
      <c r="A41" s="565" t="s">
        <v>236</v>
      </c>
      <c r="B41" s="550">
        <v>-152901.32</v>
      </c>
      <c r="C41" s="550">
        <v>564335.26</v>
      </c>
      <c r="D41" s="550">
        <v>243977.87</v>
      </c>
      <c r="E41" s="550">
        <v>202940.9</v>
      </c>
      <c r="F41" s="550">
        <v>-98246.46</v>
      </c>
      <c r="G41" s="550">
        <v>141420.31</v>
      </c>
      <c r="H41" s="550">
        <v>163005.32</v>
      </c>
      <c r="I41" s="550">
        <v>-5454.85</v>
      </c>
      <c r="J41" s="550">
        <v>18667.63</v>
      </c>
      <c r="K41" s="550">
        <v>20986.91</v>
      </c>
    </row>
    <row r="42" spans="1:11" ht="19.8" customHeight="1">
      <c r="A42" s="565" t="s">
        <v>237</v>
      </c>
      <c r="B42" s="550">
        <v>-35172.19</v>
      </c>
      <c r="C42" s="550">
        <v>282236.71999999997</v>
      </c>
      <c r="D42" s="550">
        <v>138227.51999999999</v>
      </c>
      <c r="E42" s="550">
        <v>136097.19</v>
      </c>
      <c r="F42" s="550">
        <v>-119831.53</v>
      </c>
      <c r="G42" s="550">
        <v>124042.4</v>
      </c>
      <c r="H42" s="550">
        <v>172227.42</v>
      </c>
      <c r="I42" s="550">
        <v>-7774.12</v>
      </c>
      <c r="J42" s="550">
        <v>16408.61</v>
      </c>
      <c r="K42" s="550">
        <v>15556.52</v>
      </c>
    </row>
    <row r="43" spans="1:11" ht="19.8" customHeight="1">
      <c r="A43" s="565" t="s">
        <v>238</v>
      </c>
      <c r="B43" s="550">
        <v>-27260.17</v>
      </c>
      <c r="C43" s="550">
        <v>410357.98</v>
      </c>
      <c r="D43" s="550">
        <v>188227.31</v>
      </c>
      <c r="E43" s="550">
        <v>240645.46</v>
      </c>
      <c r="F43" s="550">
        <v>-168068.87</v>
      </c>
      <c r="G43" s="550">
        <v>229528.12</v>
      </c>
      <c r="H43" s="550">
        <v>192833.82</v>
      </c>
      <c r="I43" s="550">
        <v>-6922.08</v>
      </c>
      <c r="J43" s="550">
        <v>18550.18</v>
      </c>
      <c r="K43" s="550">
        <v>17559.509999999998</v>
      </c>
    </row>
    <row r="44" spans="1:11" ht="19.8" customHeight="1">
      <c r="A44" s="565" t="s">
        <v>80</v>
      </c>
      <c r="B44" s="550">
        <v>-45774.96</v>
      </c>
      <c r="C44" s="550">
        <v>264093.03999999998</v>
      </c>
      <c r="D44" s="550">
        <v>199195.01</v>
      </c>
      <c r="E44" s="550">
        <v>212326.08</v>
      </c>
      <c r="F44" s="550">
        <v>-131374.85</v>
      </c>
      <c r="G44" s="550">
        <v>199166.5</v>
      </c>
      <c r="H44" s="550">
        <v>198960.53</v>
      </c>
      <c r="I44" s="550">
        <v>-5931.35</v>
      </c>
      <c r="J44" s="550">
        <v>20451.36</v>
      </c>
      <c r="K44" s="550">
        <v>13821.06</v>
      </c>
    </row>
    <row r="45" spans="1:11" ht="19.8" customHeight="1">
      <c r="A45" s="565" t="s">
        <v>81</v>
      </c>
      <c r="B45" s="550">
        <v>-193203</v>
      </c>
      <c r="C45" s="550">
        <v>610930.15</v>
      </c>
      <c r="D45" s="550">
        <v>263208.25</v>
      </c>
      <c r="E45" s="550">
        <v>178583.76</v>
      </c>
      <c r="F45" s="550">
        <v>-131217.99</v>
      </c>
      <c r="G45" s="550">
        <v>162997.51</v>
      </c>
      <c r="H45" s="550">
        <v>200255.24</v>
      </c>
      <c r="I45" s="550">
        <v>698.96</v>
      </c>
      <c r="J45" s="550">
        <v>21613.1</v>
      </c>
      <c r="K45" s="550">
        <v>32571.64</v>
      </c>
    </row>
    <row r="46" spans="1:11" ht="19.8" customHeight="1">
      <c r="A46" s="565" t="s">
        <v>281</v>
      </c>
      <c r="B46" s="550">
        <v>-24064.83</v>
      </c>
      <c r="C46" s="550">
        <v>641272.17000000004</v>
      </c>
      <c r="D46" s="550">
        <v>244645.78</v>
      </c>
      <c r="E46" s="550">
        <v>250148.43</v>
      </c>
      <c r="F46" s="550">
        <v>-169782.89</v>
      </c>
      <c r="G46" s="550">
        <v>217164.57</v>
      </c>
      <c r="H46" s="550">
        <v>203406</v>
      </c>
      <c r="I46" s="550">
        <v>-10259.64</v>
      </c>
      <c r="J46" s="550">
        <v>27146.29</v>
      </c>
      <c r="K46" s="550">
        <v>20157.900000000001</v>
      </c>
    </row>
    <row r="47" spans="1:11" ht="19.8" customHeight="1">
      <c r="A47" s="565" t="s">
        <v>107</v>
      </c>
      <c r="B47" s="550">
        <v>135541.69</v>
      </c>
      <c r="C47" s="550">
        <v>278999.21999999997</v>
      </c>
      <c r="D47" s="550">
        <v>266834.21000000002</v>
      </c>
      <c r="E47" s="550">
        <v>236153.21</v>
      </c>
      <c r="F47" s="550">
        <v>-156024.19</v>
      </c>
      <c r="G47" s="550">
        <v>222418.33</v>
      </c>
      <c r="H47" s="550">
        <v>220446.38</v>
      </c>
      <c r="I47" s="550">
        <v>-3271.29</v>
      </c>
      <c r="J47" s="550">
        <v>20959.34</v>
      </c>
      <c r="K47" s="550">
        <v>21414.03</v>
      </c>
    </row>
    <row r="48" spans="1:11" ht="19.8" customHeight="1">
      <c r="A48" s="565" t="s">
        <v>110</v>
      </c>
      <c r="B48" s="550">
        <v>-88446.5</v>
      </c>
      <c r="C48" s="550">
        <v>427902.62</v>
      </c>
      <c r="D48" s="550">
        <v>142623.60999999999</v>
      </c>
      <c r="E48" s="550">
        <v>290031.35999999999</v>
      </c>
      <c r="F48" s="550">
        <v>-154052.22</v>
      </c>
      <c r="G48" s="550">
        <v>276671.74</v>
      </c>
      <c r="H48" s="550">
        <v>263039.31</v>
      </c>
      <c r="I48" s="550">
        <v>-3725.97</v>
      </c>
      <c r="J48" s="550">
        <v>22520.59</v>
      </c>
      <c r="K48" s="550">
        <v>22116.080000000002</v>
      </c>
    </row>
    <row r="49" spans="1:11" ht="19.8" customHeight="1">
      <c r="A49" s="565" t="s">
        <v>133</v>
      </c>
      <c r="B49" s="550">
        <v>-93198.86</v>
      </c>
      <c r="C49" s="550">
        <v>360354.55</v>
      </c>
      <c r="D49" s="550">
        <v>74975.72</v>
      </c>
      <c r="E49" s="550">
        <v>266892.24</v>
      </c>
      <c r="F49" s="550">
        <v>-140419.82</v>
      </c>
      <c r="G49" s="550">
        <v>250989.4</v>
      </c>
      <c r="H49" s="550">
        <v>255870.46</v>
      </c>
      <c r="I49" s="550">
        <v>-3321.48</v>
      </c>
      <c r="J49" s="550">
        <v>24060.81</v>
      </c>
      <c r="K49" s="550">
        <v>28547.95</v>
      </c>
    </row>
    <row r="50" spans="1:11" ht="19.8" customHeight="1">
      <c r="A50" s="566" t="s">
        <v>142</v>
      </c>
      <c r="B50" s="550">
        <v>-74438.86</v>
      </c>
      <c r="C50" s="550">
        <v>373063.44</v>
      </c>
      <c r="D50" s="550">
        <v>64496.24</v>
      </c>
      <c r="E50" s="550">
        <v>352824.12</v>
      </c>
      <c r="F50" s="550">
        <v>-145300.89000000001</v>
      </c>
      <c r="G50" s="550">
        <v>339569.12</v>
      </c>
      <c r="H50" s="550">
        <v>274285.76</v>
      </c>
      <c r="I50" s="550">
        <v>-7808.64</v>
      </c>
      <c r="J50" s="550">
        <v>25115.7</v>
      </c>
      <c r="K50" s="550">
        <v>28656.97</v>
      </c>
    </row>
    <row r="51" spans="1:11" ht="19.8" customHeight="1">
      <c r="A51" s="567" t="s">
        <v>191</v>
      </c>
      <c r="B51" s="550">
        <v>-118695.79</v>
      </c>
      <c r="C51" s="550">
        <v>291569.74</v>
      </c>
      <c r="D51" s="550">
        <v>69568.13</v>
      </c>
      <c r="E51" s="550">
        <v>252350.64</v>
      </c>
      <c r="F51" s="550">
        <v>-80017.570000000007</v>
      </c>
      <c r="G51" s="550">
        <v>235720.29</v>
      </c>
      <c r="H51" s="550">
        <v>272446.65000000002</v>
      </c>
      <c r="I51" s="550">
        <v>-11349.85</v>
      </c>
      <c r="J51" s="550">
        <v>24911.17</v>
      </c>
      <c r="K51" s="550">
        <v>24441.45</v>
      </c>
    </row>
    <row r="52" spans="1:11" ht="19.8" customHeight="1">
      <c r="A52" s="566" t="s">
        <v>168</v>
      </c>
      <c r="B52" s="550">
        <v>-149044.85</v>
      </c>
      <c r="C52" s="550">
        <v>389206.57</v>
      </c>
      <c r="D52" s="550">
        <v>29091.439999999999</v>
      </c>
      <c r="E52" s="550">
        <v>339266.21</v>
      </c>
      <c r="F52" s="550">
        <v>-116743.77</v>
      </c>
      <c r="G52" s="550">
        <v>318467.56</v>
      </c>
      <c r="H52" s="550">
        <v>266214.96000000002</v>
      </c>
      <c r="I52" s="550">
        <v>-10880.09</v>
      </c>
      <c r="J52" s="550">
        <v>32080.25</v>
      </c>
      <c r="K52" s="550">
        <v>24356.62</v>
      </c>
    </row>
    <row r="53" spans="1:11" ht="21" customHeight="1">
      <c r="A53" s="568" t="s">
        <v>266</v>
      </c>
      <c r="B53" s="550">
        <v>-127453.44</v>
      </c>
      <c r="C53" s="550" t="s">
        <v>49</v>
      </c>
      <c r="D53" s="550" t="s">
        <v>49</v>
      </c>
      <c r="E53" s="569">
        <v>308244</v>
      </c>
      <c r="F53" s="550">
        <v>-64491.21</v>
      </c>
      <c r="G53" s="550">
        <v>71040.789999999994</v>
      </c>
      <c r="H53" s="550">
        <v>67593.679999999993</v>
      </c>
      <c r="I53" s="550">
        <v>-3156.5</v>
      </c>
      <c r="J53" s="550">
        <v>6271.3</v>
      </c>
      <c r="K53" s="550">
        <v>10526.83</v>
      </c>
    </row>
    <row r="54" spans="1:11" ht="20.399999999999999" customHeight="1">
      <c r="A54" s="543"/>
      <c r="B54" s="544"/>
      <c r="C54" s="544"/>
      <c r="D54" s="544"/>
      <c r="E54" s="545"/>
      <c r="F54" s="546"/>
      <c r="G54" s="544"/>
      <c r="H54" s="544"/>
      <c r="I54" s="546"/>
      <c r="J54" s="544"/>
      <c r="K54" s="547"/>
    </row>
    <row r="55" spans="1:11" s="522" customFormat="1" ht="20.399999999999999" customHeight="1">
      <c r="A55" s="570" t="s">
        <v>161</v>
      </c>
      <c r="B55" s="570"/>
      <c r="C55" s="570"/>
      <c r="D55" s="570"/>
      <c r="E55" s="570"/>
      <c r="F55" s="570"/>
      <c r="G55" s="570"/>
      <c r="H55" s="570"/>
      <c r="I55" s="570"/>
      <c r="J55" s="570"/>
      <c r="K55" s="570"/>
    </row>
    <row r="56" spans="1:11" s="522" customFormat="1" ht="20.399999999999999" customHeight="1">
      <c r="A56" s="706" t="s">
        <v>111</v>
      </c>
      <c r="B56" s="706"/>
      <c r="C56" s="706"/>
      <c r="D56" s="706"/>
      <c r="E56" s="706"/>
      <c r="F56" s="706"/>
      <c r="G56" s="706"/>
      <c r="H56" s="706"/>
      <c r="I56" s="706"/>
      <c r="J56" s="706"/>
      <c r="K56" s="706"/>
    </row>
    <row r="57" spans="1:11" s="522" customFormat="1" ht="20.399999999999999" customHeight="1">
      <c r="A57" s="571" t="s">
        <v>183</v>
      </c>
      <c r="B57" s="571"/>
      <c r="C57" s="571"/>
      <c r="D57" s="571"/>
      <c r="E57" s="571"/>
      <c r="F57" s="571"/>
      <c r="G57" s="571"/>
      <c r="H57" s="571"/>
      <c r="I57" s="571"/>
      <c r="J57" s="571"/>
      <c r="K57" s="571"/>
    </row>
    <row r="58" spans="1:11" s="522" customFormat="1" ht="20.399999999999999" customHeight="1">
      <c r="A58" s="706" t="s">
        <v>104</v>
      </c>
      <c r="B58" s="706"/>
      <c r="C58" s="706"/>
      <c r="D58" s="706"/>
      <c r="E58" s="706"/>
      <c r="F58" s="706"/>
      <c r="G58" s="706"/>
      <c r="H58" s="706"/>
      <c r="I58" s="706"/>
      <c r="J58" s="706"/>
      <c r="K58" s="706"/>
    </row>
    <row r="59" spans="1:11" s="522" customFormat="1" ht="20.399999999999999" customHeight="1">
      <c r="A59" s="706" t="s">
        <v>105</v>
      </c>
      <c r="B59" s="706"/>
      <c r="C59" s="706"/>
      <c r="D59" s="706"/>
      <c r="E59" s="706"/>
      <c r="F59" s="706"/>
      <c r="G59" s="706"/>
      <c r="H59" s="706"/>
      <c r="I59" s="706"/>
      <c r="J59" s="706"/>
      <c r="K59" s="706"/>
    </row>
    <row r="60" spans="1:11" s="522" customFormat="1" ht="20.399999999999999" customHeight="1">
      <c r="A60" s="572" t="s">
        <v>162</v>
      </c>
      <c r="B60" s="572"/>
      <c r="C60" s="572"/>
      <c r="D60" s="572"/>
      <c r="E60" s="572"/>
      <c r="F60" s="572"/>
      <c r="G60" s="572"/>
      <c r="H60" s="572"/>
      <c r="I60" s="572"/>
      <c r="J60" s="572"/>
      <c r="K60" s="572"/>
    </row>
    <row r="61" spans="1:11" s="522" customFormat="1" ht="23.4" customHeight="1">
      <c r="A61" s="573" t="s">
        <v>314</v>
      </c>
      <c r="B61" s="573"/>
      <c r="C61" s="573"/>
      <c r="D61" s="573"/>
      <c r="E61" s="573"/>
      <c r="F61" s="573"/>
      <c r="G61" s="570"/>
      <c r="H61" s="570"/>
      <c r="I61" s="570"/>
      <c r="J61" s="570"/>
      <c r="K61" s="570"/>
    </row>
    <row r="62" spans="1:11" ht="17.399999999999999">
      <c r="A62" s="570" t="s">
        <v>267</v>
      </c>
      <c r="B62" s="570"/>
      <c r="C62" s="570"/>
      <c r="D62" s="570"/>
      <c r="E62" s="570"/>
      <c r="F62" s="570"/>
      <c r="G62" s="570"/>
      <c r="H62" s="570"/>
      <c r="I62" s="570"/>
      <c r="J62" s="570"/>
      <c r="K62" s="570"/>
    </row>
  </sheetData>
  <mergeCells count="11">
    <mergeCell ref="A59:K59"/>
    <mergeCell ref="A58:K58"/>
    <mergeCell ref="A1:K1"/>
    <mergeCell ref="A2:A4"/>
    <mergeCell ref="B2:E2"/>
    <mergeCell ref="F2:H2"/>
    <mergeCell ref="I2:K2"/>
    <mergeCell ref="B3:E3"/>
    <mergeCell ref="F3:H3"/>
    <mergeCell ref="I3:K3"/>
    <mergeCell ref="A56:K56"/>
  </mergeCells>
  <pageMargins left="0.3" right="0.17" top="0.5" bottom="0.25" header="0.3" footer="0.3"/>
  <pageSetup scale="47"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T190"/>
  <sheetViews>
    <sheetView showGridLines="0" zoomScaleNormal="100" workbookViewId="0">
      <selection sqref="A1:P15"/>
    </sheetView>
  </sheetViews>
  <sheetFormatPr defaultRowHeight="13.2"/>
  <cols>
    <col min="1" max="1" width="18.88671875" customWidth="1"/>
    <col min="2" max="2" width="9.44140625" customWidth="1"/>
    <col min="3" max="4" width="9.88671875" customWidth="1"/>
    <col min="5" max="5" width="9.109375" customWidth="1"/>
    <col min="6" max="6" width="9.88671875" customWidth="1"/>
    <col min="7" max="7" width="7.6640625" customWidth="1"/>
    <col min="8" max="8" width="9.44140625" customWidth="1"/>
    <col min="9" max="10" width="8.109375" customWidth="1"/>
    <col min="11" max="11" width="9.109375" customWidth="1"/>
    <col min="12" max="12" width="8.109375" customWidth="1"/>
    <col min="13" max="13" width="9.6640625" customWidth="1"/>
    <col min="14" max="14" width="14.6640625" customWidth="1"/>
    <col min="15" max="15" width="13.44140625" customWidth="1"/>
    <col min="16" max="16" width="11.44140625" customWidth="1"/>
    <col min="19" max="19" width="11.6640625" bestFit="1" customWidth="1"/>
  </cols>
  <sheetData>
    <row r="1" spans="1:20" s="35" customFormat="1" ht="21.6" customHeight="1">
      <c r="A1" s="509" t="s">
        <v>251</v>
      </c>
      <c r="B1" s="509"/>
      <c r="C1" s="509"/>
      <c r="D1" s="509"/>
      <c r="E1" s="509"/>
      <c r="F1" s="509"/>
      <c r="G1" s="509"/>
      <c r="H1" s="509"/>
      <c r="I1" s="509"/>
      <c r="J1" s="509"/>
      <c r="K1" s="509"/>
      <c r="L1" s="509"/>
      <c r="M1" s="509"/>
      <c r="N1" s="509"/>
      <c r="O1" s="509"/>
      <c r="P1" s="509"/>
    </row>
    <row r="2" spans="1:20" ht="18" customHeight="1">
      <c r="A2" s="11"/>
      <c r="B2" s="267" t="s">
        <v>213</v>
      </c>
      <c r="C2" s="200" t="s">
        <v>214</v>
      </c>
      <c r="D2" s="200" t="s">
        <v>215</v>
      </c>
      <c r="E2" s="373" t="s">
        <v>216</v>
      </c>
      <c r="F2" s="200" t="s">
        <v>217</v>
      </c>
      <c r="G2" s="200" t="s">
        <v>218</v>
      </c>
      <c r="H2" s="200" t="s">
        <v>219</v>
      </c>
      <c r="I2" s="200" t="s">
        <v>220</v>
      </c>
      <c r="J2" s="373" t="s">
        <v>221</v>
      </c>
      <c r="K2" s="200" t="s">
        <v>222</v>
      </c>
      <c r="L2" s="200" t="s">
        <v>223</v>
      </c>
      <c r="M2" s="201" t="s">
        <v>224</v>
      </c>
      <c r="N2" s="663" t="s">
        <v>230</v>
      </c>
      <c r="O2" s="664"/>
      <c r="P2" s="665"/>
    </row>
    <row r="3" spans="1:20" s="41" customFormat="1" ht="34.5" customHeight="1">
      <c r="A3" s="40"/>
      <c r="B3" s="104">
        <v>43773</v>
      </c>
      <c r="C3" s="105">
        <v>43801</v>
      </c>
      <c r="D3" s="106">
        <v>43829</v>
      </c>
      <c r="E3" s="105">
        <v>43864</v>
      </c>
      <c r="F3" s="105">
        <v>43892</v>
      </c>
      <c r="G3" s="105" t="s">
        <v>241</v>
      </c>
      <c r="H3" s="105">
        <v>43948</v>
      </c>
      <c r="I3" s="105">
        <v>43983</v>
      </c>
      <c r="J3" s="105">
        <v>44012</v>
      </c>
      <c r="K3" s="105">
        <v>44046</v>
      </c>
      <c r="L3" s="105">
        <v>44074</v>
      </c>
      <c r="M3" s="105">
        <v>44102</v>
      </c>
      <c r="N3" s="419" t="s">
        <v>163</v>
      </c>
      <c r="O3" s="420" t="s">
        <v>57</v>
      </c>
      <c r="P3" s="377" t="s">
        <v>164</v>
      </c>
    </row>
    <row r="4" spans="1:20" ht="12.6" customHeight="1">
      <c r="A4" s="310"/>
      <c r="B4" s="128"/>
      <c r="C4" s="129"/>
      <c r="D4" s="129"/>
      <c r="E4" s="129"/>
      <c r="F4" s="311"/>
      <c r="G4" s="271"/>
      <c r="H4" s="271"/>
      <c r="I4" s="81"/>
      <c r="J4" s="81"/>
      <c r="K4" s="81"/>
      <c r="L4" s="81"/>
      <c r="M4" s="127"/>
      <c r="N4" s="312"/>
      <c r="O4" s="313"/>
      <c r="P4" s="92"/>
    </row>
    <row r="5" spans="1:20" ht="15.6" customHeight="1">
      <c r="A5" s="92"/>
      <c r="B5" s="650" t="s">
        <v>204</v>
      </c>
      <c r="C5" s="675"/>
      <c r="D5" s="675"/>
      <c r="E5" s="675"/>
      <c r="F5" s="675"/>
      <c r="G5" s="675"/>
      <c r="H5" s="675"/>
      <c r="I5" s="675"/>
      <c r="J5" s="675"/>
      <c r="K5" s="675"/>
      <c r="L5" s="675"/>
      <c r="M5" s="676"/>
      <c r="N5" s="203"/>
      <c r="O5" s="204"/>
      <c r="P5" s="203"/>
    </row>
    <row r="6" spans="1:20" ht="12.6" customHeight="1">
      <c r="A6" s="92"/>
      <c r="B6" s="113"/>
      <c r="C6" s="81"/>
      <c r="D6" s="81"/>
      <c r="E6" s="81"/>
      <c r="F6" s="314"/>
      <c r="G6" s="271"/>
      <c r="H6" s="271"/>
      <c r="I6" s="81"/>
      <c r="J6" s="81"/>
      <c r="K6" s="81"/>
      <c r="L6" s="81"/>
      <c r="M6" s="127"/>
      <c r="N6" s="92"/>
      <c r="O6" s="127"/>
      <c r="P6" s="92"/>
    </row>
    <row r="7" spans="1:20" ht="17.399999999999999" customHeight="1">
      <c r="A7" s="315" t="s">
        <v>146</v>
      </c>
      <c r="B7" s="316">
        <v>2639</v>
      </c>
      <c r="C7" s="211">
        <v>3706</v>
      </c>
      <c r="D7" s="188">
        <v>3447</v>
      </c>
      <c r="E7" s="188">
        <v>5036</v>
      </c>
      <c r="F7" s="188">
        <v>4662</v>
      </c>
      <c r="G7" s="188">
        <f>N7-SUM(B7:F7)</f>
        <v>1292</v>
      </c>
      <c r="H7" s="188"/>
      <c r="I7" s="188"/>
      <c r="J7" s="188"/>
      <c r="K7" s="188"/>
      <c r="L7" s="188"/>
      <c r="M7" s="214"/>
      <c r="N7" s="210">
        <v>20782</v>
      </c>
      <c r="O7" s="215">
        <v>59250</v>
      </c>
      <c r="P7" s="212">
        <f>N7/O7</f>
        <v>0.35075105485232067</v>
      </c>
      <c r="S7" s="1"/>
      <c r="T7" s="27"/>
    </row>
    <row r="8" spans="1:20" ht="17.399999999999999" customHeight="1">
      <c r="A8" s="317" t="s">
        <v>182</v>
      </c>
      <c r="B8" s="316">
        <v>1348</v>
      </c>
      <c r="C8" s="211">
        <v>1495</v>
      </c>
      <c r="D8" s="188">
        <v>1167</v>
      </c>
      <c r="E8" s="188">
        <v>1449</v>
      </c>
      <c r="F8" s="188">
        <v>0</v>
      </c>
      <c r="G8" s="188">
        <v>0</v>
      </c>
      <c r="H8" s="188"/>
      <c r="I8" s="188"/>
      <c r="J8" s="188"/>
      <c r="K8" s="217"/>
      <c r="L8" s="213"/>
      <c r="M8" s="214"/>
      <c r="N8" s="210">
        <v>5459</v>
      </c>
      <c r="O8" s="215">
        <v>5459</v>
      </c>
      <c r="P8" s="212">
        <f>N8/O8</f>
        <v>1</v>
      </c>
    </row>
    <row r="9" spans="1:20" ht="15.6" customHeight="1">
      <c r="A9" s="219"/>
      <c r="B9" s="318"/>
      <c r="C9" s="217"/>
      <c r="D9" s="217"/>
      <c r="E9" s="319"/>
      <c r="F9" s="319"/>
      <c r="G9" s="319"/>
      <c r="H9" s="319"/>
      <c r="I9" s="319"/>
      <c r="J9" s="217"/>
      <c r="K9" s="217"/>
      <c r="L9" s="220"/>
      <c r="M9" s="218"/>
      <c r="N9" s="216"/>
      <c r="O9" s="221"/>
      <c r="P9" s="212"/>
    </row>
    <row r="10" spans="1:20" ht="15.6" customHeight="1">
      <c r="A10" s="278" t="s">
        <v>35</v>
      </c>
      <c r="B10" s="320">
        <f>SUM(B7:B8)</f>
        <v>3987</v>
      </c>
      <c r="C10" s="321">
        <f>SUM(C7:C9)</f>
        <v>5201</v>
      </c>
      <c r="D10" s="321">
        <f>SUM(D7:D9)</f>
        <v>4614</v>
      </c>
      <c r="E10" s="321">
        <f>SUM(E7:E9)</f>
        <v>6485</v>
      </c>
      <c r="F10" s="321">
        <f>SUM(F7:F9)</f>
        <v>4662</v>
      </c>
      <c r="G10" s="321">
        <f>SUM(G7:G9)</f>
        <v>1292</v>
      </c>
      <c r="H10" s="321"/>
      <c r="I10" s="321"/>
      <c r="J10" s="321"/>
      <c r="K10" s="321"/>
      <c r="L10" s="321"/>
      <c r="M10" s="321"/>
      <c r="N10" s="383">
        <f>SUM(N7:N9)</f>
        <v>26241</v>
      </c>
      <c r="O10" s="222">
        <f>SUM(O7:O8)</f>
        <v>64709</v>
      </c>
      <c r="P10" s="322">
        <f>N10/O10</f>
        <v>0.4055231884281939</v>
      </c>
    </row>
    <row r="11" spans="1:20" ht="11.25" customHeight="1">
      <c r="A11" s="60"/>
      <c r="B11" s="60"/>
      <c r="C11" s="60"/>
      <c r="D11" s="60"/>
      <c r="E11" s="60"/>
      <c r="F11" s="60"/>
      <c r="G11" s="60"/>
      <c r="H11" s="60"/>
      <c r="I11" s="60"/>
      <c r="J11" s="60"/>
      <c r="K11" s="60"/>
      <c r="L11" s="60"/>
      <c r="M11" s="60"/>
      <c r="N11" s="60"/>
      <c r="O11" s="80"/>
      <c r="P11" s="60"/>
    </row>
    <row r="12" spans="1:20" s="70" customFormat="1" ht="18.75" customHeight="1">
      <c r="A12" s="107" t="s">
        <v>178</v>
      </c>
      <c r="B12" s="107"/>
      <c r="C12" s="107"/>
      <c r="D12" s="82"/>
      <c r="E12" s="82"/>
      <c r="F12" s="93"/>
      <c r="G12" s="60"/>
      <c r="H12" s="60"/>
      <c r="I12" s="60"/>
      <c r="J12" s="60"/>
      <c r="K12" s="60"/>
      <c r="L12" s="60"/>
      <c r="M12" s="60"/>
      <c r="N12" s="60"/>
      <c r="O12" s="60"/>
      <c r="P12" s="60"/>
      <c r="S12" s="103"/>
    </row>
    <row r="13" spans="1:20" s="70" customFormat="1" ht="18" customHeight="1">
      <c r="A13" s="270" t="s">
        <v>165</v>
      </c>
      <c r="B13" s="270"/>
      <c r="C13" s="270"/>
      <c r="D13" s="270"/>
      <c r="E13" s="270"/>
      <c r="F13" s="270"/>
      <c r="G13" s="270"/>
      <c r="H13" s="270"/>
      <c r="I13" s="270"/>
      <c r="J13" s="270"/>
      <c r="K13" s="270"/>
      <c r="L13" s="270"/>
      <c r="M13" s="270"/>
      <c r="N13" s="270"/>
      <c r="O13" s="270"/>
      <c r="P13" s="270"/>
      <c r="S13" s="103"/>
    </row>
    <row r="14" spans="1:20" s="70" customFormat="1" ht="15" customHeight="1">
      <c r="S14" s="103"/>
    </row>
    <row r="15" spans="1:20" s="70" customFormat="1"/>
    <row r="16" spans="1:20" s="70" customFormat="1"/>
    <row r="17" s="70" customFormat="1"/>
    <row r="18" s="70" customFormat="1"/>
    <row r="19" s="70" customFormat="1"/>
    <row r="20" s="70" customFormat="1"/>
    <row r="21" s="70" customFormat="1"/>
    <row r="22" s="70" customFormat="1"/>
    <row r="23" s="70" customFormat="1"/>
    <row r="24" s="70" customFormat="1"/>
    <row r="25" s="70" customFormat="1"/>
    <row r="26" s="70" customFormat="1"/>
    <row r="27" s="70" customFormat="1"/>
    <row r="28" s="70" customFormat="1"/>
    <row r="29" s="70" customFormat="1"/>
    <row r="30" s="70" customFormat="1"/>
    <row r="31" s="70" customFormat="1"/>
    <row r="32" s="70" customFormat="1"/>
    <row r="33" s="70" customFormat="1"/>
    <row r="34" s="70" customFormat="1"/>
    <row r="35" s="70" customFormat="1"/>
    <row r="36" s="70" customFormat="1"/>
    <row r="37" s="70" customFormat="1"/>
    <row r="38" s="70" customFormat="1"/>
    <row r="39" s="70" customFormat="1"/>
    <row r="40" s="70" customFormat="1"/>
    <row r="41" s="70" customFormat="1"/>
    <row r="42" s="70" customFormat="1"/>
    <row r="43" s="70" customFormat="1"/>
    <row r="44" s="70" customFormat="1"/>
    <row r="45" s="70" customFormat="1"/>
    <row r="46" s="70" customFormat="1"/>
    <row r="47" s="70" customFormat="1"/>
    <row r="48" s="70" customFormat="1"/>
    <row r="49" s="70" customFormat="1"/>
    <row r="50" s="70" customFormat="1"/>
    <row r="51" s="70" customFormat="1"/>
    <row r="52" s="70" customFormat="1"/>
    <row r="53" s="70" customFormat="1"/>
    <row r="54" s="70" customFormat="1"/>
    <row r="55" s="70" customFormat="1"/>
    <row r="56" s="70" customFormat="1"/>
    <row r="57" s="70" customFormat="1"/>
    <row r="58" s="70" customFormat="1"/>
    <row r="59" s="70" customFormat="1"/>
    <row r="60" s="70" customFormat="1"/>
    <row r="61" s="70" customFormat="1"/>
    <row r="62" s="70" customFormat="1"/>
    <row r="63" s="70" customFormat="1"/>
    <row r="64" s="70" customFormat="1"/>
    <row r="65" s="70" customFormat="1"/>
    <row r="66" s="70" customFormat="1"/>
    <row r="67" s="70" customFormat="1"/>
    <row r="68" s="70" customFormat="1"/>
    <row r="69" s="70" customFormat="1"/>
    <row r="70" s="70" customFormat="1"/>
    <row r="71" s="70" customFormat="1"/>
    <row r="72" s="70" customFormat="1"/>
    <row r="73" s="70" customFormat="1"/>
    <row r="74" s="70" customFormat="1"/>
    <row r="75" s="70" customFormat="1"/>
    <row r="76" s="70" customFormat="1"/>
    <row r="77" s="70" customFormat="1"/>
    <row r="78" s="70" customFormat="1"/>
    <row r="79" s="70" customFormat="1"/>
    <row r="80" s="70" customFormat="1"/>
    <row r="81" s="70" customFormat="1"/>
    <row r="82" s="70" customFormat="1"/>
    <row r="83" s="70" customFormat="1"/>
    <row r="84" s="70" customFormat="1"/>
    <row r="85" s="70" customFormat="1"/>
    <row r="86" s="70" customFormat="1"/>
    <row r="87" s="70" customFormat="1"/>
    <row r="88" s="70" customFormat="1"/>
    <row r="89" s="70" customFormat="1"/>
    <row r="90" s="70" customFormat="1"/>
    <row r="91" s="70" customFormat="1"/>
    <row r="92" s="70" customFormat="1"/>
    <row r="93" s="70" customFormat="1"/>
    <row r="94" s="70" customFormat="1"/>
    <row r="95" s="70" customFormat="1"/>
    <row r="96" s="70" customFormat="1"/>
    <row r="97" s="70" customFormat="1"/>
    <row r="98" s="70" customFormat="1"/>
    <row r="99" s="70" customFormat="1"/>
    <row r="100" s="70" customFormat="1"/>
    <row r="101" s="70" customFormat="1"/>
    <row r="102" s="70" customFormat="1"/>
    <row r="103" s="70" customFormat="1"/>
    <row r="104" s="70" customFormat="1"/>
    <row r="105" s="70" customFormat="1"/>
    <row r="106" s="70" customFormat="1"/>
    <row r="107" s="70" customFormat="1"/>
    <row r="108" s="70" customFormat="1"/>
    <row r="109" s="70" customFormat="1"/>
    <row r="110" s="70" customFormat="1"/>
    <row r="111" s="70" customFormat="1"/>
    <row r="112" s="70" customFormat="1"/>
    <row r="113" s="70" customFormat="1"/>
    <row r="114" s="70" customFormat="1"/>
    <row r="115" s="70" customFormat="1"/>
    <row r="116" s="70" customFormat="1"/>
    <row r="117" s="70" customFormat="1"/>
    <row r="118" s="70" customFormat="1"/>
    <row r="119" s="70" customFormat="1"/>
    <row r="120" s="70" customFormat="1"/>
    <row r="121" s="70" customFormat="1"/>
    <row r="122" s="70" customFormat="1"/>
    <row r="123" s="70" customFormat="1"/>
    <row r="124" s="70" customFormat="1"/>
    <row r="125" s="70" customFormat="1"/>
    <row r="126" s="70" customFormat="1"/>
    <row r="127" s="70" customFormat="1"/>
    <row r="128" s="70" customFormat="1"/>
    <row r="129" s="70" customFormat="1"/>
    <row r="130" s="70" customFormat="1"/>
    <row r="131" s="70" customFormat="1"/>
    <row r="132" s="70" customFormat="1"/>
    <row r="133" s="70" customFormat="1"/>
    <row r="134" s="70" customFormat="1"/>
    <row r="135" s="70" customFormat="1"/>
    <row r="136" s="70" customFormat="1"/>
    <row r="137" s="70" customFormat="1"/>
    <row r="138" s="70" customFormat="1"/>
    <row r="139" s="70" customFormat="1"/>
    <row r="140" s="70" customFormat="1"/>
    <row r="141" s="70" customFormat="1"/>
    <row r="142" s="70" customFormat="1"/>
    <row r="143" s="70" customFormat="1"/>
    <row r="144" s="70" customFormat="1"/>
    <row r="145" s="70" customFormat="1"/>
    <row r="146" s="70" customFormat="1"/>
    <row r="147" s="70" customFormat="1"/>
    <row r="148" s="70" customFormat="1"/>
    <row r="149" s="70" customFormat="1"/>
    <row r="150" s="70" customFormat="1"/>
    <row r="151" s="70" customFormat="1"/>
    <row r="152" s="70" customFormat="1"/>
    <row r="153" s="70" customFormat="1"/>
    <row r="154" s="70" customFormat="1"/>
    <row r="155" s="70" customFormat="1"/>
    <row r="156" s="70" customFormat="1"/>
    <row r="157" s="70" customFormat="1"/>
    <row r="158" s="70" customFormat="1"/>
    <row r="159" s="70" customFormat="1"/>
    <row r="160" s="70" customFormat="1"/>
    <row r="161" s="70" customFormat="1"/>
    <row r="162" s="70" customFormat="1"/>
    <row r="163" s="70" customFormat="1"/>
    <row r="164" s="70" customFormat="1"/>
    <row r="165" s="70" customFormat="1"/>
    <row r="166" s="70" customFormat="1"/>
    <row r="167" s="70" customFormat="1"/>
    <row r="168" s="70" customFormat="1"/>
    <row r="169" s="70" customFormat="1"/>
    <row r="170" s="70" customFormat="1"/>
    <row r="171" s="70" customFormat="1"/>
    <row r="172" s="70" customFormat="1"/>
    <row r="173" s="70" customFormat="1"/>
    <row r="174" s="70" customFormat="1"/>
    <row r="175" s="70" customFormat="1"/>
    <row r="176" s="70" customFormat="1"/>
    <row r="177" s="70" customFormat="1"/>
    <row r="178" s="70" customFormat="1"/>
    <row r="179" s="70" customFormat="1"/>
    <row r="180" s="70" customFormat="1"/>
    <row r="181" s="70" customFormat="1"/>
    <row r="182" s="70" customFormat="1"/>
    <row r="183" s="70" customFormat="1"/>
    <row r="184" s="70" customFormat="1"/>
    <row r="185" s="70" customFormat="1"/>
    <row r="186" s="70" customFormat="1"/>
    <row r="187" s="70" customFormat="1"/>
    <row r="188" s="70" customFormat="1"/>
    <row r="189" s="70" customFormat="1"/>
    <row r="190" s="70" customFormat="1"/>
  </sheetData>
  <mergeCells count="2">
    <mergeCell ref="B5:M5"/>
    <mergeCell ref="N2:P2"/>
  </mergeCells>
  <pageMargins left="0.5" right="0.17" top="1" bottom="0.17" header="0.17" footer="0.17"/>
  <pageSetup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pageSetUpPr fitToPage="1"/>
  </sheetPr>
  <dimension ref="A1:T33"/>
  <sheetViews>
    <sheetView zoomScaleNormal="100" workbookViewId="0">
      <selection sqref="A1:R31"/>
    </sheetView>
  </sheetViews>
  <sheetFormatPr defaultRowHeight="13.2"/>
  <cols>
    <col min="1" max="1" width="9.6640625" customWidth="1"/>
    <col min="2" max="2" width="24.6640625" customWidth="1"/>
    <col min="3" max="3" width="11" customWidth="1"/>
    <col min="4" max="5" width="10.6640625" customWidth="1"/>
    <col min="6" max="6" width="8.44140625" customWidth="1"/>
    <col min="7" max="7" width="11.88671875" customWidth="1"/>
    <col min="8" max="8" width="9.33203125" customWidth="1"/>
    <col min="9" max="10" width="8.6640625" customWidth="1"/>
    <col min="11" max="12" width="8.33203125" customWidth="1"/>
    <col min="13" max="13" width="8.6640625" customWidth="1"/>
    <col min="14" max="14" width="11" customWidth="1"/>
    <col min="15" max="15" width="10.109375" bestFit="1" customWidth="1"/>
    <col min="16" max="16" width="13.44140625" customWidth="1"/>
    <col min="17" max="17" width="10.88671875" style="59" customWidth="1"/>
  </cols>
  <sheetData>
    <row r="1" spans="1:20" s="35" customFormat="1" ht="21.6" customHeight="1">
      <c r="A1" s="506" t="s">
        <v>211</v>
      </c>
      <c r="B1" s="511"/>
      <c r="C1" s="511"/>
      <c r="D1" s="511"/>
      <c r="E1" s="511"/>
      <c r="F1" s="511"/>
      <c r="G1" s="511"/>
      <c r="H1" s="511"/>
      <c r="I1" s="511"/>
      <c r="J1" s="511"/>
      <c r="K1" s="511"/>
      <c r="L1" s="511"/>
      <c r="M1" s="511"/>
      <c r="N1" s="511"/>
      <c r="O1" s="512"/>
      <c r="P1" s="513"/>
      <c r="Q1" s="513"/>
    </row>
    <row r="2" spans="1:20" ht="45" customHeight="1">
      <c r="A2" s="58"/>
      <c r="B2" s="9"/>
      <c r="C2" s="643">
        <v>2019</v>
      </c>
      <c r="D2" s="644"/>
      <c r="E2" s="645"/>
      <c r="F2" s="644">
        <v>2020</v>
      </c>
      <c r="G2" s="644"/>
      <c r="H2" s="644"/>
      <c r="I2" s="644"/>
      <c r="J2" s="644"/>
      <c r="K2" s="644"/>
      <c r="L2" s="644"/>
      <c r="M2" s="644"/>
      <c r="N2" s="645"/>
      <c r="O2" s="170" t="s">
        <v>71</v>
      </c>
      <c r="P2" s="171" t="s">
        <v>262</v>
      </c>
      <c r="Q2" s="172" t="s">
        <v>126</v>
      </c>
    </row>
    <row r="3" spans="1:20" ht="15.6" customHeight="1">
      <c r="A3" s="118"/>
      <c r="B3" s="119" t="s">
        <v>116</v>
      </c>
      <c r="C3" s="120" t="s">
        <v>149</v>
      </c>
      <c r="D3" s="121" t="s">
        <v>150</v>
      </c>
      <c r="E3" s="122" t="s">
        <v>151</v>
      </c>
      <c r="F3" s="121" t="s">
        <v>152</v>
      </c>
      <c r="G3" s="121" t="s">
        <v>153</v>
      </c>
      <c r="H3" s="121" t="s">
        <v>145</v>
      </c>
      <c r="I3" s="121" t="s">
        <v>147</v>
      </c>
      <c r="J3" s="121" t="s">
        <v>154</v>
      </c>
      <c r="K3" s="121" t="s">
        <v>155</v>
      </c>
      <c r="L3" s="121" t="s">
        <v>156</v>
      </c>
      <c r="M3" s="121" t="s">
        <v>157</v>
      </c>
      <c r="N3" s="123" t="s">
        <v>158</v>
      </c>
      <c r="O3" s="47"/>
      <c r="P3" s="48">
        <v>43930</v>
      </c>
      <c r="Q3" s="62"/>
    </row>
    <row r="4" spans="1:20" ht="9.75" customHeight="1">
      <c r="A4" s="19"/>
      <c r="B4" s="49"/>
      <c r="C4" s="50"/>
      <c r="D4" s="51"/>
      <c r="E4" s="51"/>
      <c r="F4" s="51"/>
      <c r="G4" s="51"/>
      <c r="H4" s="52"/>
      <c r="I4" s="53"/>
      <c r="J4" s="53"/>
      <c r="K4" s="54"/>
      <c r="L4" s="53"/>
      <c r="M4" s="54"/>
      <c r="N4" s="55"/>
      <c r="O4" s="56"/>
      <c r="P4" s="57"/>
      <c r="Q4" s="63"/>
    </row>
    <row r="5" spans="1:20" s="36" customFormat="1" ht="16.8" customHeight="1">
      <c r="A5" s="124"/>
      <c r="B5" s="125"/>
      <c r="C5" s="646" t="s">
        <v>41</v>
      </c>
      <c r="D5" s="647"/>
      <c r="E5" s="647"/>
      <c r="F5" s="647"/>
      <c r="G5" s="647"/>
      <c r="H5" s="647"/>
      <c r="I5" s="647"/>
      <c r="J5" s="647"/>
      <c r="K5" s="647"/>
      <c r="L5" s="647"/>
      <c r="M5" s="647"/>
      <c r="N5" s="647"/>
      <c r="O5" s="648" t="s">
        <v>39</v>
      </c>
      <c r="P5" s="649"/>
      <c r="Q5" s="126" t="s">
        <v>40</v>
      </c>
    </row>
    <row r="6" spans="1:20" ht="10.8" customHeight="1">
      <c r="A6" s="113"/>
      <c r="B6" s="127"/>
      <c r="C6" s="128"/>
      <c r="D6" s="129"/>
      <c r="E6" s="81"/>
      <c r="F6" s="129"/>
      <c r="G6" s="129"/>
      <c r="H6" s="130"/>
      <c r="I6" s="131"/>
      <c r="J6" s="131"/>
      <c r="K6" s="129"/>
      <c r="L6" s="131"/>
      <c r="M6" s="129"/>
      <c r="N6" s="129"/>
      <c r="O6" s="132"/>
      <c r="P6" s="133"/>
      <c r="Q6" s="134"/>
    </row>
    <row r="7" spans="1:20" ht="16.2" customHeight="1">
      <c r="A7" s="641" t="s">
        <v>117</v>
      </c>
      <c r="B7" s="642"/>
      <c r="C7" s="135"/>
      <c r="D7" s="136"/>
      <c r="E7" s="136"/>
      <c r="F7" s="136"/>
      <c r="G7" s="136"/>
      <c r="H7" s="136"/>
      <c r="I7" s="136"/>
      <c r="J7" s="136"/>
      <c r="K7" s="136"/>
      <c r="L7" s="136"/>
      <c r="M7" s="136"/>
      <c r="N7" s="136"/>
      <c r="O7" s="137">
        <f>+O10+O9+O8</f>
        <v>933017</v>
      </c>
      <c r="P7" s="138">
        <f>+P10+P9+P8</f>
        <v>1977953</v>
      </c>
      <c r="Q7" s="139">
        <f>+O7/P7</f>
        <v>0.47170837729713494</v>
      </c>
    </row>
    <row r="8" spans="1:20" ht="16.2" customHeight="1">
      <c r="A8" s="140" t="s">
        <v>118</v>
      </c>
      <c r="B8" s="81" t="s">
        <v>174</v>
      </c>
      <c r="C8" s="135">
        <f>'Tab 3A WTO Raw  '!$C$46+'Tab 3A WTO Raw  '!B46</f>
        <v>221057</v>
      </c>
      <c r="D8" s="136">
        <f>'Tab 3A WTO Raw  '!$D$46</f>
        <v>126991</v>
      </c>
      <c r="E8" s="136">
        <f>'Tab 3A WTO Raw  '!$E$46</f>
        <v>82177</v>
      </c>
      <c r="F8" s="136">
        <f>'Tab 3A WTO Raw  '!$F$46</f>
        <v>96076</v>
      </c>
      <c r="G8" s="136">
        <f>'Tab 3A WTO Raw  '!$G$46</f>
        <v>27545</v>
      </c>
      <c r="H8" s="136">
        <f>'Tab 3A WTO Raw  '!$H$46</f>
        <v>95945</v>
      </c>
      <c r="I8" s="136"/>
      <c r="J8" s="136"/>
      <c r="K8" s="136"/>
      <c r="L8" s="136"/>
      <c r="M8" s="136"/>
      <c r="N8" s="136"/>
      <c r="O8" s="141">
        <f t="shared" ref="O8:O13" si="0">SUM(C8:N8)</f>
        <v>649791</v>
      </c>
      <c r="P8" s="138">
        <f>'Table 8 FY 2020'!$D$10</f>
        <v>1392922</v>
      </c>
      <c r="Q8" s="139">
        <f t="shared" ref="Q8:Q14" si="1">+O8/P8</f>
        <v>0.46649489346855028</v>
      </c>
      <c r="S8" s="1"/>
      <c r="T8" s="71"/>
    </row>
    <row r="9" spans="1:20" ht="16.2" customHeight="1">
      <c r="A9" s="140" t="s">
        <v>119</v>
      </c>
      <c r="B9" s="81" t="s">
        <v>120</v>
      </c>
      <c r="C9" s="135">
        <f>'Tab 4 Refined'!$B$15</f>
        <v>60023</v>
      </c>
      <c r="D9" s="136">
        <f>'Tab 4 Refined'!$C$15</f>
        <v>1313</v>
      </c>
      <c r="E9" s="136">
        <f>'Tab 4 Refined'!$D$15</f>
        <v>1482</v>
      </c>
      <c r="F9" s="136">
        <f>'Tab 4 Refined'!$E$15</f>
        <v>56426</v>
      </c>
      <c r="G9" s="136">
        <f>'Tab 4 Refined'!$F$15</f>
        <v>1552</v>
      </c>
      <c r="H9" s="136">
        <f>'Tab 4 Refined'!$G$15</f>
        <v>66542</v>
      </c>
      <c r="I9" s="136"/>
      <c r="J9" s="142"/>
      <c r="K9" s="80"/>
      <c r="L9" s="136"/>
      <c r="M9" s="136"/>
      <c r="N9" s="136"/>
      <c r="O9" s="141">
        <f t="shared" si="0"/>
        <v>187338</v>
      </c>
      <c r="P9" s="143">
        <f>'Table 8 FY 2020'!$D$21</f>
        <v>370483</v>
      </c>
      <c r="Q9" s="139">
        <f t="shared" si="1"/>
        <v>0.50565882915005544</v>
      </c>
      <c r="S9" s="1"/>
      <c r="T9" s="71"/>
    </row>
    <row r="10" spans="1:20" ht="16.2" customHeight="1">
      <c r="A10" s="140" t="s">
        <v>121</v>
      </c>
      <c r="B10" s="81" t="s">
        <v>122</v>
      </c>
      <c r="C10" s="135">
        <f>'Tab 5 FTAs '!$C$27</f>
        <v>23952</v>
      </c>
      <c r="D10" s="144">
        <f>'Tab 5 FTAs '!$D$27</f>
        <v>13596</v>
      </c>
      <c r="E10" s="136">
        <f>'Tab 5 FTAs '!$E$27</f>
        <v>9307</v>
      </c>
      <c r="F10" s="136">
        <f>'Tab 5 FTAs '!$H$27</f>
        <v>14911</v>
      </c>
      <c r="G10" s="136">
        <f>'Tab 5 FTAs '!$I$27</f>
        <v>10959</v>
      </c>
      <c r="H10" s="145">
        <f>'Tab 5 FTAs '!$J$27</f>
        <v>23163</v>
      </c>
      <c r="I10" s="136"/>
      <c r="J10" s="136"/>
      <c r="K10" s="136"/>
      <c r="L10" s="136"/>
      <c r="M10" s="136"/>
      <c r="N10" s="136"/>
      <c r="O10" s="141">
        <f t="shared" si="0"/>
        <v>95888</v>
      </c>
      <c r="P10" s="143">
        <f>'Table 8 FY 2020'!$D$40</f>
        <v>214548</v>
      </c>
      <c r="Q10" s="139">
        <f t="shared" si="1"/>
        <v>0.44693029065756845</v>
      </c>
      <c r="T10" s="71"/>
    </row>
    <row r="11" spans="1:20" ht="16.2" customHeight="1">
      <c r="A11" s="146" t="s">
        <v>240</v>
      </c>
      <c r="B11" s="81" t="s">
        <v>123</v>
      </c>
      <c r="C11" s="135">
        <f>'Tab 6,7 Re-Export '!$B$21</f>
        <v>27410</v>
      </c>
      <c r="D11" s="136">
        <f>'Tab 6,7 Re-Export '!$C$21</f>
        <v>56206</v>
      </c>
      <c r="E11" s="539">
        <f>'Tab 6,7 Re-Export '!$D$21</f>
        <v>43739</v>
      </c>
      <c r="F11" s="539">
        <f>'Tab 6,7 Re-Export '!$E$21</f>
        <v>67746</v>
      </c>
      <c r="G11" s="539">
        <f>'Tab 6,7 Re-Export '!$F$21</f>
        <v>0</v>
      </c>
      <c r="H11" s="136">
        <f>'Tab 6,7 Re-Export '!$G$21</f>
        <v>32697</v>
      </c>
      <c r="I11" s="136"/>
      <c r="J11" s="136"/>
      <c r="K11" s="136"/>
      <c r="L11" s="136"/>
      <c r="M11" s="136"/>
      <c r="N11" s="136"/>
      <c r="O11" s="141">
        <f t="shared" si="0"/>
        <v>227798</v>
      </c>
      <c r="P11" s="143">
        <f>'Table 8 FY 2020'!$D$46</f>
        <v>317514.67654893297</v>
      </c>
      <c r="Q11" s="139">
        <f t="shared" si="1"/>
        <v>0.71744085179285721</v>
      </c>
      <c r="S11" s="1"/>
      <c r="T11" s="69"/>
    </row>
    <row r="12" spans="1:20" ht="16.2" customHeight="1">
      <c r="A12" s="147" t="s">
        <v>124</v>
      </c>
      <c r="B12" s="148" t="s">
        <v>175</v>
      </c>
      <c r="C12" s="135">
        <f>'Tab 2 Mexico'!$B$23</f>
        <v>13394.16</v>
      </c>
      <c r="D12" s="136">
        <f>'Tab 2 Mexico'!$C$23</f>
        <v>20842.780000000002</v>
      </c>
      <c r="E12" s="136">
        <f>'Tab 2 Mexico'!$D$23</f>
        <v>31355.86</v>
      </c>
      <c r="F12" s="136">
        <f>'Tab 2 Mexico'!$E$23</f>
        <v>16883.68</v>
      </c>
      <c r="G12" s="136">
        <f>'Tab 2 Mexico'!$F$23</f>
        <v>140100.20000000001</v>
      </c>
      <c r="H12" s="136">
        <f>'Tab 2 Mexico'!$G$23</f>
        <v>199999.74000000002</v>
      </c>
      <c r="I12" s="136"/>
      <c r="J12" s="136"/>
      <c r="K12" s="136"/>
      <c r="L12" s="136"/>
      <c r="M12" s="136"/>
      <c r="N12" s="136"/>
      <c r="O12" s="141">
        <f t="shared" si="0"/>
        <v>422576.42000000004</v>
      </c>
      <c r="P12" s="143">
        <f>'Table 8 FY 2020'!$D$44</f>
        <v>1087714.5633776304</v>
      </c>
      <c r="Q12" s="423">
        <f t="shared" si="1"/>
        <v>0.38849936759860304</v>
      </c>
      <c r="S12" s="1"/>
      <c r="T12" s="69"/>
    </row>
    <row r="13" spans="1:20" ht="14.4" customHeight="1">
      <c r="A13" s="113"/>
      <c r="B13" s="148" t="s">
        <v>263</v>
      </c>
      <c r="C13" s="149">
        <v>4689</v>
      </c>
      <c r="D13" s="82">
        <v>5373</v>
      </c>
      <c r="E13" s="82">
        <v>5002</v>
      </c>
      <c r="F13" s="78">
        <v>11058</v>
      </c>
      <c r="G13" s="82">
        <v>12618</v>
      </c>
      <c r="H13" s="78">
        <v>17500</v>
      </c>
      <c r="I13" s="82"/>
      <c r="J13" s="82"/>
      <c r="K13" s="82"/>
      <c r="L13" s="82"/>
      <c r="M13" s="82"/>
      <c r="N13" s="82"/>
      <c r="O13" s="141">
        <f t="shared" si="0"/>
        <v>56240</v>
      </c>
      <c r="P13" s="143">
        <f>'Table 8 FY 2020'!$D$48</f>
        <v>136077.71852097128</v>
      </c>
      <c r="Q13" s="139">
        <f t="shared" si="1"/>
        <v>0.41329323133333334</v>
      </c>
      <c r="R13" s="69"/>
      <c r="S13" s="68"/>
      <c r="T13" s="69"/>
    </row>
    <row r="14" spans="1:20" ht="16.2" customHeight="1">
      <c r="A14" s="118"/>
      <c r="B14" s="119" t="s">
        <v>35</v>
      </c>
      <c r="C14" s="150">
        <f t="shared" ref="C14:H14" si="2">SUM(C8:C13)</f>
        <v>350525.16</v>
      </c>
      <c r="D14" s="150">
        <f t="shared" si="2"/>
        <v>224321.78</v>
      </c>
      <c r="E14" s="150">
        <f t="shared" si="2"/>
        <v>173062.86</v>
      </c>
      <c r="F14" s="150">
        <f t="shared" si="2"/>
        <v>263100.68</v>
      </c>
      <c r="G14" s="150">
        <f t="shared" si="2"/>
        <v>192774.2</v>
      </c>
      <c r="H14" s="150">
        <f t="shared" si="2"/>
        <v>435846.74</v>
      </c>
      <c r="I14" s="150"/>
      <c r="J14" s="150"/>
      <c r="K14" s="150"/>
      <c r="L14" s="150"/>
      <c r="M14" s="150"/>
      <c r="N14" s="150"/>
      <c r="O14" s="151">
        <f>SUM(O8:O13)</f>
        <v>1639631.42</v>
      </c>
      <c r="P14" s="152">
        <f>SUM(P8:P13)</f>
        <v>3519259.9584475351</v>
      </c>
      <c r="Q14" s="153">
        <f t="shared" si="1"/>
        <v>0.46590233155816568</v>
      </c>
      <c r="S14" s="1"/>
    </row>
    <row r="15" spans="1:20" ht="14.4" customHeight="1">
      <c r="A15" s="154"/>
      <c r="B15" s="60"/>
      <c r="C15" s="154"/>
      <c r="D15" s="155"/>
      <c r="E15" s="155"/>
      <c r="F15" s="155"/>
      <c r="G15" s="155"/>
      <c r="H15" s="155"/>
      <c r="I15" s="155"/>
      <c r="J15" s="155"/>
      <c r="K15" s="155"/>
      <c r="L15" s="155"/>
      <c r="M15" s="155"/>
      <c r="N15" s="156"/>
      <c r="O15" s="154"/>
      <c r="P15" s="156"/>
      <c r="Q15" s="156"/>
    </row>
    <row r="16" spans="1:20" s="59" customFormat="1" ht="14.4" customHeight="1">
      <c r="A16" s="113"/>
      <c r="B16" s="60"/>
      <c r="C16" s="650" t="s">
        <v>129</v>
      </c>
      <c r="D16" s="651"/>
      <c r="E16" s="651"/>
      <c r="F16" s="651"/>
      <c r="G16" s="651"/>
      <c r="H16" s="651"/>
      <c r="I16" s="651"/>
      <c r="J16" s="651"/>
      <c r="K16" s="651"/>
      <c r="L16" s="651"/>
      <c r="M16" s="651"/>
      <c r="N16" s="652"/>
      <c r="O16" s="653" t="s">
        <v>84</v>
      </c>
      <c r="P16" s="654"/>
      <c r="Q16" s="157" t="s">
        <v>40</v>
      </c>
    </row>
    <row r="17" spans="1:17" ht="14.4" customHeight="1">
      <c r="A17" s="113"/>
      <c r="B17" s="127"/>
      <c r="C17" s="650"/>
      <c r="D17" s="651"/>
      <c r="E17" s="651"/>
      <c r="F17" s="651"/>
      <c r="G17" s="651"/>
      <c r="H17" s="651"/>
      <c r="I17" s="651"/>
      <c r="J17" s="651"/>
      <c r="K17" s="651"/>
      <c r="L17" s="651"/>
      <c r="M17" s="651"/>
      <c r="N17" s="652"/>
      <c r="O17" s="653"/>
      <c r="P17" s="654"/>
      <c r="Q17" s="157"/>
    </row>
    <row r="18" spans="1:17" ht="15" customHeight="1">
      <c r="A18" s="641" t="s">
        <v>117</v>
      </c>
      <c r="B18" s="642"/>
      <c r="C18" s="135"/>
      <c r="D18" s="136"/>
      <c r="E18" s="136"/>
      <c r="F18" s="136"/>
      <c r="G18" s="136"/>
      <c r="H18" s="136"/>
      <c r="I18" s="136"/>
      <c r="J18" s="136"/>
      <c r="K18" s="136"/>
      <c r="L18" s="136"/>
      <c r="M18" s="136"/>
      <c r="N18" s="136"/>
      <c r="O18" s="137">
        <f>+O21+O20+O19</f>
        <v>1028475.1355412501</v>
      </c>
      <c r="P18" s="158">
        <f t="shared" ref="P18:P25" si="3">ROUND(+P7*1.10231125,0)</f>
        <v>2180320</v>
      </c>
      <c r="Q18" s="159">
        <f>+O18/P18</f>
        <v>0.47170834351895596</v>
      </c>
    </row>
    <row r="19" spans="1:17" ht="15" customHeight="1">
      <c r="A19" s="140" t="s">
        <v>118</v>
      </c>
      <c r="B19" s="81" t="s">
        <v>174</v>
      </c>
      <c r="C19" s="135">
        <f t="shared" ref="C19:H19" si="4">C8*1.10231125</f>
        <v>243673.61799125001</v>
      </c>
      <c r="D19" s="136">
        <f t="shared" si="4"/>
        <v>139983.60794875</v>
      </c>
      <c r="E19" s="136">
        <f t="shared" si="4"/>
        <v>90584.631591249999</v>
      </c>
      <c r="F19" s="136">
        <f t="shared" si="4"/>
        <v>105905.65565500001</v>
      </c>
      <c r="G19" s="136">
        <f t="shared" si="4"/>
        <v>30363.16338125</v>
      </c>
      <c r="H19" s="136">
        <f t="shared" si="4"/>
        <v>105761.25288125001</v>
      </c>
      <c r="I19" s="136"/>
      <c r="J19" s="136"/>
      <c r="K19" s="136"/>
      <c r="L19" s="136"/>
      <c r="M19" s="136"/>
      <c r="N19" s="136"/>
      <c r="O19" s="141">
        <f>+O8*1.10231125</f>
        <v>716271.9294487501</v>
      </c>
      <c r="P19" s="158">
        <f t="shared" si="3"/>
        <v>1535434</v>
      </c>
      <c r="Q19" s="159">
        <f t="shared" ref="Q19:Q25" si="5">+O19/P19</f>
        <v>0.46649476919799232</v>
      </c>
    </row>
    <row r="20" spans="1:17" ht="15" customHeight="1">
      <c r="A20" s="140" t="s">
        <v>119</v>
      </c>
      <c r="B20" s="81" t="s">
        <v>120</v>
      </c>
      <c r="C20" s="135">
        <f t="shared" ref="C20:H24" si="6">C9*1.10231125</f>
        <v>66164.028158750007</v>
      </c>
      <c r="D20" s="136">
        <f t="shared" si="6"/>
        <v>1447.3346712500002</v>
      </c>
      <c r="E20" s="136">
        <f t="shared" si="6"/>
        <v>1633.6252725000002</v>
      </c>
      <c r="F20" s="136">
        <f t="shared" si="6"/>
        <v>62199.014592500003</v>
      </c>
      <c r="G20" s="136">
        <f t="shared" si="6"/>
        <v>1710.7870600000001</v>
      </c>
      <c r="H20" s="136">
        <f t="shared" si="6"/>
        <v>73349.9951975</v>
      </c>
      <c r="I20" s="136"/>
      <c r="J20" s="136"/>
      <c r="K20" s="136"/>
      <c r="L20" s="136"/>
      <c r="M20" s="136"/>
      <c r="N20" s="136"/>
      <c r="O20" s="141">
        <f t="shared" ref="O20:O25" si="7">+O9*1.10231125</f>
        <v>206504.78495250002</v>
      </c>
      <c r="P20" s="158">
        <f t="shared" si="3"/>
        <v>408388</v>
      </c>
      <c r="Q20" s="159">
        <f t="shared" si="5"/>
        <v>0.50565830766942221</v>
      </c>
    </row>
    <row r="21" spans="1:17" ht="15" customHeight="1">
      <c r="A21" s="140" t="s">
        <v>121</v>
      </c>
      <c r="B21" s="81" t="s">
        <v>122</v>
      </c>
      <c r="C21" s="135">
        <f t="shared" si="6"/>
        <v>26402.559060000003</v>
      </c>
      <c r="D21" s="136">
        <f t="shared" si="6"/>
        <v>14987.023755</v>
      </c>
      <c r="E21" s="136">
        <f t="shared" si="6"/>
        <v>10259.21080375</v>
      </c>
      <c r="F21" s="136">
        <f t="shared" si="6"/>
        <v>16436.563048750002</v>
      </c>
      <c r="G21" s="136">
        <f t="shared" si="6"/>
        <v>12080.228988750001</v>
      </c>
      <c r="H21" s="136">
        <f t="shared" si="6"/>
        <v>25532.835483750001</v>
      </c>
      <c r="I21" s="136"/>
      <c r="J21" s="136"/>
      <c r="K21" s="136"/>
      <c r="L21" s="136"/>
      <c r="M21" s="136"/>
      <c r="N21" s="136"/>
      <c r="O21" s="141">
        <f t="shared" si="7"/>
        <v>105698.42114000001</v>
      </c>
      <c r="P21" s="158">
        <f t="shared" si="3"/>
        <v>236499</v>
      </c>
      <c r="Q21" s="159">
        <f t="shared" si="5"/>
        <v>0.44692967471321232</v>
      </c>
    </row>
    <row r="22" spans="1:17" ht="15" customHeight="1">
      <c r="A22" s="146" t="s">
        <v>240</v>
      </c>
      <c r="B22" s="81" t="s">
        <v>123</v>
      </c>
      <c r="C22" s="135">
        <f t="shared" si="6"/>
        <v>30214.351362500001</v>
      </c>
      <c r="D22" s="136">
        <f t="shared" si="6"/>
        <v>61956.506117500001</v>
      </c>
      <c r="E22" s="136">
        <f t="shared" si="6"/>
        <v>48213.991763750004</v>
      </c>
      <c r="F22" s="136">
        <f t="shared" si="6"/>
        <v>74677.177942499999</v>
      </c>
      <c r="G22" s="136">
        <f t="shared" si="6"/>
        <v>0</v>
      </c>
      <c r="H22" s="136">
        <f t="shared" si="6"/>
        <v>36042.270941250004</v>
      </c>
      <c r="I22" s="136"/>
      <c r="J22" s="136"/>
      <c r="K22" s="136"/>
      <c r="L22" s="136"/>
      <c r="M22" s="136"/>
      <c r="N22" s="136"/>
      <c r="O22" s="141">
        <f t="shared" si="7"/>
        <v>251104.29812750002</v>
      </c>
      <c r="P22" s="158">
        <f t="shared" si="3"/>
        <v>350000</v>
      </c>
      <c r="Q22" s="159">
        <f t="shared" si="5"/>
        <v>0.71744085179285721</v>
      </c>
    </row>
    <row r="23" spans="1:17" ht="15" customHeight="1">
      <c r="A23" s="160" t="s">
        <v>124</v>
      </c>
      <c r="B23" s="161" t="s">
        <v>175</v>
      </c>
      <c r="C23" s="135">
        <f t="shared" si="6"/>
        <v>14764.533252300002</v>
      </c>
      <c r="D23" s="136">
        <f t="shared" si="6"/>
        <v>22975.230875275003</v>
      </c>
      <c r="E23" s="136">
        <f t="shared" si="6"/>
        <v>34563.917231425003</v>
      </c>
      <c r="F23" s="136">
        <f t="shared" si="6"/>
        <v>18611.070405400002</v>
      </c>
      <c r="G23" s="136">
        <f t="shared" si="6"/>
        <v>154434.02658725003</v>
      </c>
      <c r="H23" s="136">
        <f t="shared" si="6"/>
        <v>220461.96339907503</v>
      </c>
      <c r="I23" s="136"/>
      <c r="J23" s="136"/>
      <c r="K23" s="136"/>
      <c r="L23" s="136"/>
      <c r="M23" s="136"/>
      <c r="N23" s="136"/>
      <c r="O23" s="141">
        <f t="shared" si="7"/>
        <v>465810.74175072508</v>
      </c>
      <c r="P23" s="158">
        <f t="shared" si="3"/>
        <v>1199000</v>
      </c>
      <c r="Q23" s="424">
        <f t="shared" si="5"/>
        <v>0.3884993675986031</v>
      </c>
    </row>
    <row r="24" spans="1:17" ht="14.4" customHeight="1">
      <c r="A24" s="113"/>
      <c r="B24" s="148" t="s">
        <v>263</v>
      </c>
      <c r="C24" s="135">
        <f t="shared" si="6"/>
        <v>5168.73745125</v>
      </c>
      <c r="D24" s="136">
        <f t="shared" si="6"/>
        <v>5922.7183462500006</v>
      </c>
      <c r="E24" s="136">
        <f t="shared" si="6"/>
        <v>5513.7608725</v>
      </c>
      <c r="F24" s="136">
        <f t="shared" si="6"/>
        <v>12189.357802500001</v>
      </c>
      <c r="G24" s="136">
        <f t="shared" si="6"/>
        <v>13908.963352500001</v>
      </c>
      <c r="H24" s="136">
        <f t="shared" si="6"/>
        <v>19290.446875000001</v>
      </c>
      <c r="I24" s="136"/>
      <c r="J24" s="136"/>
      <c r="K24" s="136"/>
      <c r="L24" s="136"/>
      <c r="M24" s="136"/>
      <c r="N24" s="136"/>
      <c r="O24" s="141">
        <f t="shared" si="7"/>
        <v>61993.984700000001</v>
      </c>
      <c r="P24" s="158">
        <f t="shared" si="3"/>
        <v>150000</v>
      </c>
      <c r="Q24" s="159">
        <f t="shared" si="5"/>
        <v>0.41329323133333334</v>
      </c>
    </row>
    <row r="25" spans="1:17" ht="15" customHeight="1">
      <c r="A25" s="118"/>
      <c r="B25" s="162" t="s">
        <v>35</v>
      </c>
      <c r="C25" s="163">
        <f t="shared" ref="C25:H25" si="8">SUM(C19:C24)</f>
        <v>386387.82727605005</v>
      </c>
      <c r="D25" s="164">
        <f t="shared" si="8"/>
        <v>247272.421714025</v>
      </c>
      <c r="E25" s="164">
        <f t="shared" si="8"/>
        <v>190769.13753517499</v>
      </c>
      <c r="F25" s="164">
        <f t="shared" si="8"/>
        <v>290018.83944665</v>
      </c>
      <c r="G25" s="164">
        <f t="shared" si="8"/>
        <v>212497.16936975002</v>
      </c>
      <c r="H25" s="164">
        <f t="shared" si="8"/>
        <v>480438.7647778251</v>
      </c>
      <c r="I25" s="164"/>
      <c r="J25" s="164"/>
      <c r="K25" s="164"/>
      <c r="L25" s="164"/>
      <c r="M25" s="164"/>
      <c r="N25" s="164"/>
      <c r="O25" s="151">
        <f t="shared" si="7"/>
        <v>1807384.1601194751</v>
      </c>
      <c r="P25" s="165">
        <f t="shared" si="3"/>
        <v>3879320</v>
      </c>
      <c r="Q25" s="166">
        <f t="shared" si="5"/>
        <v>0.46590231280726391</v>
      </c>
    </row>
    <row r="26" spans="1:17" ht="11.4" customHeight="1">
      <c r="A26" s="60"/>
      <c r="B26" s="60"/>
      <c r="C26" s="60"/>
      <c r="D26" s="60"/>
      <c r="E26" s="60"/>
      <c r="F26" s="60"/>
      <c r="G26" s="60"/>
      <c r="H26" s="60"/>
      <c r="I26" s="60"/>
      <c r="J26" s="60"/>
      <c r="K26" s="60"/>
      <c r="L26" s="60"/>
      <c r="M26" s="60"/>
      <c r="N26" s="60"/>
      <c r="O26" s="60"/>
      <c r="P26" s="60"/>
      <c r="Q26" s="60"/>
    </row>
    <row r="27" spans="1:17" ht="16.2" customHeight="1">
      <c r="A27" s="60" t="s">
        <v>176</v>
      </c>
      <c r="B27" s="81"/>
      <c r="C27" s="81"/>
      <c r="D27" s="60"/>
      <c r="E27" s="60"/>
      <c r="F27" s="60"/>
      <c r="G27" s="60"/>
      <c r="H27" s="60"/>
      <c r="I27" s="167"/>
      <c r="J27" s="60"/>
      <c r="K27" s="60"/>
      <c r="L27" s="60"/>
      <c r="M27" s="60"/>
      <c r="N27" s="60"/>
      <c r="O27" s="60"/>
      <c r="P27" s="84"/>
      <c r="Q27" s="84"/>
    </row>
    <row r="28" spans="1:17" ht="16.2" customHeight="1">
      <c r="A28" s="60" t="s">
        <v>125</v>
      </c>
      <c r="B28" s="81"/>
      <c r="C28" s="81"/>
      <c r="D28" s="60"/>
      <c r="E28" s="60"/>
      <c r="F28" s="60"/>
      <c r="G28" s="60"/>
      <c r="H28" s="60"/>
      <c r="I28" s="60"/>
      <c r="J28" s="60"/>
      <c r="K28" s="60"/>
      <c r="L28" s="60"/>
      <c r="M28" s="60"/>
      <c r="N28" s="60"/>
      <c r="O28" s="85"/>
      <c r="P28" s="86"/>
      <c r="Q28" s="86"/>
    </row>
    <row r="29" spans="1:17" s="68" customFormat="1" ht="16.2" customHeight="1">
      <c r="A29" s="60" t="s">
        <v>148</v>
      </c>
      <c r="B29" s="81"/>
      <c r="C29" s="81"/>
      <c r="D29" s="60"/>
      <c r="E29" s="60"/>
      <c r="F29" s="60"/>
      <c r="G29" s="60"/>
      <c r="H29" s="60"/>
      <c r="I29" s="60"/>
      <c r="J29" s="60"/>
      <c r="K29" s="60"/>
      <c r="L29" s="80"/>
      <c r="M29" s="60"/>
      <c r="N29" s="60"/>
      <c r="O29" s="367"/>
      <c r="P29" s="86"/>
      <c r="Q29" s="86"/>
    </row>
    <row r="30" spans="1:17" ht="16.2" customHeight="1">
      <c r="A30" s="60" t="s">
        <v>130</v>
      </c>
      <c r="B30" s="81"/>
      <c r="C30" s="168"/>
      <c r="D30" s="60"/>
      <c r="E30" s="169"/>
      <c r="F30" s="60"/>
      <c r="G30" s="169"/>
      <c r="H30" s="60"/>
      <c r="I30" s="60"/>
      <c r="J30" s="60"/>
      <c r="K30" s="60"/>
      <c r="L30" s="60"/>
      <c r="M30" s="60"/>
      <c r="N30" s="60"/>
      <c r="O30" s="60"/>
      <c r="P30" s="87"/>
      <c r="Q30" s="87"/>
    </row>
    <row r="31" spans="1:17">
      <c r="A31" s="70"/>
      <c r="B31" s="70"/>
      <c r="C31" s="70"/>
      <c r="D31" s="70"/>
      <c r="E31" s="70"/>
      <c r="F31" s="70"/>
      <c r="G31" s="70"/>
      <c r="H31" s="70"/>
      <c r="I31" s="70"/>
      <c r="O31" s="72"/>
    </row>
    <row r="32" spans="1:17">
      <c r="A32" s="70"/>
      <c r="B32" s="70"/>
      <c r="C32" s="628"/>
      <c r="D32" s="628"/>
      <c r="E32" s="628"/>
      <c r="F32" s="628"/>
      <c r="G32" s="628"/>
      <c r="H32" s="628"/>
      <c r="O32" s="72"/>
    </row>
    <row r="33" spans="15:15">
      <c r="O33" s="72"/>
    </row>
  </sheetData>
  <mergeCells count="10">
    <mergeCell ref="A18:B18"/>
    <mergeCell ref="C17:N17"/>
    <mergeCell ref="O17:P17"/>
    <mergeCell ref="C16:N16"/>
    <mergeCell ref="O16:P16"/>
    <mergeCell ref="A7:B7"/>
    <mergeCell ref="C2:E2"/>
    <mergeCell ref="F2:N2"/>
    <mergeCell ref="C5:N5"/>
    <mergeCell ref="O5:P5"/>
  </mergeCells>
  <pageMargins left="0.5" right="0.17" top="1" bottom="0.17" header="0.3" footer="0.17"/>
  <pageSetup scale="69" orientation="landscape" r:id="rId1"/>
  <ignoredErrors>
    <ignoredError sqref="Q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R30"/>
  <sheetViews>
    <sheetView zoomScaleNormal="100" workbookViewId="0">
      <selection sqref="A1:N30"/>
    </sheetView>
  </sheetViews>
  <sheetFormatPr defaultRowHeight="13.2"/>
  <cols>
    <col min="1" max="1" width="28.33203125" customWidth="1"/>
    <col min="2" max="6" width="9.6640625" customWidth="1"/>
    <col min="7" max="7" width="9.44140625" style="25" customWidth="1"/>
    <col min="8" max="13" width="9.44140625" customWidth="1"/>
    <col min="14" max="14" width="15.6640625" customWidth="1"/>
    <col min="15" max="15" width="10.33203125" customWidth="1"/>
    <col min="16" max="16" width="9.109375" bestFit="1" customWidth="1"/>
  </cols>
  <sheetData>
    <row r="1" spans="1:18" s="35" customFormat="1" ht="21.15" customHeight="1">
      <c r="A1" s="656" t="s">
        <v>260</v>
      </c>
      <c r="B1" s="657"/>
      <c r="C1" s="657"/>
      <c r="D1" s="658"/>
      <c r="E1" s="658"/>
      <c r="F1" s="658"/>
      <c r="G1" s="658"/>
      <c r="H1" s="658"/>
      <c r="I1" s="658"/>
      <c r="J1" s="658"/>
      <c r="K1" s="658"/>
      <c r="L1" s="658"/>
      <c r="M1" s="658"/>
      <c r="N1" s="658"/>
    </row>
    <row r="2" spans="1:18" ht="31.65" customHeight="1">
      <c r="A2" s="199"/>
      <c r="B2" s="200" t="s">
        <v>246</v>
      </c>
      <c r="C2" s="200" t="s">
        <v>268</v>
      </c>
      <c r="D2" s="200" t="s">
        <v>278</v>
      </c>
      <c r="E2" s="373" t="s">
        <v>286</v>
      </c>
      <c r="F2" s="200" t="s">
        <v>279</v>
      </c>
      <c r="G2" s="200" t="s">
        <v>287</v>
      </c>
      <c r="H2" s="200" t="s">
        <v>219</v>
      </c>
      <c r="I2" s="200" t="s">
        <v>220</v>
      </c>
      <c r="J2" s="373" t="s">
        <v>221</v>
      </c>
      <c r="K2" s="200" t="s">
        <v>222</v>
      </c>
      <c r="L2" s="200" t="s">
        <v>223</v>
      </c>
      <c r="M2" s="201" t="s">
        <v>224</v>
      </c>
      <c r="N2" s="202" t="s">
        <v>212</v>
      </c>
    </row>
    <row r="3" spans="1:18" s="68" customFormat="1" ht="18" customHeight="1">
      <c r="A3" s="173"/>
      <c r="B3" s="660" t="s">
        <v>67</v>
      </c>
      <c r="C3" s="661"/>
      <c r="D3" s="661"/>
      <c r="E3" s="661"/>
      <c r="F3" s="661"/>
      <c r="G3" s="661"/>
      <c r="H3" s="661"/>
      <c r="I3" s="661"/>
      <c r="J3" s="661"/>
      <c r="K3" s="661"/>
      <c r="L3" s="661"/>
      <c r="M3" s="662"/>
      <c r="N3" s="174"/>
    </row>
    <row r="4" spans="1:18" ht="15.6" customHeight="1">
      <c r="A4" s="175" t="s">
        <v>44</v>
      </c>
      <c r="B4" s="176"/>
      <c r="C4" s="177"/>
      <c r="D4" s="177"/>
      <c r="E4" s="177"/>
      <c r="F4" s="178"/>
      <c r="G4" s="177"/>
      <c r="H4" s="177"/>
      <c r="I4" s="78"/>
      <c r="J4" s="78"/>
      <c r="K4" s="179"/>
      <c r="L4" s="179"/>
      <c r="M4" s="180"/>
      <c r="N4" s="181"/>
    </row>
    <row r="5" spans="1:18" ht="15.6" customHeight="1">
      <c r="A5" s="182" t="s">
        <v>72</v>
      </c>
      <c r="B5" s="183">
        <v>4950</v>
      </c>
      <c r="C5" s="184">
        <v>10000</v>
      </c>
      <c r="D5" s="184">
        <v>0</v>
      </c>
      <c r="E5" s="185">
        <v>0</v>
      </c>
      <c r="F5" s="184">
        <v>29000</v>
      </c>
      <c r="G5" s="186"/>
      <c r="H5" s="177"/>
      <c r="I5" s="78"/>
      <c r="J5" s="78"/>
      <c r="K5" s="382"/>
      <c r="L5" s="179"/>
      <c r="M5" s="180"/>
      <c r="N5" s="181">
        <f>SUM(B5:M5)</f>
        <v>43950</v>
      </c>
      <c r="Q5" s="69"/>
    </row>
    <row r="6" spans="1:18" s="368" customFormat="1" ht="15.6" customHeight="1">
      <c r="A6" s="182" t="s">
        <v>310</v>
      </c>
      <c r="B6" s="183">
        <v>0</v>
      </c>
      <c r="C6" s="184">
        <v>0</v>
      </c>
      <c r="D6" s="184">
        <v>0</v>
      </c>
      <c r="E6" s="185">
        <v>0</v>
      </c>
      <c r="F6" s="184">
        <v>855</v>
      </c>
      <c r="G6" s="186"/>
      <c r="H6" s="177"/>
      <c r="I6" s="78"/>
      <c r="J6" s="78"/>
      <c r="K6" s="382"/>
      <c r="L6" s="179"/>
      <c r="M6" s="180"/>
      <c r="N6" s="181">
        <f>SUM(B6:M6)</f>
        <v>855</v>
      </c>
      <c r="Q6" s="69"/>
    </row>
    <row r="7" spans="1:18" ht="15.6" customHeight="1">
      <c r="A7" s="182" t="s">
        <v>73</v>
      </c>
      <c r="B7" s="183">
        <v>984</v>
      </c>
      <c r="C7" s="184">
        <v>1660</v>
      </c>
      <c r="D7" s="184">
        <v>0</v>
      </c>
      <c r="E7" s="185">
        <v>550</v>
      </c>
      <c r="F7" s="184">
        <v>647</v>
      </c>
      <c r="G7" s="186"/>
      <c r="H7" s="177"/>
      <c r="I7" s="78"/>
      <c r="J7" s="78"/>
      <c r="K7" s="382"/>
      <c r="L7" s="179"/>
      <c r="M7" s="180"/>
      <c r="N7" s="181">
        <f t="shared" ref="N7:N22" si="0">SUM(B7:M7)</f>
        <v>3841</v>
      </c>
      <c r="P7" s="69"/>
      <c r="Q7" s="69"/>
    </row>
    <row r="8" spans="1:18" ht="15.6" customHeight="1">
      <c r="A8" s="182" t="s">
        <v>74</v>
      </c>
      <c r="B8" s="183">
        <v>3746</v>
      </c>
      <c r="C8" s="184">
        <v>5307</v>
      </c>
      <c r="D8" s="184">
        <v>5643</v>
      </c>
      <c r="E8" s="185">
        <v>8629</v>
      </c>
      <c r="F8" s="184">
        <v>14259</v>
      </c>
      <c r="G8" s="186"/>
      <c r="H8" s="177"/>
      <c r="I8" s="177"/>
      <c r="J8" s="78"/>
      <c r="K8" s="382"/>
      <c r="L8" s="179"/>
      <c r="M8" s="180"/>
      <c r="N8" s="181">
        <f t="shared" si="0"/>
        <v>37584</v>
      </c>
      <c r="P8" s="69"/>
      <c r="Q8" s="69"/>
    </row>
    <row r="9" spans="1:18" s="68" customFormat="1" ht="15.6" customHeight="1">
      <c r="A9" s="182" t="s">
        <v>160</v>
      </c>
      <c r="B9" s="183">
        <v>0</v>
      </c>
      <c r="C9" s="184">
        <v>0</v>
      </c>
      <c r="D9" s="184">
        <v>0</v>
      </c>
      <c r="E9" s="185">
        <v>0</v>
      </c>
      <c r="F9" s="184">
        <v>0</v>
      </c>
      <c r="G9" s="186"/>
      <c r="H9" s="177"/>
      <c r="I9" s="177"/>
      <c r="J9" s="78"/>
      <c r="K9" s="382"/>
      <c r="L9" s="179"/>
      <c r="M9" s="180"/>
      <c r="N9" s="181">
        <f t="shared" si="0"/>
        <v>0</v>
      </c>
      <c r="P9" s="69"/>
      <c r="Q9" s="69"/>
    </row>
    <row r="10" spans="1:18" ht="15.6" customHeight="1">
      <c r="A10" s="182" t="s">
        <v>75</v>
      </c>
      <c r="B10" s="183">
        <v>0</v>
      </c>
      <c r="C10" s="184">
        <v>0</v>
      </c>
      <c r="D10" s="184">
        <v>0</v>
      </c>
      <c r="E10" s="185">
        <v>840</v>
      </c>
      <c r="F10" s="184">
        <v>1750</v>
      </c>
      <c r="G10" s="186"/>
      <c r="H10" s="177"/>
      <c r="I10" s="78"/>
      <c r="J10" s="78"/>
      <c r="K10" s="382"/>
      <c r="L10" s="179"/>
      <c r="M10" s="180"/>
      <c r="N10" s="181">
        <f t="shared" si="0"/>
        <v>2590</v>
      </c>
      <c r="P10" s="69"/>
      <c r="Q10" s="68"/>
      <c r="R10" s="35"/>
    </row>
    <row r="11" spans="1:18" ht="15.6" customHeight="1">
      <c r="A11" s="374" t="s">
        <v>208</v>
      </c>
      <c r="B11" s="187">
        <v>0</v>
      </c>
      <c r="C11" s="184">
        <v>0</v>
      </c>
      <c r="D11" s="184">
        <v>0</v>
      </c>
      <c r="E11" s="185">
        <v>0</v>
      </c>
      <c r="F11" s="188">
        <v>15000</v>
      </c>
      <c r="G11" s="186"/>
      <c r="H11" s="177"/>
      <c r="I11" s="78"/>
      <c r="J11" s="78"/>
      <c r="K11" s="382"/>
      <c r="L11" s="179"/>
      <c r="M11" s="180"/>
      <c r="N11" s="181">
        <f t="shared" si="0"/>
        <v>15000</v>
      </c>
      <c r="P11" s="68"/>
      <c r="Q11" s="69"/>
    </row>
    <row r="12" spans="1:18" s="68" customFormat="1" ht="15.6" customHeight="1">
      <c r="A12" s="182" t="s">
        <v>159</v>
      </c>
      <c r="B12" s="187">
        <v>88</v>
      </c>
      <c r="C12" s="184">
        <v>52</v>
      </c>
      <c r="D12" s="184">
        <v>35</v>
      </c>
      <c r="E12" s="185">
        <v>0</v>
      </c>
      <c r="F12" s="188">
        <v>7108</v>
      </c>
      <c r="G12" s="186"/>
      <c r="H12" s="177"/>
      <c r="I12" s="78"/>
      <c r="J12" s="78"/>
      <c r="K12" s="382"/>
      <c r="L12" s="179"/>
      <c r="M12" s="180"/>
      <c r="N12" s="181">
        <f t="shared" si="0"/>
        <v>7283</v>
      </c>
      <c r="Q12" s="69"/>
    </row>
    <row r="13" spans="1:18" ht="15.6" customHeight="1">
      <c r="A13" s="182" t="s">
        <v>76</v>
      </c>
      <c r="B13" s="183">
        <v>1672</v>
      </c>
      <c r="C13" s="184">
        <v>1624</v>
      </c>
      <c r="D13" s="184">
        <v>2328</v>
      </c>
      <c r="E13" s="189">
        <v>2853</v>
      </c>
      <c r="F13" s="188">
        <v>2569</v>
      </c>
      <c r="G13" s="186"/>
      <c r="H13" s="177"/>
      <c r="I13" s="78"/>
      <c r="J13" s="78"/>
      <c r="K13" s="382"/>
      <c r="L13" s="179"/>
      <c r="M13" s="180"/>
      <c r="N13" s="181">
        <f t="shared" si="0"/>
        <v>11046</v>
      </c>
      <c r="P13" s="68"/>
      <c r="Q13" s="69"/>
    </row>
    <row r="14" spans="1:18" ht="15.6" customHeight="1">
      <c r="A14" s="182" t="s">
        <v>77</v>
      </c>
      <c r="B14" s="183">
        <v>61</v>
      </c>
      <c r="C14" s="184">
        <v>400</v>
      </c>
      <c r="D14" s="184">
        <v>1750</v>
      </c>
      <c r="E14" s="185">
        <v>1650</v>
      </c>
      <c r="F14" s="184">
        <v>852</v>
      </c>
      <c r="G14" s="186"/>
      <c r="H14" s="177"/>
      <c r="I14" s="78"/>
      <c r="J14" s="78"/>
      <c r="K14" s="382"/>
      <c r="L14" s="179"/>
      <c r="M14" s="180"/>
      <c r="N14" s="181">
        <f t="shared" si="0"/>
        <v>4713</v>
      </c>
      <c r="P14" s="68"/>
      <c r="Q14" s="69"/>
    </row>
    <row r="15" spans="1:18" ht="15.6" customHeight="1">
      <c r="A15" s="182" t="s">
        <v>78</v>
      </c>
      <c r="B15" s="183">
        <v>96</v>
      </c>
      <c r="C15" s="184">
        <v>86</v>
      </c>
      <c r="D15" s="184">
        <v>351</v>
      </c>
      <c r="E15" s="189">
        <v>623</v>
      </c>
      <c r="F15" s="188">
        <v>651</v>
      </c>
      <c r="G15" s="186"/>
      <c r="H15" s="177"/>
      <c r="I15" s="78"/>
      <c r="J15" s="78"/>
      <c r="K15" s="382"/>
      <c r="L15" s="179"/>
      <c r="M15" s="180"/>
      <c r="N15" s="181">
        <f t="shared" si="0"/>
        <v>1807</v>
      </c>
    </row>
    <row r="16" spans="1:18" s="59" customFormat="1" ht="15.6" customHeight="1">
      <c r="A16" s="374" t="s">
        <v>209</v>
      </c>
      <c r="B16" s="183">
        <v>100</v>
      </c>
      <c r="C16" s="184">
        <v>0</v>
      </c>
      <c r="D16" s="184">
        <v>0</v>
      </c>
      <c r="E16" s="189">
        <v>0</v>
      </c>
      <c r="F16" s="188">
        <v>33000</v>
      </c>
      <c r="G16" s="186"/>
      <c r="H16" s="177"/>
      <c r="I16" s="78"/>
      <c r="J16" s="78"/>
      <c r="K16" s="382"/>
      <c r="L16" s="179"/>
      <c r="M16" s="180"/>
      <c r="N16" s="181">
        <f t="shared" si="0"/>
        <v>33100</v>
      </c>
      <c r="P16" s="71"/>
    </row>
    <row r="17" spans="1:17" ht="15.6" customHeight="1">
      <c r="A17" s="182" t="s">
        <v>79</v>
      </c>
      <c r="B17" s="183">
        <v>596</v>
      </c>
      <c r="C17" s="184">
        <v>0</v>
      </c>
      <c r="D17" s="184">
        <v>0</v>
      </c>
      <c r="E17" s="189">
        <v>0</v>
      </c>
      <c r="F17" s="188">
        <v>0</v>
      </c>
      <c r="G17" s="186"/>
      <c r="H17" s="177"/>
      <c r="I17" s="177"/>
      <c r="J17" s="177"/>
      <c r="K17" s="382"/>
      <c r="L17" s="179"/>
      <c r="M17" s="180"/>
      <c r="N17" s="181">
        <f t="shared" si="0"/>
        <v>596</v>
      </c>
      <c r="P17" s="69"/>
      <c r="Q17" s="75"/>
    </row>
    <row r="18" spans="1:17" s="59" customFormat="1" ht="15.6" customHeight="1">
      <c r="A18" s="182" t="s">
        <v>128</v>
      </c>
      <c r="B18" s="183">
        <v>0</v>
      </c>
      <c r="C18" s="184">
        <v>0</v>
      </c>
      <c r="D18" s="184">
        <v>19305</v>
      </c>
      <c r="E18" s="189">
        <v>0</v>
      </c>
      <c r="F18" s="80">
        <v>26185</v>
      </c>
      <c r="G18" s="186"/>
      <c r="H18" s="177"/>
      <c r="I18" s="177"/>
      <c r="J18" s="177"/>
      <c r="K18" s="382"/>
      <c r="L18" s="179"/>
      <c r="M18" s="180"/>
      <c r="N18" s="181">
        <f t="shared" si="0"/>
        <v>45490</v>
      </c>
      <c r="P18" s="71"/>
      <c r="Q18" s="72"/>
    </row>
    <row r="19" spans="1:17" s="59" customFormat="1" ht="15.6" customHeight="1">
      <c r="A19" s="182" t="s">
        <v>131</v>
      </c>
      <c r="B19" s="183">
        <v>0</v>
      </c>
      <c r="C19" s="184">
        <v>76</v>
      </c>
      <c r="D19" s="184">
        <v>0</v>
      </c>
      <c r="E19" s="189">
        <v>75</v>
      </c>
      <c r="F19" s="188">
        <v>69</v>
      </c>
      <c r="G19" s="186"/>
      <c r="H19" s="177"/>
      <c r="I19" s="177"/>
      <c r="J19" s="177"/>
      <c r="K19" s="382"/>
      <c r="L19" s="179"/>
      <c r="M19" s="180"/>
      <c r="N19" s="181">
        <f t="shared" si="0"/>
        <v>220</v>
      </c>
      <c r="P19" s="110"/>
      <c r="Q19" s="75"/>
    </row>
    <row r="20" spans="1:17" ht="15.6" customHeight="1">
      <c r="A20" s="182" t="s">
        <v>108</v>
      </c>
      <c r="B20" s="183">
        <v>343</v>
      </c>
      <c r="C20" s="184">
        <v>458</v>
      </c>
      <c r="D20" s="184">
        <v>169</v>
      </c>
      <c r="E20" s="189">
        <v>708</v>
      </c>
      <c r="F20" s="188">
        <v>1312</v>
      </c>
      <c r="G20" s="186"/>
      <c r="H20" s="177"/>
      <c r="I20" s="177"/>
      <c r="J20" s="177"/>
      <c r="K20" s="382"/>
      <c r="L20" s="179"/>
      <c r="M20" s="180"/>
      <c r="N20" s="181">
        <f t="shared" si="0"/>
        <v>2990</v>
      </c>
    </row>
    <row r="21" spans="1:17" ht="14.4" customHeight="1">
      <c r="A21" s="190"/>
      <c r="B21" s="183"/>
      <c r="C21" s="184"/>
      <c r="D21" s="184"/>
      <c r="E21" s="189"/>
      <c r="F21" s="189"/>
      <c r="G21" s="191"/>
      <c r="H21" s="177"/>
      <c r="I21" s="78"/>
      <c r="J21" s="78"/>
      <c r="K21" s="382"/>
      <c r="L21" s="179"/>
      <c r="M21" s="180"/>
      <c r="N21" s="181">
        <f t="shared" si="0"/>
        <v>0</v>
      </c>
    </row>
    <row r="22" spans="1:17" ht="15.6" customHeight="1">
      <c r="A22" s="192" t="s">
        <v>83</v>
      </c>
      <c r="B22" s="193">
        <f>SUM(B5:B21)</f>
        <v>12636</v>
      </c>
      <c r="C22" s="193">
        <f>SUM(C5:C21)</f>
        <v>19663</v>
      </c>
      <c r="D22" s="193">
        <f>SUM(D5:D21)</f>
        <v>29581</v>
      </c>
      <c r="E22" s="193">
        <f>SUM(E5:E21)</f>
        <v>15928</v>
      </c>
      <c r="F22" s="193">
        <v>132170</v>
      </c>
      <c r="G22" s="193">
        <v>188679</v>
      </c>
      <c r="H22" s="193"/>
      <c r="I22" s="193"/>
      <c r="J22" s="193"/>
      <c r="K22" s="193"/>
      <c r="L22" s="194"/>
      <c r="M22" s="194"/>
      <c r="N22" s="181">
        <f t="shared" si="0"/>
        <v>398657</v>
      </c>
      <c r="O22" s="1"/>
      <c r="P22" s="71"/>
      <c r="Q22" s="69"/>
    </row>
    <row r="23" spans="1:17" ht="15.6">
      <c r="A23" s="195" t="s">
        <v>261</v>
      </c>
      <c r="B23" s="196">
        <f t="shared" ref="B23:G23" si="1">B22*1.06</f>
        <v>13394.16</v>
      </c>
      <c r="C23" s="197">
        <f t="shared" si="1"/>
        <v>20842.780000000002</v>
      </c>
      <c r="D23" s="197">
        <f t="shared" si="1"/>
        <v>31355.86</v>
      </c>
      <c r="E23" s="197">
        <f t="shared" si="1"/>
        <v>16883.68</v>
      </c>
      <c r="F23" s="197">
        <f t="shared" si="1"/>
        <v>140100.20000000001</v>
      </c>
      <c r="G23" s="197">
        <f t="shared" si="1"/>
        <v>199999.74000000002</v>
      </c>
      <c r="H23" s="197"/>
      <c r="I23" s="197"/>
      <c r="J23" s="197"/>
      <c r="K23" s="197"/>
      <c r="L23" s="197"/>
      <c r="M23" s="197"/>
      <c r="N23" s="385">
        <f>SUM(B23:M23)</f>
        <v>422576.42000000004</v>
      </c>
      <c r="Q23" s="71"/>
    </row>
    <row r="24" spans="1:17" ht="10.199999999999999" customHeight="1">
      <c r="A24" s="88"/>
      <c r="B24" s="89"/>
      <c r="C24" s="89"/>
      <c r="D24" s="89"/>
      <c r="E24" s="90"/>
      <c r="F24" s="89"/>
      <c r="G24" s="90"/>
      <c r="H24" s="89"/>
      <c r="I24" s="89"/>
      <c r="J24" s="89"/>
      <c r="K24" s="89"/>
      <c r="L24" s="89"/>
      <c r="M24" s="89"/>
      <c r="N24" s="91"/>
      <c r="P24" s="71"/>
    </row>
    <row r="25" spans="1:17" s="65" customFormat="1" ht="15" customHeight="1">
      <c r="A25" s="655" t="s">
        <v>177</v>
      </c>
      <c r="B25" s="655"/>
      <c r="C25" s="655"/>
      <c r="D25" s="655"/>
      <c r="E25" s="655"/>
      <c r="F25" s="270"/>
      <c r="G25" s="362"/>
      <c r="H25" s="270"/>
      <c r="I25" s="270"/>
      <c r="J25" s="270"/>
      <c r="K25" s="270"/>
      <c r="L25" s="270"/>
      <c r="M25" s="270"/>
      <c r="N25" s="270"/>
      <c r="P25" s="371"/>
    </row>
    <row r="26" spans="1:17" s="7" customFormat="1" ht="15" customHeight="1">
      <c r="A26" s="659" t="s">
        <v>189</v>
      </c>
      <c r="B26" s="659"/>
      <c r="C26" s="659"/>
      <c r="D26" s="659"/>
      <c r="E26" s="659"/>
      <c r="F26" s="659"/>
      <c r="G26" s="659"/>
      <c r="H26" s="659"/>
      <c r="I26" s="659"/>
      <c r="J26" s="659"/>
      <c r="K26" s="659"/>
      <c r="L26" s="659"/>
      <c r="M26" s="659"/>
      <c r="N26" s="659"/>
    </row>
    <row r="27" spans="1:17" s="7" customFormat="1" ht="14.4" customHeight="1">
      <c r="A27" s="659"/>
      <c r="B27" s="659"/>
      <c r="C27" s="659"/>
      <c r="D27" s="659"/>
      <c r="E27" s="659"/>
      <c r="F27" s="659"/>
      <c r="G27" s="659"/>
      <c r="H27" s="659"/>
      <c r="I27" s="659"/>
      <c r="J27" s="659"/>
      <c r="K27" s="659"/>
      <c r="L27" s="659"/>
      <c r="M27" s="659"/>
      <c r="N27" s="659"/>
    </row>
    <row r="28" spans="1:17" s="65" customFormat="1" ht="14.4" customHeight="1">
      <c r="A28" s="655" t="s">
        <v>106</v>
      </c>
      <c r="B28" s="655"/>
      <c r="C28" s="655"/>
      <c r="D28" s="655"/>
      <c r="E28" s="655"/>
      <c r="F28" s="655"/>
      <c r="G28" s="655"/>
      <c r="H28" s="364"/>
      <c r="I28" s="270"/>
      <c r="J28" s="270"/>
      <c r="K28" s="270"/>
      <c r="L28" s="270"/>
      <c r="M28" s="270"/>
      <c r="N28" s="365"/>
    </row>
    <row r="29" spans="1:17" s="65" customFormat="1" ht="14.25" customHeight="1">
      <c r="A29" s="655" t="s">
        <v>205</v>
      </c>
      <c r="B29" s="655"/>
      <c r="C29" s="655"/>
      <c r="D29" s="655"/>
      <c r="E29" s="270"/>
      <c r="F29" s="270"/>
      <c r="G29" s="363"/>
      <c r="H29" s="364"/>
      <c r="I29" s="270"/>
      <c r="J29" s="270"/>
      <c r="K29" s="270"/>
      <c r="L29" s="270"/>
      <c r="M29" s="270"/>
      <c r="N29" s="365"/>
    </row>
    <row r="30" spans="1:17" s="59" customFormat="1" ht="14.25" customHeight="1">
      <c r="A30" s="70"/>
      <c r="B30" s="70"/>
      <c r="C30" s="70"/>
      <c r="D30" s="70"/>
      <c r="E30" s="70"/>
      <c r="F30" s="70"/>
      <c r="G30" s="99"/>
      <c r="H30" s="100"/>
      <c r="I30" s="70"/>
      <c r="J30" s="70"/>
      <c r="K30" s="70"/>
      <c r="L30" s="70"/>
      <c r="M30" s="70"/>
      <c r="N30" s="101"/>
    </row>
  </sheetData>
  <mergeCells count="6">
    <mergeCell ref="A29:D29"/>
    <mergeCell ref="A25:E25"/>
    <mergeCell ref="A1:N1"/>
    <mergeCell ref="A26:N27"/>
    <mergeCell ref="B3:M3"/>
    <mergeCell ref="A28:G28"/>
  </mergeCells>
  <phoneticPr fontId="29" type="noConversion"/>
  <pageMargins left="0.5" right="0.17" top="1" bottom="0.17" header="0.3" footer="0.17"/>
  <pageSetup scale="84" orientation="landscape" r:id="rId1"/>
  <headerFooter differentOddEven="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T60"/>
  <sheetViews>
    <sheetView zoomScaleNormal="100" workbookViewId="0">
      <selection sqref="A1:T51"/>
    </sheetView>
  </sheetViews>
  <sheetFormatPr defaultColWidth="8.88671875" defaultRowHeight="13.2"/>
  <cols>
    <col min="1" max="1" width="20.88671875" style="68" customWidth="1"/>
    <col min="2" max="2" width="12.109375" style="68" customWidth="1"/>
    <col min="3" max="4" width="10" style="68" customWidth="1"/>
    <col min="5" max="5" width="10" style="69" customWidth="1"/>
    <col min="6" max="10" width="10" style="68" customWidth="1"/>
    <col min="11" max="11" width="9.109375" style="68" customWidth="1"/>
    <col min="12" max="12" width="8.88671875" style="68" customWidth="1"/>
    <col min="13" max="13" width="9.44140625" style="68" customWidth="1"/>
    <col min="14" max="14" width="8.6640625" style="68" customWidth="1"/>
    <col min="15" max="15" width="10.21875" style="7" customWidth="1"/>
    <col min="16" max="16" width="10" style="68" customWidth="1"/>
    <col min="17" max="17" width="10.88671875" style="68" customWidth="1"/>
    <col min="18" max="18" width="9" style="68" customWidth="1"/>
    <col min="19" max="19" width="8.33203125" style="68" customWidth="1"/>
    <col min="20" max="16384" width="8.88671875" style="68"/>
  </cols>
  <sheetData>
    <row r="1" spans="1:20" s="35" customFormat="1" ht="24.6" customHeight="1">
      <c r="A1" s="510" t="s">
        <v>277</v>
      </c>
      <c r="B1" s="510"/>
      <c r="C1" s="510"/>
      <c r="D1" s="510"/>
      <c r="E1" s="510"/>
      <c r="F1" s="510"/>
      <c r="G1" s="510"/>
      <c r="H1" s="510"/>
      <c r="I1" s="510"/>
      <c r="J1" s="510"/>
      <c r="K1" s="510"/>
      <c r="L1" s="510"/>
      <c r="M1" s="510"/>
      <c r="N1" s="510"/>
      <c r="O1" s="510"/>
      <c r="P1" s="510"/>
    </row>
    <row r="2" spans="1:20" ht="17.399999999999999" customHeight="1">
      <c r="A2" s="18"/>
      <c r="B2" s="422" t="s">
        <v>169</v>
      </c>
      <c r="C2" s="200" t="s">
        <v>213</v>
      </c>
      <c r="D2" s="200" t="s">
        <v>214</v>
      </c>
      <c r="E2" s="200" t="s">
        <v>215</v>
      </c>
      <c r="F2" s="373" t="s">
        <v>216</v>
      </c>
      <c r="G2" s="200" t="s">
        <v>217</v>
      </c>
      <c r="H2" s="200" t="s">
        <v>218</v>
      </c>
      <c r="I2" s="200" t="s">
        <v>219</v>
      </c>
      <c r="J2" s="200" t="s">
        <v>220</v>
      </c>
      <c r="K2" s="373" t="s">
        <v>221</v>
      </c>
      <c r="L2" s="200" t="s">
        <v>222</v>
      </c>
      <c r="M2" s="200" t="s">
        <v>223</v>
      </c>
      <c r="N2" s="201" t="s">
        <v>224</v>
      </c>
      <c r="O2" s="663" t="s">
        <v>227</v>
      </c>
      <c r="P2" s="664"/>
      <c r="Q2" s="664"/>
      <c r="R2" s="665"/>
      <c r="S2" s="375"/>
    </row>
    <row r="3" spans="1:20" ht="45.6" customHeight="1">
      <c r="A3" s="34"/>
      <c r="B3" s="421" t="s">
        <v>225</v>
      </c>
      <c r="C3" s="104">
        <v>43773</v>
      </c>
      <c r="D3" s="105">
        <v>43801</v>
      </c>
      <c r="E3" s="106">
        <v>43829</v>
      </c>
      <c r="F3" s="105">
        <v>43864</v>
      </c>
      <c r="G3" s="105">
        <v>43892</v>
      </c>
      <c r="H3" s="105" t="s">
        <v>241</v>
      </c>
      <c r="I3" s="105">
        <v>43948</v>
      </c>
      <c r="J3" s="105">
        <v>43983</v>
      </c>
      <c r="K3" s="105">
        <v>44012</v>
      </c>
      <c r="L3" s="105">
        <v>44046</v>
      </c>
      <c r="M3" s="105">
        <v>44074</v>
      </c>
      <c r="N3" s="105">
        <v>44102</v>
      </c>
      <c r="O3" s="376" t="s">
        <v>166</v>
      </c>
      <c r="P3" s="377" t="s">
        <v>258</v>
      </c>
      <c r="Q3" s="377" t="s">
        <v>134</v>
      </c>
      <c r="R3" s="378" t="s">
        <v>164</v>
      </c>
      <c r="S3" s="376" t="s">
        <v>212</v>
      </c>
      <c r="T3" s="2"/>
    </row>
    <row r="4" spans="1:20" ht="13.65" customHeight="1">
      <c r="A4" s="203"/>
      <c r="B4" s="128"/>
      <c r="C4" s="666" t="s">
        <v>38</v>
      </c>
      <c r="D4" s="667"/>
      <c r="E4" s="667"/>
      <c r="F4" s="667"/>
      <c r="G4" s="667"/>
      <c r="H4" s="667"/>
      <c r="I4" s="667"/>
      <c r="J4" s="667"/>
      <c r="K4" s="667"/>
      <c r="L4" s="667"/>
      <c r="M4" s="667"/>
      <c r="N4" s="667"/>
      <c r="O4" s="323"/>
      <c r="P4" s="280"/>
      <c r="Q4" s="280"/>
      <c r="R4" s="324"/>
      <c r="S4" s="92"/>
    </row>
    <row r="5" spans="1:20" ht="15.75" customHeight="1">
      <c r="A5" s="315" t="s">
        <v>0</v>
      </c>
      <c r="B5" s="466"/>
      <c r="C5" s="388">
        <v>0</v>
      </c>
      <c r="D5" s="389">
        <v>26966</v>
      </c>
      <c r="E5" s="390">
        <v>0</v>
      </c>
      <c r="F5" s="389">
        <v>13739</v>
      </c>
      <c r="G5" s="389">
        <v>0</v>
      </c>
      <c r="H5" s="389">
        <f>O5-SUM(C5:G5)</f>
        <v>3961</v>
      </c>
      <c r="I5" s="389"/>
      <c r="J5" s="389"/>
      <c r="K5" s="389"/>
      <c r="L5" s="390"/>
      <c r="M5" s="389"/>
      <c r="N5" s="389"/>
      <c r="O5" s="391">
        <v>44666</v>
      </c>
      <c r="P5" s="360">
        <f>'Table 3B Raw '!F4</f>
        <v>68472</v>
      </c>
      <c r="Q5" s="392">
        <f>P5-O5</f>
        <v>23806</v>
      </c>
      <c r="R5" s="393">
        <f t="shared" ref="R5:R11" si="0">O5/P5</f>
        <v>0.6523250379717257</v>
      </c>
      <c r="S5" s="394">
        <f t="shared" ref="S5:S44" si="1">B5+O5</f>
        <v>44666</v>
      </c>
      <c r="T5" s="65"/>
    </row>
    <row r="6" spans="1:20" ht="15.75" customHeight="1">
      <c r="A6" s="315" t="s">
        <v>85</v>
      </c>
      <c r="B6" s="466"/>
      <c r="C6" s="388">
        <v>50090</v>
      </c>
      <c r="D6" s="389">
        <v>37312</v>
      </c>
      <c r="E6" s="390">
        <v>0</v>
      </c>
      <c r="F6" s="389">
        <v>0</v>
      </c>
      <c r="G6" s="389">
        <v>0</v>
      </c>
      <c r="H6" s="389">
        <f t="shared" ref="H6:H44" si="2">O6-SUM(C6:G6)</f>
        <v>0</v>
      </c>
      <c r="I6" s="389"/>
      <c r="J6" s="389"/>
      <c r="K6" s="389"/>
      <c r="L6" s="390"/>
      <c r="M6" s="389"/>
      <c r="N6" s="389"/>
      <c r="O6" s="391">
        <v>87402</v>
      </c>
      <c r="P6" s="360">
        <f>'Table 3B Raw '!F5</f>
        <v>132167</v>
      </c>
      <c r="Q6" s="392">
        <f t="shared" ref="Q6:Q44" si="3">P6-O6</f>
        <v>44765</v>
      </c>
      <c r="R6" s="393">
        <f t="shared" si="0"/>
        <v>0.66129971929452891</v>
      </c>
      <c r="S6" s="394">
        <f t="shared" si="1"/>
        <v>87402</v>
      </c>
      <c r="T6" s="65"/>
    </row>
    <row r="7" spans="1:20" ht="15.75" customHeight="1">
      <c r="A7" s="315" t="s">
        <v>1</v>
      </c>
      <c r="B7" s="466"/>
      <c r="C7" s="388">
        <v>0</v>
      </c>
      <c r="D7" s="389">
        <v>0</v>
      </c>
      <c r="E7" s="390">
        <v>0</v>
      </c>
      <c r="F7" s="389">
        <v>6053</v>
      </c>
      <c r="G7" s="389">
        <v>0</v>
      </c>
      <c r="H7" s="389">
        <f t="shared" si="2"/>
        <v>0</v>
      </c>
      <c r="I7" s="389"/>
      <c r="J7" s="389"/>
      <c r="K7" s="389"/>
      <c r="L7" s="390"/>
      <c r="M7" s="389"/>
      <c r="N7" s="389"/>
      <c r="O7" s="395">
        <v>6053</v>
      </c>
      <c r="P7" s="360">
        <f>'Table 3B Raw '!F6</f>
        <v>11146</v>
      </c>
      <c r="Q7" s="392">
        <f t="shared" si="3"/>
        <v>5093</v>
      </c>
      <c r="R7" s="393">
        <f t="shared" si="0"/>
        <v>0.54306477660147134</v>
      </c>
      <c r="S7" s="394">
        <f t="shared" si="1"/>
        <v>6053</v>
      </c>
      <c r="T7" s="65"/>
    </row>
    <row r="8" spans="1:20" ht="15.75" customHeight="1">
      <c r="A8" s="315" t="s">
        <v>2</v>
      </c>
      <c r="B8" s="466"/>
      <c r="C8" s="388">
        <v>0</v>
      </c>
      <c r="D8" s="389">
        <v>0</v>
      </c>
      <c r="E8" s="390">
        <v>0</v>
      </c>
      <c r="F8" s="389">
        <v>0</v>
      </c>
      <c r="G8" s="389">
        <v>0</v>
      </c>
      <c r="H8" s="389">
        <f t="shared" si="2"/>
        <v>105</v>
      </c>
      <c r="I8" s="389"/>
      <c r="J8" s="389"/>
      <c r="K8" s="389"/>
      <c r="L8" s="390"/>
      <c r="M8" s="389"/>
      <c r="N8" s="389"/>
      <c r="O8" s="391">
        <v>105</v>
      </c>
      <c r="P8" s="360">
        <f>'Table 3B Raw '!F7</f>
        <v>17517</v>
      </c>
      <c r="Q8" s="392">
        <f t="shared" si="3"/>
        <v>17412</v>
      </c>
      <c r="R8" s="393">
        <f t="shared" si="0"/>
        <v>5.9941770851173149E-3</v>
      </c>
      <c r="S8" s="394">
        <f t="shared" si="1"/>
        <v>105</v>
      </c>
      <c r="T8" s="65"/>
    </row>
    <row r="9" spans="1:20" ht="15.75" customHeight="1">
      <c r="A9" s="315" t="s">
        <v>3</v>
      </c>
      <c r="B9" s="466"/>
      <c r="C9" s="388">
        <v>394</v>
      </c>
      <c r="D9" s="389">
        <v>0</v>
      </c>
      <c r="E9" s="390">
        <v>0</v>
      </c>
      <c r="F9" s="389">
        <v>1603</v>
      </c>
      <c r="G9" s="389">
        <v>0</v>
      </c>
      <c r="H9" s="389">
        <f t="shared" si="2"/>
        <v>0</v>
      </c>
      <c r="I9" s="389"/>
      <c r="J9" s="389"/>
      <c r="K9" s="389"/>
      <c r="L9" s="390"/>
      <c r="M9" s="389"/>
      <c r="N9" s="389"/>
      <c r="O9" s="391">
        <v>1997</v>
      </c>
      <c r="P9" s="360">
        <f>'Table 3B Raw '!F8</f>
        <v>12738</v>
      </c>
      <c r="Q9" s="392">
        <f t="shared" si="3"/>
        <v>10741</v>
      </c>
      <c r="R9" s="393">
        <f t="shared" si="0"/>
        <v>0.156775003925263</v>
      </c>
      <c r="S9" s="394">
        <f t="shared" si="1"/>
        <v>1997</v>
      </c>
      <c r="T9" s="65"/>
    </row>
    <row r="10" spans="1:20" ht="15.75" customHeight="1">
      <c r="A10" s="315" t="s">
        <v>37</v>
      </c>
      <c r="B10" s="466"/>
      <c r="C10" s="388">
        <v>31962</v>
      </c>
      <c r="D10" s="389">
        <v>37006</v>
      </c>
      <c r="E10" s="390">
        <v>34872</v>
      </c>
      <c r="F10" s="389">
        <v>33480</v>
      </c>
      <c r="G10" s="389">
        <v>0</v>
      </c>
      <c r="H10" s="389">
        <f t="shared" si="2"/>
        <v>0</v>
      </c>
      <c r="I10" s="389"/>
      <c r="J10" s="389"/>
      <c r="K10" s="389"/>
      <c r="L10" s="390"/>
      <c r="M10" s="389"/>
      <c r="N10" s="389"/>
      <c r="O10" s="395">
        <v>137320</v>
      </c>
      <c r="P10" s="360">
        <f>'Table 3B Raw '!F9</f>
        <v>230894</v>
      </c>
      <c r="Q10" s="392">
        <f t="shared" si="3"/>
        <v>93574</v>
      </c>
      <c r="R10" s="393">
        <f t="shared" si="0"/>
        <v>0.59473178168336982</v>
      </c>
      <c r="S10" s="394">
        <f t="shared" si="1"/>
        <v>137320</v>
      </c>
      <c r="T10" s="65"/>
    </row>
    <row r="11" spans="1:20" ht="15.75" customHeight="1">
      <c r="A11" s="315" t="s">
        <v>4</v>
      </c>
      <c r="B11" s="466"/>
      <c r="C11" s="388">
        <v>1006</v>
      </c>
      <c r="D11" s="389">
        <v>878</v>
      </c>
      <c r="E11" s="390">
        <v>2086</v>
      </c>
      <c r="F11" s="389">
        <v>2311</v>
      </c>
      <c r="G11" s="389">
        <v>1321</v>
      </c>
      <c r="H11" s="389">
        <f t="shared" si="2"/>
        <v>855</v>
      </c>
      <c r="I11" s="389"/>
      <c r="J11" s="389"/>
      <c r="K11" s="389"/>
      <c r="L11" s="390"/>
      <c r="M11" s="389"/>
      <c r="N11" s="389"/>
      <c r="O11" s="391">
        <v>8457</v>
      </c>
      <c r="P11" s="360">
        <f>'Table 3B Raw '!F10</f>
        <v>38217</v>
      </c>
      <c r="Q11" s="392">
        <f t="shared" si="3"/>
        <v>29760</v>
      </c>
      <c r="R11" s="393">
        <f t="shared" si="0"/>
        <v>0.22128895517701547</v>
      </c>
      <c r="S11" s="394">
        <f t="shared" si="1"/>
        <v>8457</v>
      </c>
      <c r="T11" s="65"/>
    </row>
    <row r="12" spans="1:20" ht="15.75" customHeight="1">
      <c r="A12" s="315" t="s">
        <v>5</v>
      </c>
      <c r="B12" s="466"/>
      <c r="C12" s="388">
        <v>0</v>
      </c>
      <c r="D12" s="389">
        <v>0</v>
      </c>
      <c r="E12" s="390">
        <v>0</v>
      </c>
      <c r="F12" s="389">
        <v>0</v>
      </c>
      <c r="G12" s="389">
        <v>0</v>
      </c>
      <c r="H12" s="389">
        <f t="shared" si="2"/>
        <v>0</v>
      </c>
      <c r="I12" s="389"/>
      <c r="J12" s="389"/>
      <c r="K12" s="389"/>
      <c r="L12" s="390"/>
      <c r="M12" s="389"/>
      <c r="N12" s="389"/>
      <c r="O12" s="391">
        <v>0</v>
      </c>
      <c r="P12" s="360">
        <f>'Table 3B Raw '!F11</f>
        <v>0</v>
      </c>
      <c r="Q12" s="392">
        <f t="shared" si="3"/>
        <v>0</v>
      </c>
      <c r="R12" s="393">
        <v>0</v>
      </c>
      <c r="S12" s="394">
        <f t="shared" si="1"/>
        <v>0</v>
      </c>
      <c r="T12" s="65"/>
    </row>
    <row r="13" spans="1:20" ht="15.75" customHeight="1">
      <c r="A13" s="315" t="s">
        <v>6</v>
      </c>
      <c r="B13" s="466"/>
      <c r="C13" s="396">
        <v>15796</v>
      </c>
      <c r="D13" s="389">
        <v>0</v>
      </c>
      <c r="E13" s="390">
        <v>0</v>
      </c>
      <c r="F13" s="389">
        <v>0</v>
      </c>
      <c r="G13" s="389">
        <v>0</v>
      </c>
      <c r="H13" s="389">
        <f t="shared" si="2"/>
        <v>0</v>
      </c>
      <c r="I13" s="389"/>
      <c r="J13" s="389"/>
      <c r="K13" s="389"/>
      <c r="L13" s="390"/>
      <c r="M13" s="389"/>
      <c r="N13" s="389"/>
      <c r="O13" s="391">
        <v>15796</v>
      </c>
      <c r="P13" s="360">
        <f>'Table 3B Raw '!F12</f>
        <v>23885</v>
      </c>
      <c r="Q13" s="392">
        <f t="shared" si="3"/>
        <v>8089</v>
      </c>
      <c r="R13" s="393">
        <f>O13/P13</f>
        <v>0.6613355662549717</v>
      </c>
      <c r="S13" s="394">
        <f t="shared" si="1"/>
        <v>15796</v>
      </c>
      <c r="T13" s="65"/>
    </row>
    <row r="14" spans="1:20" ht="15.75" customHeight="1">
      <c r="A14" s="315" t="s">
        <v>7</v>
      </c>
      <c r="B14" s="466"/>
      <c r="C14" s="396">
        <v>0</v>
      </c>
      <c r="D14" s="389">
        <v>0</v>
      </c>
      <c r="E14" s="390">
        <v>0</v>
      </c>
      <c r="F14" s="389">
        <v>0</v>
      </c>
      <c r="G14" s="389">
        <v>0</v>
      </c>
      <c r="H14" s="389">
        <f t="shared" si="2"/>
        <v>0</v>
      </c>
      <c r="I14" s="389"/>
      <c r="J14" s="389"/>
      <c r="K14" s="389"/>
      <c r="L14" s="390"/>
      <c r="M14" s="389"/>
      <c r="N14" s="389"/>
      <c r="O14" s="391">
        <v>0</v>
      </c>
      <c r="P14" s="360">
        <f>'Table 3B Raw '!F13</f>
        <v>0</v>
      </c>
      <c r="Q14" s="392">
        <f t="shared" si="3"/>
        <v>0</v>
      </c>
      <c r="R14" s="393">
        <v>0</v>
      </c>
      <c r="S14" s="394">
        <f t="shared" si="1"/>
        <v>0</v>
      </c>
      <c r="T14" s="65"/>
    </row>
    <row r="15" spans="1:20" ht="15.75" customHeight="1">
      <c r="A15" s="315" t="s">
        <v>8</v>
      </c>
      <c r="B15" s="466"/>
      <c r="C15" s="396">
        <v>0</v>
      </c>
      <c r="D15" s="389">
        <v>0</v>
      </c>
      <c r="E15" s="390">
        <v>0</v>
      </c>
      <c r="F15" s="389">
        <v>0</v>
      </c>
      <c r="G15" s="389">
        <v>21155</v>
      </c>
      <c r="H15" s="389">
        <f t="shared" si="2"/>
        <v>74640</v>
      </c>
      <c r="I15" s="389"/>
      <c r="J15" s="389"/>
      <c r="K15" s="389"/>
      <c r="L15" s="390"/>
      <c r="M15" s="389"/>
      <c r="N15" s="389"/>
      <c r="O15" s="391">
        <v>95795</v>
      </c>
      <c r="P15" s="360">
        <f>'Table 3B Raw '!F14</f>
        <v>231732</v>
      </c>
      <c r="Q15" s="392">
        <f t="shared" si="3"/>
        <v>135937</v>
      </c>
      <c r="R15" s="393">
        <f>O15/P15</f>
        <v>0.41338701603576544</v>
      </c>
      <c r="S15" s="394">
        <f t="shared" si="1"/>
        <v>95795</v>
      </c>
      <c r="T15" s="65"/>
    </row>
    <row r="16" spans="1:20" ht="15.75" customHeight="1">
      <c r="A16" s="315" t="s">
        <v>9</v>
      </c>
      <c r="B16" s="466"/>
      <c r="C16" s="396">
        <v>0</v>
      </c>
      <c r="D16" s="389">
        <v>0</v>
      </c>
      <c r="E16" s="390">
        <v>0</v>
      </c>
      <c r="F16" s="389">
        <v>7412</v>
      </c>
      <c r="G16" s="389">
        <v>2546</v>
      </c>
      <c r="H16" s="389">
        <f t="shared" si="2"/>
        <v>503</v>
      </c>
      <c r="I16" s="389"/>
      <c r="J16" s="389"/>
      <c r="K16" s="389"/>
      <c r="L16" s="390"/>
      <c r="M16" s="389"/>
      <c r="N16" s="389"/>
      <c r="O16" s="391">
        <v>10461</v>
      </c>
      <c r="P16" s="360">
        <f>'Table 3B Raw '!F15</f>
        <v>17517</v>
      </c>
      <c r="Q16" s="392">
        <f t="shared" si="3"/>
        <v>7056</v>
      </c>
      <c r="R16" s="393">
        <f>O16/P16</f>
        <v>0.59719129988011643</v>
      </c>
      <c r="S16" s="394">
        <f t="shared" si="1"/>
        <v>10461</v>
      </c>
      <c r="T16" s="65"/>
    </row>
    <row r="17" spans="1:20" ht="15.75" customHeight="1">
      <c r="A17" s="315" t="s">
        <v>10</v>
      </c>
      <c r="B17" s="466"/>
      <c r="C17" s="396">
        <v>15245</v>
      </c>
      <c r="D17" s="389">
        <v>0</v>
      </c>
      <c r="E17" s="390">
        <v>0</v>
      </c>
      <c r="F17" s="389">
        <v>0</v>
      </c>
      <c r="G17" s="389">
        <v>0</v>
      </c>
      <c r="H17" s="389">
        <f t="shared" si="2"/>
        <v>0</v>
      </c>
      <c r="I17" s="389"/>
      <c r="J17" s="389"/>
      <c r="K17" s="389"/>
      <c r="L17" s="390"/>
      <c r="M17" s="389"/>
      <c r="N17" s="389"/>
      <c r="O17" s="391">
        <v>15245</v>
      </c>
      <c r="P17" s="360">
        <f>'Table 3B Raw '!F16</f>
        <v>41401</v>
      </c>
      <c r="Q17" s="392">
        <f t="shared" si="3"/>
        <v>26156</v>
      </c>
      <c r="R17" s="393">
        <f>O17/P17</f>
        <v>0.36822782058404385</v>
      </c>
      <c r="S17" s="394">
        <f t="shared" si="1"/>
        <v>15245</v>
      </c>
      <c r="T17" s="65"/>
    </row>
    <row r="18" spans="1:20" ht="15.75" customHeight="1">
      <c r="A18" s="315" t="s">
        <v>200</v>
      </c>
      <c r="B18" s="466">
        <v>2479</v>
      </c>
      <c r="C18" s="388">
        <v>0</v>
      </c>
      <c r="D18" s="389">
        <v>0</v>
      </c>
      <c r="E18" s="390">
        <v>0</v>
      </c>
      <c r="F18" s="389">
        <v>0</v>
      </c>
      <c r="G18" s="389">
        <v>0</v>
      </c>
      <c r="H18" s="389">
        <f t="shared" si="2"/>
        <v>0</v>
      </c>
      <c r="I18" s="389"/>
      <c r="J18" s="389"/>
      <c r="K18" s="389"/>
      <c r="L18" s="390"/>
      <c r="M18" s="389"/>
      <c r="N18" s="389"/>
      <c r="O18" s="391">
        <v>0</v>
      </c>
      <c r="P18" s="360">
        <f>'Table 3B Raw '!F17</f>
        <v>25478</v>
      </c>
      <c r="Q18" s="392">
        <f t="shared" si="3"/>
        <v>25478</v>
      </c>
      <c r="R18" s="393">
        <f>O18/P18</f>
        <v>0</v>
      </c>
      <c r="S18" s="394">
        <f t="shared" si="1"/>
        <v>2479</v>
      </c>
      <c r="T18" s="65"/>
    </row>
    <row r="19" spans="1:20" ht="15.75" customHeight="1">
      <c r="A19" s="315" t="s">
        <v>11</v>
      </c>
      <c r="B19" s="466"/>
      <c r="C19" s="396">
        <v>0</v>
      </c>
      <c r="D19" s="389">
        <v>0</v>
      </c>
      <c r="E19" s="389">
        <v>0</v>
      </c>
      <c r="F19" s="389">
        <v>6036</v>
      </c>
      <c r="G19" s="389">
        <v>0</v>
      </c>
      <c r="H19" s="389">
        <f t="shared" si="2"/>
        <v>0</v>
      </c>
      <c r="I19" s="389"/>
      <c r="J19" s="389"/>
      <c r="K19" s="389"/>
      <c r="L19" s="390"/>
      <c r="M19" s="389"/>
      <c r="N19" s="389"/>
      <c r="O19" s="391">
        <v>6036</v>
      </c>
      <c r="P19" s="360">
        <f>'Table 3B Raw '!F18</f>
        <v>14330</v>
      </c>
      <c r="Q19" s="392">
        <f t="shared" si="3"/>
        <v>8294</v>
      </c>
      <c r="R19" s="393">
        <f>O19/P19</f>
        <v>0.42121423586880669</v>
      </c>
      <c r="S19" s="394">
        <f t="shared" si="1"/>
        <v>6036</v>
      </c>
      <c r="T19" s="65"/>
    </row>
    <row r="20" spans="1:20" ht="15.75" customHeight="1">
      <c r="A20" s="315" t="s">
        <v>12</v>
      </c>
      <c r="B20" s="466"/>
      <c r="C20" s="396">
        <v>0</v>
      </c>
      <c r="D20" s="389">
        <v>0</v>
      </c>
      <c r="E20" s="390">
        <v>0</v>
      </c>
      <c r="F20" s="389">
        <v>0</v>
      </c>
      <c r="G20" s="389">
        <v>0</v>
      </c>
      <c r="H20" s="389">
        <f t="shared" si="2"/>
        <v>0</v>
      </c>
      <c r="I20" s="389"/>
      <c r="J20" s="389"/>
      <c r="K20" s="389"/>
      <c r="L20" s="390"/>
      <c r="M20" s="389"/>
      <c r="N20" s="389"/>
      <c r="O20" s="391">
        <v>0</v>
      </c>
      <c r="P20" s="360">
        <f>'Table 3B Raw '!F19</f>
        <v>0</v>
      </c>
      <c r="Q20" s="392">
        <f t="shared" si="3"/>
        <v>0</v>
      </c>
      <c r="R20" s="393">
        <v>0</v>
      </c>
      <c r="S20" s="394">
        <f t="shared" si="1"/>
        <v>0</v>
      </c>
      <c r="T20" s="65"/>
    </row>
    <row r="21" spans="1:20" ht="15.75" customHeight="1">
      <c r="A21" s="315" t="s">
        <v>13</v>
      </c>
      <c r="B21" s="466"/>
      <c r="C21" s="396">
        <v>253</v>
      </c>
      <c r="D21" s="389">
        <v>8208</v>
      </c>
      <c r="E21" s="390">
        <v>19775</v>
      </c>
      <c r="F21" s="389">
        <v>6851</v>
      </c>
      <c r="G21" s="389">
        <v>0</v>
      </c>
      <c r="H21" s="389">
        <f t="shared" si="2"/>
        <v>6935</v>
      </c>
      <c r="I21" s="389"/>
      <c r="J21" s="389"/>
      <c r="K21" s="389"/>
      <c r="L21" s="390"/>
      <c r="M21" s="389"/>
      <c r="N21" s="389"/>
      <c r="O21" s="391">
        <v>42022</v>
      </c>
      <c r="P21" s="360">
        <f>'Table 3B Raw '!F20</f>
        <v>76435</v>
      </c>
      <c r="Q21" s="392">
        <f t="shared" si="3"/>
        <v>34413</v>
      </c>
      <c r="R21" s="393">
        <f>O21/P21</f>
        <v>0.54977431804801469</v>
      </c>
      <c r="S21" s="394">
        <f t="shared" si="1"/>
        <v>42022</v>
      </c>
      <c r="T21" s="65"/>
    </row>
    <row r="22" spans="1:20" ht="15.75" customHeight="1">
      <c r="A22" s="315" t="s">
        <v>14</v>
      </c>
      <c r="B22" s="466">
        <v>1859</v>
      </c>
      <c r="C22" s="396">
        <v>4508</v>
      </c>
      <c r="D22" s="389">
        <v>0</v>
      </c>
      <c r="E22" s="390">
        <v>0</v>
      </c>
      <c r="F22" s="389">
        <v>8128</v>
      </c>
      <c r="G22" s="389">
        <v>0</v>
      </c>
      <c r="H22" s="389">
        <f t="shared" si="2"/>
        <v>0</v>
      </c>
      <c r="I22" s="389"/>
      <c r="J22" s="389"/>
      <c r="K22" s="389"/>
      <c r="L22" s="390"/>
      <c r="M22" s="389"/>
      <c r="N22" s="389"/>
      <c r="O22" s="395">
        <v>12636</v>
      </c>
      <c r="P22" s="360">
        <f>'Table 3B Raw '!F21</f>
        <v>19108</v>
      </c>
      <c r="Q22" s="392">
        <f t="shared" si="3"/>
        <v>6472</v>
      </c>
      <c r="R22" s="393">
        <f>O22/P22</f>
        <v>0.66129369897425161</v>
      </c>
      <c r="S22" s="394">
        <f t="shared" si="1"/>
        <v>14495</v>
      </c>
      <c r="T22" s="65"/>
    </row>
    <row r="23" spans="1:20" ht="15.75" customHeight="1">
      <c r="A23" s="315" t="s">
        <v>15</v>
      </c>
      <c r="B23" s="466"/>
      <c r="C23" s="396">
        <v>0</v>
      </c>
      <c r="D23" s="389">
        <v>0</v>
      </c>
      <c r="E23" s="390">
        <v>0</v>
      </c>
      <c r="F23" s="389">
        <v>0</v>
      </c>
      <c r="G23" s="389">
        <v>0</v>
      </c>
      <c r="H23" s="389">
        <f t="shared" si="2"/>
        <v>0</v>
      </c>
      <c r="I23" s="389"/>
      <c r="J23" s="389"/>
      <c r="K23" s="389"/>
      <c r="L23" s="390"/>
      <c r="M23" s="389"/>
      <c r="N23" s="389"/>
      <c r="O23" s="391">
        <v>0</v>
      </c>
      <c r="P23" s="360">
        <f>'Table 3B Raw '!F22</f>
        <v>0</v>
      </c>
      <c r="Q23" s="392">
        <f t="shared" si="3"/>
        <v>0</v>
      </c>
      <c r="R23" s="393">
        <v>0</v>
      </c>
      <c r="S23" s="394">
        <f t="shared" si="1"/>
        <v>0</v>
      </c>
      <c r="T23" s="65"/>
    </row>
    <row r="24" spans="1:20" ht="15.75" customHeight="1">
      <c r="A24" s="315" t="s">
        <v>16</v>
      </c>
      <c r="B24" s="466"/>
      <c r="C24" s="396">
        <v>0</v>
      </c>
      <c r="D24" s="389">
        <v>0</v>
      </c>
      <c r="E24" s="390">
        <v>0</v>
      </c>
      <c r="F24" s="389">
        <v>0</v>
      </c>
      <c r="G24" s="389">
        <v>0</v>
      </c>
      <c r="H24" s="389">
        <f t="shared" si="2"/>
        <v>0</v>
      </c>
      <c r="I24" s="389"/>
      <c r="J24" s="389"/>
      <c r="K24" s="389"/>
      <c r="L24" s="390"/>
      <c r="M24" s="389"/>
      <c r="N24" s="389"/>
      <c r="O24" s="391">
        <v>0</v>
      </c>
      <c r="P24" s="360">
        <f>'Table 3B Raw '!F23</f>
        <v>15924</v>
      </c>
      <c r="Q24" s="392">
        <f t="shared" si="3"/>
        <v>15924</v>
      </c>
      <c r="R24" s="393">
        <f>O24/P24</f>
        <v>0</v>
      </c>
      <c r="S24" s="394">
        <f t="shared" si="1"/>
        <v>0</v>
      </c>
      <c r="T24" s="65"/>
    </row>
    <row r="25" spans="1:20" ht="15.75" customHeight="1">
      <c r="A25" s="315" t="s">
        <v>17</v>
      </c>
      <c r="B25" s="466">
        <v>314</v>
      </c>
      <c r="C25" s="396">
        <v>0</v>
      </c>
      <c r="D25" s="389">
        <v>0</v>
      </c>
      <c r="E25" s="390">
        <v>0</v>
      </c>
      <c r="F25" s="389">
        <v>0</v>
      </c>
      <c r="G25" s="389">
        <v>0</v>
      </c>
      <c r="H25" s="389">
        <f t="shared" si="2"/>
        <v>0</v>
      </c>
      <c r="I25" s="389"/>
      <c r="J25" s="389"/>
      <c r="K25" s="389"/>
      <c r="L25" s="390"/>
      <c r="M25" s="389"/>
      <c r="N25" s="389"/>
      <c r="O25" s="391">
        <v>0</v>
      </c>
      <c r="P25" s="360">
        <f>'Table 3B Raw '!F24</f>
        <v>12738</v>
      </c>
      <c r="Q25" s="392">
        <f t="shared" si="3"/>
        <v>12738</v>
      </c>
      <c r="R25" s="393">
        <f>O25/P25</f>
        <v>0</v>
      </c>
      <c r="S25" s="394">
        <f t="shared" si="1"/>
        <v>314</v>
      </c>
      <c r="T25" s="65"/>
    </row>
    <row r="26" spans="1:20" ht="15.75" customHeight="1">
      <c r="A26" s="315" t="s">
        <v>18</v>
      </c>
      <c r="B26" s="466"/>
      <c r="C26" s="396">
        <v>0</v>
      </c>
      <c r="D26" s="389">
        <v>0</v>
      </c>
      <c r="E26" s="390">
        <v>0</v>
      </c>
      <c r="F26" s="389">
        <v>0</v>
      </c>
      <c r="G26" s="389">
        <v>0</v>
      </c>
      <c r="H26" s="389">
        <f t="shared" si="2"/>
        <v>0</v>
      </c>
      <c r="I26" s="389"/>
      <c r="J26" s="389"/>
      <c r="K26" s="389"/>
      <c r="L26" s="390"/>
      <c r="M26" s="389"/>
      <c r="N26" s="389"/>
      <c r="O26" s="391">
        <v>0</v>
      </c>
      <c r="P26" s="360">
        <f>'Table 3B Raw '!F25</f>
        <v>12609</v>
      </c>
      <c r="Q26" s="392">
        <f t="shared" si="3"/>
        <v>12609</v>
      </c>
      <c r="R26" s="393">
        <f>O26/P26</f>
        <v>0</v>
      </c>
      <c r="S26" s="394">
        <f t="shared" si="1"/>
        <v>0</v>
      </c>
      <c r="T26" s="65"/>
    </row>
    <row r="27" spans="1:20" ht="15.75" customHeight="1">
      <c r="A27" s="315" t="s">
        <v>19</v>
      </c>
      <c r="B27" s="466"/>
      <c r="C27" s="396">
        <v>0</v>
      </c>
      <c r="D27" s="389">
        <v>0</v>
      </c>
      <c r="E27" s="390">
        <v>0</v>
      </c>
      <c r="F27" s="389">
        <v>0</v>
      </c>
      <c r="G27" s="389">
        <v>0</v>
      </c>
      <c r="H27" s="389">
        <f t="shared" si="2"/>
        <v>0</v>
      </c>
      <c r="I27" s="389"/>
      <c r="J27" s="389"/>
      <c r="K27" s="389"/>
      <c r="L27" s="390"/>
      <c r="M27" s="389"/>
      <c r="N27" s="389"/>
      <c r="O27" s="391">
        <v>0</v>
      </c>
      <c r="P27" s="360">
        <f>'Table 3B Raw '!F26</f>
        <v>0</v>
      </c>
      <c r="Q27" s="392">
        <f t="shared" si="3"/>
        <v>0</v>
      </c>
      <c r="R27" s="393">
        <v>0</v>
      </c>
      <c r="S27" s="394">
        <f t="shared" si="1"/>
        <v>0</v>
      </c>
      <c r="T27" s="65"/>
    </row>
    <row r="28" spans="1:20" ht="15.75" customHeight="1">
      <c r="A28" s="386" t="s">
        <v>20</v>
      </c>
      <c r="B28" s="466">
        <v>2233</v>
      </c>
      <c r="C28" s="396">
        <v>7270</v>
      </c>
      <c r="D28" s="389">
        <v>300</v>
      </c>
      <c r="E28" s="390">
        <v>536</v>
      </c>
      <c r="F28" s="389">
        <v>334</v>
      </c>
      <c r="G28" s="389">
        <v>214</v>
      </c>
      <c r="H28" s="389">
        <f t="shared" si="2"/>
        <v>1105</v>
      </c>
      <c r="I28" s="389"/>
      <c r="J28" s="389"/>
      <c r="K28" s="389"/>
      <c r="L28" s="390"/>
      <c r="M28" s="389"/>
      <c r="N28" s="389"/>
      <c r="O28" s="395">
        <v>9759</v>
      </c>
      <c r="P28" s="360">
        <f>'Table 3B Raw '!F27</f>
        <v>15924</v>
      </c>
      <c r="Q28" s="392">
        <f t="shared" si="3"/>
        <v>6165</v>
      </c>
      <c r="R28" s="393">
        <f t="shared" ref="R28:R33" si="4">O28/P28</f>
        <v>0.6128485305199699</v>
      </c>
      <c r="S28" s="394">
        <f t="shared" si="1"/>
        <v>11992</v>
      </c>
      <c r="T28" s="65"/>
    </row>
    <row r="29" spans="1:20" ht="15.75" customHeight="1">
      <c r="A29" s="386" t="s">
        <v>21</v>
      </c>
      <c r="B29" s="466"/>
      <c r="C29" s="396">
        <v>572</v>
      </c>
      <c r="D29" s="389">
        <v>948</v>
      </c>
      <c r="E29" s="390">
        <v>941</v>
      </c>
      <c r="F29" s="389">
        <v>280</v>
      </c>
      <c r="G29" s="389">
        <v>1121</v>
      </c>
      <c r="H29" s="389">
        <f t="shared" si="2"/>
        <v>465</v>
      </c>
      <c r="I29" s="389"/>
      <c r="J29" s="389"/>
      <c r="K29" s="389"/>
      <c r="L29" s="390"/>
      <c r="M29" s="389"/>
      <c r="N29" s="389"/>
      <c r="O29" s="395">
        <v>4327</v>
      </c>
      <c r="P29" s="360">
        <f>'Table 3B Raw '!F28</f>
        <v>19108</v>
      </c>
      <c r="Q29" s="392">
        <f t="shared" si="3"/>
        <v>14781</v>
      </c>
      <c r="R29" s="393">
        <f t="shared" si="4"/>
        <v>0.22644965459493405</v>
      </c>
      <c r="S29" s="394">
        <f t="shared" si="1"/>
        <v>4327</v>
      </c>
      <c r="T29" s="65"/>
    </row>
    <row r="30" spans="1:20" ht="12.6" customHeight="1">
      <c r="A30" s="386" t="s">
        <v>259</v>
      </c>
      <c r="B30" s="466"/>
      <c r="C30" s="396">
        <v>0</v>
      </c>
      <c r="D30" s="389">
        <v>0</v>
      </c>
      <c r="E30" s="390">
        <v>0</v>
      </c>
      <c r="F30" s="389">
        <v>0</v>
      </c>
      <c r="G30" s="389">
        <v>0</v>
      </c>
      <c r="H30" s="389">
        <f t="shared" si="2"/>
        <v>0</v>
      </c>
      <c r="I30" s="389"/>
      <c r="J30" s="389"/>
      <c r="K30" s="389"/>
      <c r="L30" s="390"/>
      <c r="M30" s="389"/>
      <c r="N30" s="389"/>
      <c r="O30" s="395">
        <v>0</v>
      </c>
      <c r="P30" s="360">
        <f>'Table 3B Raw '!F29</f>
        <v>7258</v>
      </c>
      <c r="Q30" s="392">
        <f t="shared" si="3"/>
        <v>7258</v>
      </c>
      <c r="R30" s="393">
        <f t="shared" si="4"/>
        <v>0</v>
      </c>
      <c r="S30" s="394">
        <f t="shared" si="1"/>
        <v>0</v>
      </c>
      <c r="T30" s="65"/>
    </row>
    <row r="31" spans="1:20" ht="15.75" customHeight="1">
      <c r="A31" s="386" t="s">
        <v>22</v>
      </c>
      <c r="B31" s="466">
        <v>683</v>
      </c>
      <c r="C31" s="396">
        <v>13690</v>
      </c>
      <c r="D31" s="389">
        <v>0</v>
      </c>
      <c r="E31" s="390">
        <v>0</v>
      </c>
      <c r="F31" s="389">
        <v>0</v>
      </c>
      <c r="G31" s="389">
        <v>0</v>
      </c>
      <c r="H31" s="389">
        <f t="shared" si="2"/>
        <v>0</v>
      </c>
      <c r="I31" s="389"/>
      <c r="J31" s="389"/>
      <c r="K31" s="389"/>
      <c r="L31" s="390"/>
      <c r="M31" s="389"/>
      <c r="N31" s="389"/>
      <c r="O31" s="395">
        <v>13690</v>
      </c>
      <c r="P31" s="360">
        <f>'Table 3B Raw '!F30</f>
        <v>20701</v>
      </c>
      <c r="Q31" s="392">
        <f t="shared" si="3"/>
        <v>7011</v>
      </c>
      <c r="R31" s="393">
        <f t="shared" si="4"/>
        <v>0.66132070914448582</v>
      </c>
      <c r="S31" s="394">
        <f t="shared" si="1"/>
        <v>14373</v>
      </c>
      <c r="T31" s="65"/>
    </row>
    <row r="32" spans="1:20" ht="15.75" customHeight="1">
      <c r="A32" s="386" t="s">
        <v>23</v>
      </c>
      <c r="B32" s="466"/>
      <c r="C32" s="396">
        <v>1677</v>
      </c>
      <c r="D32" s="389">
        <v>15373</v>
      </c>
      <c r="E32" s="390">
        <v>0</v>
      </c>
      <c r="F32" s="389">
        <v>0</v>
      </c>
      <c r="G32" s="389">
        <v>0</v>
      </c>
      <c r="H32" s="389">
        <f t="shared" si="2"/>
        <v>2532</v>
      </c>
      <c r="I32" s="389"/>
      <c r="J32" s="389"/>
      <c r="K32" s="389"/>
      <c r="L32" s="390"/>
      <c r="M32" s="389"/>
      <c r="N32" s="389"/>
      <c r="O32" s="395">
        <v>19582</v>
      </c>
      <c r="P32" s="360">
        <f>'Table 3B Raw '!F31</f>
        <v>33439</v>
      </c>
      <c r="Q32" s="392">
        <f t="shared" si="3"/>
        <v>13857</v>
      </c>
      <c r="R32" s="393">
        <f t="shared" si="4"/>
        <v>0.58560363647238256</v>
      </c>
      <c r="S32" s="394">
        <f t="shared" si="1"/>
        <v>19582</v>
      </c>
      <c r="T32" s="65"/>
    </row>
    <row r="33" spans="1:20" ht="15.75" customHeight="1">
      <c r="A33" s="386" t="s">
        <v>24</v>
      </c>
      <c r="B33" s="466"/>
      <c r="C33" s="396">
        <v>0</v>
      </c>
      <c r="D33" s="389">
        <v>0</v>
      </c>
      <c r="E33" s="390">
        <v>0</v>
      </c>
      <c r="F33" s="389">
        <v>9227</v>
      </c>
      <c r="G33" s="389">
        <v>393</v>
      </c>
      <c r="H33" s="389">
        <f t="shared" si="2"/>
        <v>4654</v>
      </c>
      <c r="I33" s="389"/>
      <c r="J33" s="389"/>
      <c r="K33" s="389"/>
      <c r="L33" s="390"/>
      <c r="M33" s="389"/>
      <c r="N33" s="389"/>
      <c r="O33" s="395">
        <v>14274</v>
      </c>
      <c r="P33" s="360">
        <f>'Table 3B Raw '!F32</f>
        <v>43240</v>
      </c>
      <c r="Q33" s="392">
        <f t="shared" si="3"/>
        <v>28966</v>
      </c>
      <c r="R33" s="393">
        <f t="shared" si="4"/>
        <v>0.3301110083256244</v>
      </c>
      <c r="S33" s="394">
        <f t="shared" si="1"/>
        <v>14274</v>
      </c>
      <c r="T33" s="65"/>
    </row>
    <row r="34" spans="1:20" ht="15.75" customHeight="1">
      <c r="A34" s="386" t="s">
        <v>25</v>
      </c>
      <c r="B34" s="466"/>
      <c r="C34" s="396">
        <v>0</v>
      </c>
      <c r="D34" s="389">
        <v>0</v>
      </c>
      <c r="E34" s="390">
        <v>0</v>
      </c>
      <c r="F34" s="389">
        <v>0</v>
      </c>
      <c r="G34" s="389">
        <v>0</v>
      </c>
      <c r="H34" s="389">
        <f t="shared" si="2"/>
        <v>0</v>
      </c>
      <c r="I34" s="389"/>
      <c r="J34" s="389"/>
      <c r="K34" s="389"/>
      <c r="L34" s="390"/>
      <c r="M34" s="389"/>
      <c r="N34" s="389"/>
      <c r="O34" s="395">
        <v>0</v>
      </c>
      <c r="P34" s="360">
        <f>'Table 3B Raw '!F33</f>
        <v>0</v>
      </c>
      <c r="Q34" s="392">
        <f t="shared" si="3"/>
        <v>0</v>
      </c>
      <c r="R34" s="393">
        <v>0</v>
      </c>
      <c r="S34" s="394">
        <f t="shared" si="1"/>
        <v>0</v>
      </c>
      <c r="T34" s="65"/>
    </row>
    <row r="35" spans="1:20" ht="15.75" customHeight="1">
      <c r="A35" s="386" t="s">
        <v>43</v>
      </c>
      <c r="B35" s="466"/>
      <c r="C35" s="388">
        <v>1958</v>
      </c>
      <c r="D35" s="389">
        <v>0</v>
      </c>
      <c r="E35" s="390">
        <v>0</v>
      </c>
      <c r="F35" s="389">
        <v>601</v>
      </c>
      <c r="G35" s="389">
        <v>358</v>
      </c>
      <c r="H35" s="389">
        <f t="shared" si="2"/>
        <v>85</v>
      </c>
      <c r="I35" s="389"/>
      <c r="J35" s="389"/>
      <c r="K35" s="389"/>
      <c r="L35" s="390"/>
      <c r="M35" s="389"/>
      <c r="N35" s="389"/>
      <c r="O35" s="395">
        <v>3002</v>
      </c>
      <c r="P35" s="360">
        <f>'Table 3B Raw '!F34</f>
        <v>7258</v>
      </c>
      <c r="Q35" s="392">
        <f t="shared" si="3"/>
        <v>4256</v>
      </c>
      <c r="R35" s="393">
        <f>O35/P35</f>
        <v>0.41361256544502617</v>
      </c>
      <c r="S35" s="394">
        <f t="shared" si="1"/>
        <v>3002</v>
      </c>
      <c r="T35" s="65"/>
    </row>
    <row r="36" spans="1:20" ht="15.75" customHeight="1">
      <c r="A36" s="386" t="s">
        <v>26</v>
      </c>
      <c r="B36" s="466">
        <v>6880</v>
      </c>
      <c r="C36" s="388">
        <v>8844</v>
      </c>
      <c r="D36" s="389">
        <v>0</v>
      </c>
      <c r="E36" s="390">
        <v>23967</v>
      </c>
      <c r="F36" s="389">
        <v>21</v>
      </c>
      <c r="G36" s="389">
        <v>437</v>
      </c>
      <c r="H36" s="389">
        <f t="shared" si="2"/>
        <v>105</v>
      </c>
      <c r="I36" s="389"/>
      <c r="J36" s="389"/>
      <c r="K36" s="389"/>
      <c r="L36" s="390"/>
      <c r="M36" s="389"/>
      <c r="N36" s="389"/>
      <c r="O36" s="395">
        <v>33374</v>
      </c>
      <c r="P36" s="360">
        <f>'Table 3B Raw '!F35</f>
        <v>65288</v>
      </c>
      <c r="Q36" s="392">
        <f t="shared" si="3"/>
        <v>31914</v>
      </c>
      <c r="R36" s="393">
        <f>O36/P36</f>
        <v>0.51118122779071196</v>
      </c>
      <c r="S36" s="394">
        <f t="shared" si="1"/>
        <v>40254</v>
      </c>
      <c r="T36" s="65"/>
    </row>
    <row r="37" spans="1:20" ht="15.75" customHeight="1">
      <c r="A37" s="315" t="s">
        <v>27</v>
      </c>
      <c r="B37" s="466"/>
      <c r="C37" s="388">
        <v>0</v>
      </c>
      <c r="D37" s="389">
        <v>0</v>
      </c>
      <c r="E37" s="390">
        <v>0</v>
      </c>
      <c r="F37" s="389">
        <v>0</v>
      </c>
      <c r="G37" s="389">
        <v>0</v>
      </c>
      <c r="H37" s="389">
        <f t="shared" si="2"/>
        <v>0</v>
      </c>
      <c r="I37" s="389"/>
      <c r="J37" s="389"/>
      <c r="K37" s="389"/>
      <c r="L37" s="390"/>
      <c r="M37" s="389"/>
      <c r="N37" s="389"/>
      <c r="O37" s="391">
        <v>0</v>
      </c>
      <c r="P37" s="360">
        <f>'Table 3B Raw '!F36</f>
        <v>142160</v>
      </c>
      <c r="Q37" s="392">
        <f t="shared" si="3"/>
        <v>142160</v>
      </c>
      <c r="R37" s="393">
        <f>O37/P37</f>
        <v>0</v>
      </c>
      <c r="S37" s="394">
        <f t="shared" si="1"/>
        <v>0</v>
      </c>
      <c r="T37" s="65"/>
    </row>
    <row r="38" spans="1:20" ht="15.75" customHeight="1">
      <c r="A38" s="315" t="s">
        <v>28</v>
      </c>
      <c r="B38" s="466">
        <v>3563</v>
      </c>
      <c r="C38" s="388">
        <v>20657</v>
      </c>
      <c r="D38" s="389">
        <v>0</v>
      </c>
      <c r="E38" s="390">
        <v>0</v>
      </c>
      <c r="F38" s="389">
        <v>0</v>
      </c>
      <c r="G38" s="389">
        <v>0</v>
      </c>
      <c r="H38" s="389">
        <f t="shared" si="2"/>
        <v>0</v>
      </c>
      <c r="I38" s="389"/>
      <c r="J38" s="389"/>
      <c r="K38" s="389"/>
      <c r="L38" s="390"/>
      <c r="M38" s="389"/>
      <c r="N38" s="389"/>
      <c r="O38" s="391">
        <v>20657</v>
      </c>
      <c r="P38" s="360">
        <f>'Table 3B Raw '!F37</f>
        <v>36625</v>
      </c>
      <c r="Q38" s="392">
        <f t="shared" si="3"/>
        <v>15968</v>
      </c>
      <c r="R38" s="393">
        <f>O38/P38</f>
        <v>0.56401365187713315</v>
      </c>
      <c r="S38" s="394">
        <f t="shared" si="1"/>
        <v>24220</v>
      </c>
      <c r="T38" s="65"/>
    </row>
    <row r="39" spans="1:20" ht="15.75" customHeight="1">
      <c r="A39" s="315" t="s">
        <v>29</v>
      </c>
      <c r="B39" s="467"/>
      <c r="C39" s="388">
        <v>0</v>
      </c>
      <c r="D39" s="389">
        <v>0</v>
      </c>
      <c r="E39" s="390">
        <v>0</v>
      </c>
      <c r="F39" s="389">
        <v>0</v>
      </c>
      <c r="G39" s="389">
        <v>0</v>
      </c>
      <c r="H39" s="389">
        <f t="shared" si="2"/>
        <v>0</v>
      </c>
      <c r="I39" s="389"/>
      <c r="J39" s="389"/>
      <c r="K39" s="389"/>
      <c r="L39" s="390"/>
      <c r="M39" s="389"/>
      <c r="N39" s="389"/>
      <c r="O39" s="391">
        <v>0</v>
      </c>
      <c r="P39" s="360">
        <f>'Table 3B Raw '!F38</f>
        <v>0</v>
      </c>
      <c r="Q39" s="392">
        <f t="shared" si="3"/>
        <v>0</v>
      </c>
      <c r="R39" s="393">
        <v>0</v>
      </c>
      <c r="S39" s="394">
        <f t="shared" si="1"/>
        <v>0</v>
      </c>
      <c r="T39" s="65"/>
    </row>
    <row r="40" spans="1:20" ht="15.75" customHeight="1">
      <c r="A40" s="315" t="s">
        <v>30</v>
      </c>
      <c r="B40" s="466"/>
      <c r="C40" s="388">
        <v>0</v>
      </c>
      <c r="D40" s="389">
        <v>0</v>
      </c>
      <c r="E40" s="390">
        <v>0</v>
      </c>
      <c r="F40" s="389">
        <v>0</v>
      </c>
      <c r="G40" s="389">
        <v>0</v>
      </c>
      <c r="H40" s="389">
        <f t="shared" si="2"/>
        <v>0</v>
      </c>
      <c r="I40" s="389"/>
      <c r="J40" s="389"/>
      <c r="K40" s="389"/>
      <c r="L40" s="390"/>
      <c r="M40" s="389"/>
      <c r="N40" s="389"/>
      <c r="O40" s="391">
        <v>0</v>
      </c>
      <c r="P40" s="360">
        <f>'Table 3B Raw '!F39</f>
        <v>0</v>
      </c>
      <c r="Q40" s="392">
        <f t="shared" si="3"/>
        <v>0</v>
      </c>
      <c r="R40" s="393">
        <v>0</v>
      </c>
      <c r="S40" s="394">
        <f t="shared" si="1"/>
        <v>0</v>
      </c>
      <c r="T40" s="65"/>
    </row>
    <row r="41" spans="1:20" ht="15.75" customHeight="1">
      <c r="A41" s="315" t="s">
        <v>31</v>
      </c>
      <c r="B41" s="466">
        <v>16488</v>
      </c>
      <c r="C41" s="396">
        <v>0</v>
      </c>
      <c r="D41" s="389">
        <v>0</v>
      </c>
      <c r="E41" s="390">
        <v>0</v>
      </c>
      <c r="F41" s="389">
        <v>0</v>
      </c>
      <c r="G41" s="389">
        <v>0</v>
      </c>
      <c r="H41" s="389">
        <f t="shared" si="2"/>
        <v>0</v>
      </c>
      <c r="I41" s="389"/>
      <c r="J41" s="389"/>
      <c r="K41" s="389"/>
      <c r="L41" s="390"/>
      <c r="M41" s="389"/>
      <c r="N41" s="389"/>
      <c r="O41" s="391">
        <v>0</v>
      </c>
      <c r="P41" s="360">
        <f>'Table 3B Raw '!F40</f>
        <v>22293</v>
      </c>
      <c r="Q41" s="392">
        <f t="shared" si="3"/>
        <v>22293</v>
      </c>
      <c r="R41" s="393">
        <f>O41/P41</f>
        <v>0</v>
      </c>
      <c r="S41" s="394">
        <f t="shared" si="1"/>
        <v>16488</v>
      </c>
      <c r="T41" s="65"/>
    </row>
    <row r="42" spans="1:20" ht="15.75" customHeight="1">
      <c r="A42" s="315" t="s">
        <v>32</v>
      </c>
      <c r="B42" s="466"/>
      <c r="C42" s="388">
        <v>0</v>
      </c>
      <c r="D42" s="389">
        <v>0</v>
      </c>
      <c r="E42" s="390">
        <v>0</v>
      </c>
      <c r="F42" s="389">
        <v>0</v>
      </c>
      <c r="G42" s="389">
        <v>0</v>
      </c>
      <c r="H42" s="389">
        <f t="shared" si="2"/>
        <v>0</v>
      </c>
      <c r="I42" s="389"/>
      <c r="J42" s="389"/>
      <c r="K42" s="389"/>
      <c r="L42" s="390"/>
      <c r="M42" s="389"/>
      <c r="N42" s="389"/>
      <c r="O42" s="391">
        <v>0</v>
      </c>
      <c r="P42" s="360">
        <f>'Table 3B Raw '!F41</f>
        <v>0</v>
      </c>
      <c r="Q42" s="392">
        <f t="shared" si="3"/>
        <v>0</v>
      </c>
      <c r="R42" s="393">
        <v>0</v>
      </c>
      <c r="S42" s="394">
        <f t="shared" si="1"/>
        <v>0</v>
      </c>
      <c r="T42" s="65"/>
    </row>
    <row r="43" spans="1:20" ht="15.75" customHeight="1">
      <c r="A43" s="315" t="s">
        <v>33</v>
      </c>
      <c r="B43" s="466"/>
      <c r="C43" s="388">
        <v>0</v>
      </c>
      <c r="D43" s="389">
        <v>0</v>
      </c>
      <c r="E43" s="390">
        <v>0</v>
      </c>
      <c r="F43" s="389">
        <v>0</v>
      </c>
      <c r="G43" s="389">
        <v>0</v>
      </c>
      <c r="H43" s="389">
        <f t="shared" si="2"/>
        <v>0</v>
      </c>
      <c r="I43" s="389"/>
      <c r="J43" s="389"/>
      <c r="K43" s="389"/>
      <c r="L43" s="390"/>
      <c r="M43" s="389"/>
      <c r="N43" s="389"/>
      <c r="O43" s="391">
        <v>0</v>
      </c>
      <c r="P43" s="360">
        <f>'Table 3B Raw '!F42</f>
        <v>0</v>
      </c>
      <c r="Q43" s="392">
        <f t="shared" si="3"/>
        <v>0</v>
      </c>
      <c r="R43" s="393">
        <v>0</v>
      </c>
      <c r="S43" s="394">
        <f t="shared" si="1"/>
        <v>0</v>
      </c>
      <c r="T43" s="65"/>
    </row>
    <row r="44" spans="1:20" ht="15.75" customHeight="1">
      <c r="A44" s="315" t="s">
        <v>34</v>
      </c>
      <c r="B44" s="466"/>
      <c r="C44" s="388">
        <f>O44</f>
        <v>12636</v>
      </c>
      <c r="D44" s="389">
        <v>0</v>
      </c>
      <c r="E44" s="390">
        <v>0</v>
      </c>
      <c r="F44" s="389">
        <v>0</v>
      </c>
      <c r="G44" s="389">
        <v>0</v>
      </c>
      <c r="H44" s="389">
        <f t="shared" si="2"/>
        <v>0</v>
      </c>
      <c r="I44" s="389"/>
      <c r="J44" s="389"/>
      <c r="K44" s="389"/>
      <c r="L44" s="390"/>
      <c r="M44" s="389"/>
      <c r="N44" s="389"/>
      <c r="O44" s="397">
        <v>12636</v>
      </c>
      <c r="P44" s="360">
        <f>'Table 3B Raw '!F43</f>
        <v>19108</v>
      </c>
      <c r="Q44" s="392">
        <f t="shared" si="3"/>
        <v>6472</v>
      </c>
      <c r="R44" s="393">
        <f>O44/P44</f>
        <v>0.66129369897425161</v>
      </c>
      <c r="S44" s="394">
        <f t="shared" si="1"/>
        <v>12636</v>
      </c>
      <c r="T44" s="65"/>
    </row>
    <row r="45" spans="1:20" ht="12.15" customHeight="1">
      <c r="A45" s="315"/>
      <c r="B45" s="398"/>
      <c r="C45" s="399"/>
      <c r="D45" s="389"/>
      <c r="E45" s="389"/>
      <c r="F45" s="389"/>
      <c r="G45" s="389"/>
      <c r="H45" s="389"/>
      <c r="I45" s="389"/>
      <c r="J45" s="389"/>
      <c r="K45" s="227"/>
      <c r="L45" s="227"/>
      <c r="M45" s="225"/>
      <c r="N45" s="225"/>
      <c r="O45" s="400"/>
      <c r="P45" s="394"/>
      <c r="Q45" s="392"/>
      <c r="R45" s="393"/>
      <c r="S45" s="315"/>
      <c r="T45" s="65"/>
    </row>
    <row r="46" spans="1:20" ht="13.65" customHeight="1">
      <c r="A46" s="401" t="s">
        <v>35</v>
      </c>
      <c r="B46" s="402">
        <f>SUM(B5:B44)</f>
        <v>34499</v>
      </c>
      <c r="C46" s="403">
        <f t="shared" ref="C46:H46" si="5">SUM(C5:C44)</f>
        <v>186558</v>
      </c>
      <c r="D46" s="404">
        <f t="shared" si="5"/>
        <v>126991</v>
      </c>
      <c r="E46" s="517">
        <f t="shared" si="5"/>
        <v>82177</v>
      </c>
      <c r="F46" s="517">
        <f t="shared" si="5"/>
        <v>96076</v>
      </c>
      <c r="G46" s="517">
        <f t="shared" si="5"/>
        <v>27545</v>
      </c>
      <c r="H46" s="517">
        <f t="shared" si="5"/>
        <v>95945</v>
      </c>
      <c r="I46" s="404"/>
      <c r="J46" s="404"/>
      <c r="K46" s="404"/>
      <c r="L46" s="404"/>
      <c r="M46" s="404"/>
      <c r="N46" s="404"/>
      <c r="O46" s="405">
        <f>SUM(O5:O44)</f>
        <v>615292</v>
      </c>
      <c r="P46" s="406">
        <f>SUM(P5:P44)</f>
        <v>1434710</v>
      </c>
      <c r="Q46" s="406">
        <f>SUM(Q5:Q44)</f>
        <v>819418</v>
      </c>
      <c r="R46" s="407">
        <f>O46/P46</f>
        <v>0.42886158178307809</v>
      </c>
      <c r="S46" s="406">
        <f>SUM(S5:S44)</f>
        <v>649791</v>
      </c>
      <c r="T46" s="65"/>
    </row>
    <row r="47" spans="1:20" ht="18" customHeight="1">
      <c r="A47" s="198"/>
      <c r="B47" s="198"/>
      <c r="C47" s="389"/>
      <c r="D47" s="389"/>
      <c r="E47" s="389"/>
      <c r="F47" s="389"/>
      <c r="G47" s="389"/>
      <c r="H47" s="231"/>
      <c r="I47" s="231"/>
      <c r="J47" s="231"/>
      <c r="K47" s="231"/>
      <c r="L47" s="231"/>
      <c r="M47" s="231"/>
      <c r="N47" s="408"/>
      <c r="O47" s="408"/>
      <c r="P47" s="408"/>
      <c r="Q47" s="409"/>
      <c r="R47" s="198"/>
      <c r="S47" s="198"/>
      <c r="T47" s="65"/>
    </row>
    <row r="48" spans="1:20" s="70" customFormat="1" ht="15.75" customHeight="1">
      <c r="A48" s="668" t="s">
        <v>178</v>
      </c>
      <c r="B48" s="668"/>
      <c r="C48" s="668"/>
      <c r="D48" s="668"/>
      <c r="E48" s="668"/>
      <c r="F48" s="668"/>
      <c r="G48" s="668"/>
      <c r="H48" s="668"/>
      <c r="I48" s="668"/>
      <c r="J48" s="668"/>
      <c r="K48" s="668"/>
      <c r="L48" s="668"/>
      <c r="M48" s="668"/>
      <c r="N48" s="231"/>
      <c r="O48" s="410"/>
      <c r="P48" s="389"/>
      <c r="Q48" s="227"/>
      <c r="R48" s="198"/>
      <c r="S48" s="102"/>
      <c r="T48" s="66"/>
    </row>
    <row r="49" spans="1:20" s="70" customFormat="1" ht="15.75" customHeight="1">
      <c r="A49" s="668" t="s">
        <v>226</v>
      </c>
      <c r="B49" s="668"/>
      <c r="C49" s="668"/>
      <c r="D49" s="668"/>
      <c r="E49" s="668"/>
      <c r="F49" s="668"/>
      <c r="G49" s="668"/>
      <c r="H49" s="668"/>
      <c r="I49" s="668"/>
      <c r="J49" s="668"/>
      <c r="K49" s="668"/>
      <c r="L49" s="668"/>
      <c r="M49" s="668"/>
      <c r="N49" s="668"/>
      <c r="O49" s="668"/>
      <c r="P49" s="668"/>
      <c r="Q49" s="668"/>
      <c r="R49" s="668"/>
      <c r="S49" s="668"/>
      <c r="T49" s="668"/>
    </row>
    <row r="50" spans="1:20" s="70" customFormat="1" ht="15.75" customHeight="1">
      <c r="A50" s="669" t="s">
        <v>143</v>
      </c>
      <c r="B50" s="669"/>
      <c r="C50" s="669"/>
      <c r="D50" s="669"/>
      <c r="E50" s="669"/>
      <c r="F50" s="669"/>
      <c r="G50" s="669"/>
      <c r="H50" s="669"/>
      <c r="I50" s="669"/>
      <c r="J50" s="669"/>
      <c r="K50" s="669"/>
      <c r="L50" s="669"/>
      <c r="M50" s="669"/>
      <c r="N50" s="669"/>
      <c r="O50" s="411"/>
      <c r="P50" s="227"/>
      <c r="Q50" s="198"/>
      <c r="R50" s="227"/>
      <c r="S50" s="66"/>
      <c r="T50" s="66"/>
    </row>
    <row r="51" spans="1:20" s="70" customFormat="1" ht="13.65" customHeight="1">
      <c r="A51" s="15"/>
      <c r="B51" s="15"/>
      <c r="E51" s="32"/>
      <c r="O51" s="594"/>
      <c r="P51" s="32"/>
      <c r="R51" s="32"/>
    </row>
    <row r="52" spans="1:20" s="70" customFormat="1">
      <c r="E52" s="32"/>
      <c r="O52" s="594"/>
      <c r="R52" s="32"/>
    </row>
    <row r="53" spans="1:20" s="70" customFormat="1">
      <c r="E53" s="32"/>
      <c r="O53" s="24"/>
    </row>
    <row r="54" spans="1:20" s="70" customFormat="1">
      <c r="E54" s="32"/>
      <c r="O54" s="20"/>
      <c r="P54" s="28"/>
    </row>
    <row r="56" spans="1:20">
      <c r="C56" s="69"/>
      <c r="D56" s="69"/>
      <c r="F56" s="69"/>
      <c r="O56" s="8"/>
    </row>
    <row r="57" spans="1:20">
      <c r="B57" s="69"/>
      <c r="D57" s="29"/>
      <c r="E57" s="30"/>
      <c r="F57" s="31"/>
      <c r="O57" s="26"/>
    </row>
    <row r="58" spans="1:20">
      <c r="B58" s="69"/>
      <c r="D58" s="29"/>
      <c r="E58" s="30"/>
      <c r="F58" s="31"/>
      <c r="O58" s="26"/>
    </row>
    <row r="59" spans="1:20">
      <c r="B59" s="69"/>
      <c r="D59" s="29"/>
      <c r="E59" s="32"/>
    </row>
    <row r="60" spans="1:20">
      <c r="D60" s="29"/>
      <c r="E60" s="30"/>
    </row>
  </sheetData>
  <mergeCells count="5">
    <mergeCell ref="O2:R2"/>
    <mergeCell ref="C4:N4"/>
    <mergeCell ref="A48:M48"/>
    <mergeCell ref="A49:T49"/>
    <mergeCell ref="A50:N50"/>
  </mergeCells>
  <phoneticPr fontId="29" type="noConversion"/>
  <pageMargins left="0.5" right="0.17" top="1" bottom="0.17" header="0.3" footer="0.17"/>
  <pageSetup scale="64" orientation="landscape" r:id="rId1"/>
  <headerFooter alignWithMargins="0"/>
  <ignoredErrors>
    <ignoredError sqref="R46" formula="1"/>
    <ignoredError sqref="H18 H22 H31:H41 H25:H2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9F996-9C44-4FBA-9216-E163D3EA188E}">
  <sheetPr>
    <pageSetUpPr fitToPage="1"/>
  </sheetPr>
  <dimension ref="A1:J47"/>
  <sheetViews>
    <sheetView zoomScaleNormal="100" workbookViewId="0">
      <selection sqref="A1:G48"/>
    </sheetView>
  </sheetViews>
  <sheetFormatPr defaultColWidth="9.109375" defaultRowHeight="13.2"/>
  <cols>
    <col min="1" max="1" width="28.6640625" style="368" customWidth="1"/>
    <col min="2" max="2" width="21.6640625" style="368" customWidth="1"/>
    <col min="3" max="3" width="19.109375" style="368" customWidth="1"/>
    <col min="4" max="6" width="21.6640625" style="368" customWidth="1"/>
    <col min="7" max="16384" width="9.109375" style="368"/>
  </cols>
  <sheetData>
    <row r="1" spans="1:10" ht="15.6">
      <c r="A1" s="528" t="s">
        <v>274</v>
      </c>
      <c r="B1" s="528"/>
      <c r="C1" s="528"/>
      <c r="D1" s="528"/>
      <c r="E1" s="528"/>
      <c r="F1" s="528"/>
    </row>
    <row r="2" spans="1:10" ht="25.95" customHeight="1">
      <c r="A2" s="529" t="s">
        <v>113</v>
      </c>
      <c r="B2" s="530" t="s">
        <v>275</v>
      </c>
      <c r="C2" s="529" t="s">
        <v>269</v>
      </c>
      <c r="D2" s="529" t="s">
        <v>270</v>
      </c>
      <c r="E2" s="529" t="s">
        <v>290</v>
      </c>
      <c r="F2" s="530" t="s">
        <v>276</v>
      </c>
    </row>
    <row r="3" spans="1:10" ht="14.4" customHeight="1">
      <c r="A3" s="531"/>
      <c r="B3" s="671" t="s">
        <v>38</v>
      </c>
      <c r="C3" s="672"/>
      <c r="D3" s="672"/>
      <c r="E3" s="672"/>
      <c r="F3" s="673"/>
      <c r="G3" s="532"/>
    </row>
    <row r="4" spans="1:10" ht="13.8">
      <c r="A4" s="533" t="s">
        <v>0</v>
      </c>
      <c r="B4" s="360">
        <v>45281</v>
      </c>
      <c r="C4" s="360">
        <v>0</v>
      </c>
      <c r="D4" s="537">
        <v>4006</v>
      </c>
      <c r="E4" s="537">
        <v>19185</v>
      </c>
      <c r="F4" s="360">
        <f>B4-C4+D4+E4</f>
        <v>68472</v>
      </c>
    </row>
    <row r="5" spans="1:10" ht="13.8">
      <c r="A5" s="315" t="s">
        <v>114</v>
      </c>
      <c r="B5" s="360">
        <v>87402</v>
      </c>
      <c r="C5" s="360">
        <v>0</v>
      </c>
      <c r="D5" s="537">
        <v>7733</v>
      </c>
      <c r="E5" s="537">
        <v>37032</v>
      </c>
      <c r="F5" s="360">
        <f t="shared" ref="F5:F44" si="0">B5-C5+D5+E5</f>
        <v>132167</v>
      </c>
    </row>
    <row r="6" spans="1:10" ht="13.8">
      <c r="A6" s="315" t="s">
        <v>1</v>
      </c>
      <c r="B6" s="360">
        <v>7371</v>
      </c>
      <c r="C6" s="360">
        <v>0</v>
      </c>
      <c r="D6" s="537">
        <v>652</v>
      </c>
      <c r="E6" s="537">
        <v>3123</v>
      </c>
      <c r="F6" s="360">
        <f t="shared" si="0"/>
        <v>11146</v>
      </c>
    </row>
    <row r="7" spans="1:10" ht="13.8">
      <c r="A7" s="315" t="s">
        <v>2</v>
      </c>
      <c r="B7" s="360">
        <v>11584</v>
      </c>
      <c r="C7" s="360">
        <v>0</v>
      </c>
      <c r="D7" s="537">
        <v>1025</v>
      </c>
      <c r="E7" s="537">
        <v>4908</v>
      </c>
      <c r="F7" s="360">
        <f t="shared" si="0"/>
        <v>17517</v>
      </c>
      <c r="J7" s="71"/>
    </row>
    <row r="8" spans="1:10" ht="13.8">
      <c r="A8" s="315" t="s">
        <v>3</v>
      </c>
      <c r="B8" s="360">
        <v>8424</v>
      </c>
      <c r="C8" s="360">
        <v>0</v>
      </c>
      <c r="D8" s="537">
        <v>745</v>
      </c>
      <c r="E8" s="537">
        <v>3569</v>
      </c>
      <c r="F8" s="360">
        <f t="shared" si="0"/>
        <v>12738</v>
      </c>
    </row>
    <row r="9" spans="1:10" ht="13.8">
      <c r="A9" s="315" t="s">
        <v>37</v>
      </c>
      <c r="B9" s="360">
        <v>152691</v>
      </c>
      <c r="C9" s="360">
        <v>0</v>
      </c>
      <c r="D9" s="537">
        <v>13509</v>
      </c>
      <c r="E9" s="537">
        <v>64694</v>
      </c>
      <c r="F9" s="360">
        <f t="shared" si="0"/>
        <v>230894</v>
      </c>
      <c r="I9" s="534"/>
    </row>
    <row r="10" spans="1:10" ht="13.8">
      <c r="A10" s="315" t="s">
        <v>4</v>
      </c>
      <c r="B10" s="360">
        <v>25273</v>
      </c>
      <c r="C10" s="360">
        <v>0</v>
      </c>
      <c r="D10" s="537">
        <v>2236</v>
      </c>
      <c r="E10" s="537">
        <v>10708</v>
      </c>
      <c r="F10" s="360">
        <f t="shared" si="0"/>
        <v>38217</v>
      </c>
      <c r="G10" s="71"/>
      <c r="I10" s="534"/>
    </row>
    <row r="11" spans="1:10" ht="13.8">
      <c r="A11" s="315" t="s">
        <v>5</v>
      </c>
      <c r="B11" s="360">
        <v>7258</v>
      </c>
      <c r="C11" s="360">
        <v>7258</v>
      </c>
      <c r="D11" s="537">
        <v>0</v>
      </c>
      <c r="E11" s="537">
        <v>0</v>
      </c>
      <c r="F11" s="360">
        <f t="shared" si="0"/>
        <v>0</v>
      </c>
    </row>
    <row r="12" spans="1:10" ht="13.8">
      <c r="A12" s="315" t="s">
        <v>6</v>
      </c>
      <c r="B12" s="360">
        <v>15796</v>
      </c>
      <c r="C12" s="360">
        <v>0</v>
      </c>
      <c r="D12" s="537">
        <v>1397</v>
      </c>
      <c r="E12" s="537">
        <v>6692</v>
      </c>
      <c r="F12" s="360">
        <f t="shared" si="0"/>
        <v>23885</v>
      </c>
    </row>
    <row r="13" spans="1:10" ht="13.8">
      <c r="A13" s="315" t="s">
        <v>7</v>
      </c>
      <c r="B13" s="360">
        <v>7258</v>
      </c>
      <c r="C13" s="360">
        <v>7258</v>
      </c>
      <c r="D13" s="537">
        <v>0</v>
      </c>
      <c r="E13" s="537">
        <v>0</v>
      </c>
      <c r="F13" s="360">
        <f t="shared" si="0"/>
        <v>0</v>
      </c>
    </row>
    <row r="14" spans="1:10" ht="13.8">
      <c r="A14" s="315" t="s">
        <v>56</v>
      </c>
      <c r="B14" s="360">
        <v>185335</v>
      </c>
      <c r="C14" s="360">
        <v>0</v>
      </c>
      <c r="D14" s="537">
        <v>16397</v>
      </c>
      <c r="E14" s="537">
        <v>30000</v>
      </c>
      <c r="F14" s="360">
        <f t="shared" si="0"/>
        <v>231732</v>
      </c>
    </row>
    <row r="15" spans="1:10" ht="13.8">
      <c r="A15" s="315" t="s">
        <v>9</v>
      </c>
      <c r="B15" s="360">
        <v>11584</v>
      </c>
      <c r="C15" s="360">
        <v>0</v>
      </c>
      <c r="D15" s="537">
        <v>1025</v>
      </c>
      <c r="E15" s="537">
        <v>4908</v>
      </c>
      <c r="F15" s="360">
        <f t="shared" si="0"/>
        <v>17517</v>
      </c>
    </row>
    <row r="16" spans="1:10" ht="13.8">
      <c r="A16" s="315" t="s">
        <v>10</v>
      </c>
      <c r="B16" s="360">
        <v>27379</v>
      </c>
      <c r="C16" s="360">
        <v>0</v>
      </c>
      <c r="D16" s="537">
        <v>2422</v>
      </c>
      <c r="E16" s="537">
        <v>11600</v>
      </c>
      <c r="F16" s="360">
        <f t="shared" si="0"/>
        <v>41401</v>
      </c>
    </row>
    <row r="17" spans="1:6" ht="13.8">
      <c r="A17" s="92" t="s">
        <v>271</v>
      </c>
      <c r="B17" s="360">
        <v>16849</v>
      </c>
      <c r="C17" s="360">
        <v>0</v>
      </c>
      <c r="D17" s="537">
        <v>1490</v>
      </c>
      <c r="E17" s="537">
        <v>7139</v>
      </c>
      <c r="F17" s="360">
        <f t="shared" si="0"/>
        <v>25478</v>
      </c>
    </row>
    <row r="18" spans="1:6" ht="13.8">
      <c r="A18" s="315" t="s">
        <v>11</v>
      </c>
      <c r="B18" s="360">
        <v>9477</v>
      </c>
      <c r="C18" s="360">
        <v>0</v>
      </c>
      <c r="D18" s="537">
        <v>838</v>
      </c>
      <c r="E18" s="537">
        <v>4015</v>
      </c>
      <c r="F18" s="360">
        <f t="shared" si="0"/>
        <v>14330</v>
      </c>
    </row>
    <row r="19" spans="1:6" ht="13.8">
      <c r="A19" s="315" t="s">
        <v>12</v>
      </c>
      <c r="B19" s="360">
        <v>7258</v>
      </c>
      <c r="C19" s="360">
        <v>7258</v>
      </c>
      <c r="D19" s="537">
        <v>0</v>
      </c>
      <c r="E19" s="537">
        <v>0</v>
      </c>
      <c r="F19" s="360">
        <f t="shared" si="0"/>
        <v>0</v>
      </c>
    </row>
    <row r="20" spans="1:6" ht="13.8">
      <c r="A20" s="386" t="s">
        <v>13</v>
      </c>
      <c r="B20" s="387">
        <v>50546</v>
      </c>
      <c r="C20" s="387">
        <v>0</v>
      </c>
      <c r="D20" s="538">
        <v>4472</v>
      </c>
      <c r="E20" s="538">
        <v>21417</v>
      </c>
      <c r="F20" s="360">
        <f t="shared" si="0"/>
        <v>76435</v>
      </c>
    </row>
    <row r="21" spans="1:6" ht="13.8">
      <c r="A21" s="315" t="s">
        <v>14</v>
      </c>
      <c r="B21" s="360">
        <v>12636</v>
      </c>
      <c r="C21" s="360">
        <v>0</v>
      </c>
      <c r="D21" s="537">
        <v>1118</v>
      </c>
      <c r="E21" s="537">
        <v>5354</v>
      </c>
      <c r="F21" s="360">
        <f t="shared" si="0"/>
        <v>19108</v>
      </c>
    </row>
    <row r="22" spans="1:6" ht="13.8">
      <c r="A22" s="315" t="s">
        <v>15</v>
      </c>
      <c r="B22" s="360">
        <v>7258</v>
      </c>
      <c r="C22" s="360">
        <v>7258</v>
      </c>
      <c r="D22" s="537">
        <v>0</v>
      </c>
      <c r="E22" s="537">
        <v>0</v>
      </c>
      <c r="F22" s="360">
        <f t="shared" si="0"/>
        <v>0</v>
      </c>
    </row>
    <row r="23" spans="1:6" ht="13.8">
      <c r="A23" s="315" t="s">
        <v>16</v>
      </c>
      <c r="B23" s="360">
        <v>10530</v>
      </c>
      <c r="C23" s="360">
        <v>0</v>
      </c>
      <c r="D23" s="537">
        <v>932</v>
      </c>
      <c r="E23" s="537">
        <v>4462</v>
      </c>
      <c r="F23" s="360">
        <f t="shared" si="0"/>
        <v>15924</v>
      </c>
    </row>
    <row r="24" spans="1:6" ht="13.8">
      <c r="A24" s="315" t="s">
        <v>17</v>
      </c>
      <c r="B24" s="360">
        <v>8424</v>
      </c>
      <c r="C24" s="360">
        <v>0</v>
      </c>
      <c r="D24" s="537">
        <v>745</v>
      </c>
      <c r="E24" s="537">
        <v>3569</v>
      </c>
      <c r="F24" s="360">
        <f t="shared" si="0"/>
        <v>12738</v>
      </c>
    </row>
    <row r="25" spans="1:6" ht="13.8">
      <c r="A25" s="315" t="s">
        <v>18</v>
      </c>
      <c r="B25" s="360">
        <v>11584</v>
      </c>
      <c r="C25" s="360">
        <v>0</v>
      </c>
      <c r="D25" s="537">
        <v>1025</v>
      </c>
      <c r="E25" s="537">
        <v>0</v>
      </c>
      <c r="F25" s="360">
        <f t="shared" si="0"/>
        <v>12609</v>
      </c>
    </row>
    <row r="26" spans="1:6" ht="13.8">
      <c r="A26" s="315" t="s">
        <v>19</v>
      </c>
      <c r="B26" s="360">
        <v>7258</v>
      </c>
      <c r="C26" s="360">
        <v>7258</v>
      </c>
      <c r="D26" s="537">
        <v>0</v>
      </c>
      <c r="E26" s="537">
        <v>0</v>
      </c>
      <c r="F26" s="360">
        <f t="shared" si="0"/>
        <v>0</v>
      </c>
    </row>
    <row r="27" spans="1:6" ht="13.8">
      <c r="A27" s="315" t="s">
        <v>20</v>
      </c>
      <c r="B27" s="360">
        <v>10530</v>
      </c>
      <c r="C27" s="360">
        <v>0</v>
      </c>
      <c r="D27" s="537">
        <v>932</v>
      </c>
      <c r="E27" s="537">
        <v>4462</v>
      </c>
      <c r="F27" s="360">
        <f t="shared" si="0"/>
        <v>15924</v>
      </c>
    </row>
    <row r="28" spans="1:6" ht="13.8">
      <c r="A28" s="315" t="s">
        <v>21</v>
      </c>
      <c r="B28" s="360">
        <v>12636</v>
      </c>
      <c r="C28" s="360">
        <v>0</v>
      </c>
      <c r="D28" s="537">
        <v>1118</v>
      </c>
      <c r="E28" s="537">
        <v>5354</v>
      </c>
      <c r="F28" s="360">
        <f t="shared" si="0"/>
        <v>19108</v>
      </c>
    </row>
    <row r="29" spans="1:6" ht="13.8">
      <c r="A29" s="315" t="s">
        <v>36</v>
      </c>
      <c r="B29" s="360">
        <v>7258</v>
      </c>
      <c r="C29" s="360">
        <v>0</v>
      </c>
      <c r="D29" s="537">
        <v>0</v>
      </c>
      <c r="E29" s="537">
        <v>0</v>
      </c>
      <c r="F29" s="360">
        <f t="shared" si="0"/>
        <v>7258</v>
      </c>
    </row>
    <row r="30" spans="1:6" ht="13.8">
      <c r="A30" s="315" t="s">
        <v>22</v>
      </c>
      <c r="B30" s="360">
        <v>13690</v>
      </c>
      <c r="C30" s="360">
        <v>0</v>
      </c>
      <c r="D30" s="537">
        <v>1211</v>
      </c>
      <c r="E30" s="537">
        <v>5800</v>
      </c>
      <c r="F30" s="360">
        <f t="shared" si="0"/>
        <v>20701</v>
      </c>
    </row>
    <row r="31" spans="1:6" ht="13.8">
      <c r="A31" s="315" t="s">
        <v>23</v>
      </c>
      <c r="B31" s="360">
        <v>22114</v>
      </c>
      <c r="C31" s="360">
        <v>0</v>
      </c>
      <c r="D31" s="537">
        <v>1956</v>
      </c>
      <c r="E31" s="537">
        <v>9369</v>
      </c>
      <c r="F31" s="360">
        <f t="shared" si="0"/>
        <v>33439</v>
      </c>
    </row>
    <row r="32" spans="1:6" ht="13.8">
      <c r="A32" s="315" t="s">
        <v>24</v>
      </c>
      <c r="B32" s="360">
        <v>30538</v>
      </c>
      <c r="C32" s="360">
        <v>0</v>
      </c>
      <c r="D32" s="537">
        <v>2702</v>
      </c>
      <c r="E32" s="537">
        <v>10000</v>
      </c>
      <c r="F32" s="360">
        <f t="shared" si="0"/>
        <v>43240</v>
      </c>
    </row>
    <row r="33" spans="1:7" ht="13.8">
      <c r="A33" s="315" t="s">
        <v>25</v>
      </c>
      <c r="B33" s="360">
        <v>7258</v>
      </c>
      <c r="C33" s="360">
        <v>7258</v>
      </c>
      <c r="D33" s="537">
        <v>0</v>
      </c>
      <c r="E33" s="537">
        <v>0</v>
      </c>
      <c r="F33" s="360">
        <f t="shared" si="0"/>
        <v>0</v>
      </c>
    </row>
    <row r="34" spans="1:7" ht="13.8">
      <c r="A34" s="315" t="s">
        <v>43</v>
      </c>
      <c r="B34" s="360">
        <v>7258</v>
      </c>
      <c r="C34" s="360">
        <v>0</v>
      </c>
      <c r="D34" s="537">
        <v>0</v>
      </c>
      <c r="E34" s="537">
        <v>0</v>
      </c>
      <c r="F34" s="360">
        <f t="shared" si="0"/>
        <v>7258</v>
      </c>
    </row>
    <row r="35" spans="1:7" ht="13.8">
      <c r="A35" s="315" t="s">
        <v>26</v>
      </c>
      <c r="B35" s="360">
        <v>43175</v>
      </c>
      <c r="C35" s="360">
        <v>0</v>
      </c>
      <c r="D35" s="537">
        <v>3820</v>
      </c>
      <c r="E35" s="537">
        <v>18293</v>
      </c>
      <c r="F35" s="360">
        <f t="shared" si="0"/>
        <v>65288</v>
      </c>
    </row>
    <row r="36" spans="1:7" ht="13.8">
      <c r="A36" s="315" t="s">
        <v>272</v>
      </c>
      <c r="B36" s="360">
        <v>142160</v>
      </c>
      <c r="C36" s="360">
        <v>0</v>
      </c>
      <c r="D36" s="537">
        <v>0</v>
      </c>
      <c r="E36" s="537">
        <v>0</v>
      </c>
      <c r="F36" s="360">
        <f t="shared" si="0"/>
        <v>142160</v>
      </c>
    </row>
    <row r="37" spans="1:7" ht="13.8">
      <c r="A37" s="315" t="s">
        <v>28</v>
      </c>
      <c r="B37" s="360">
        <v>24220</v>
      </c>
      <c r="C37" s="360">
        <v>0</v>
      </c>
      <c r="D37" s="537">
        <v>2143</v>
      </c>
      <c r="E37" s="537">
        <v>10262</v>
      </c>
      <c r="F37" s="360">
        <f t="shared" si="0"/>
        <v>36625</v>
      </c>
    </row>
    <row r="38" spans="1:7" ht="13.8">
      <c r="A38" s="315" t="s">
        <v>273</v>
      </c>
      <c r="B38" s="360">
        <v>7258</v>
      </c>
      <c r="C38" s="360">
        <v>7258</v>
      </c>
      <c r="D38" s="537">
        <v>0</v>
      </c>
      <c r="E38" s="537">
        <v>0</v>
      </c>
      <c r="F38" s="360">
        <f t="shared" si="0"/>
        <v>0</v>
      </c>
    </row>
    <row r="39" spans="1:7" ht="13.8">
      <c r="A39" s="315" t="s">
        <v>30</v>
      </c>
      <c r="B39" s="360">
        <v>12636</v>
      </c>
      <c r="C39" s="360">
        <v>12636</v>
      </c>
      <c r="D39" s="537">
        <v>0</v>
      </c>
      <c r="E39" s="537">
        <v>0</v>
      </c>
      <c r="F39" s="360">
        <f t="shared" si="0"/>
        <v>0</v>
      </c>
    </row>
    <row r="40" spans="1:7" ht="13.8">
      <c r="A40" s="315" t="s">
        <v>31</v>
      </c>
      <c r="B40" s="360">
        <v>14743</v>
      </c>
      <c r="C40" s="360">
        <v>0</v>
      </c>
      <c r="D40" s="537">
        <v>1304</v>
      </c>
      <c r="E40" s="537">
        <v>6246</v>
      </c>
      <c r="F40" s="360">
        <f t="shared" si="0"/>
        <v>22293</v>
      </c>
    </row>
    <row r="41" spans="1:7" ht="13.8">
      <c r="A41" s="315" t="s">
        <v>32</v>
      </c>
      <c r="B41" s="360">
        <v>7371</v>
      </c>
      <c r="C41" s="360">
        <v>7371</v>
      </c>
      <c r="D41" s="537">
        <v>0</v>
      </c>
      <c r="E41" s="537">
        <v>0</v>
      </c>
      <c r="F41" s="360">
        <f t="shared" si="0"/>
        <v>0</v>
      </c>
    </row>
    <row r="42" spans="1:7" ht="13.8">
      <c r="A42" s="315" t="s">
        <v>33</v>
      </c>
      <c r="B42" s="360">
        <v>7258</v>
      </c>
      <c r="C42" s="360">
        <v>7258</v>
      </c>
      <c r="D42" s="537">
        <v>0</v>
      </c>
      <c r="E42" s="537">
        <v>0</v>
      </c>
      <c r="F42" s="360">
        <f t="shared" si="0"/>
        <v>0</v>
      </c>
    </row>
    <row r="43" spans="1:7" ht="13.8">
      <c r="A43" s="535" t="s">
        <v>34</v>
      </c>
      <c r="B43" s="536">
        <v>12636</v>
      </c>
      <c r="C43" s="360">
        <v>0</v>
      </c>
      <c r="D43" s="537">
        <v>1118</v>
      </c>
      <c r="E43" s="537">
        <v>5354</v>
      </c>
      <c r="F43" s="360">
        <f t="shared" si="0"/>
        <v>19108</v>
      </c>
    </row>
    <row r="44" spans="1:7" ht="13.8">
      <c r="A44" s="578" t="s">
        <v>35</v>
      </c>
      <c r="B44" s="579">
        <f>SUM(B4:B43)</f>
        <v>1117195</v>
      </c>
      <c r="C44" s="579">
        <f>SUM(C4:C43)</f>
        <v>78071</v>
      </c>
      <c r="D44" s="579">
        <f>SUM(D4:D43)</f>
        <v>78071</v>
      </c>
      <c r="E44" s="579">
        <f>SUM(E4:E43)</f>
        <v>317515</v>
      </c>
      <c r="F44" s="579">
        <f t="shared" si="0"/>
        <v>1434710</v>
      </c>
    </row>
    <row r="45" spans="1:7" ht="13.8">
      <c r="A45" s="65"/>
      <c r="B45" s="65"/>
      <c r="C45" s="65"/>
      <c r="D45" s="65"/>
      <c r="E45" s="580"/>
      <c r="F45" s="65"/>
    </row>
    <row r="46" spans="1:7" s="60" customFormat="1" ht="16.8" customHeight="1">
      <c r="A46" s="669" t="s">
        <v>309</v>
      </c>
      <c r="B46" s="669"/>
      <c r="C46" s="669"/>
      <c r="D46" s="669"/>
      <c r="E46" s="669"/>
      <c r="F46" s="674"/>
      <c r="G46" s="270"/>
    </row>
    <row r="47" spans="1:7" ht="29.4" customHeight="1">
      <c r="A47" s="670" t="s">
        <v>316</v>
      </c>
      <c r="B47" s="670"/>
      <c r="C47" s="670"/>
      <c r="D47" s="670"/>
      <c r="E47" s="670"/>
      <c r="F47" s="670"/>
    </row>
  </sheetData>
  <mergeCells count="3">
    <mergeCell ref="A47:F47"/>
    <mergeCell ref="B3:F3"/>
    <mergeCell ref="A46:F46"/>
  </mergeCells>
  <pageMargins left="0.5" right="0.17" top="1" bottom="0.17" header="0.17" footer="0.17"/>
  <pageSetup scale="8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R37"/>
  <sheetViews>
    <sheetView showGridLines="0" zoomScaleNormal="100" workbookViewId="0">
      <selection sqref="A1:P37"/>
    </sheetView>
  </sheetViews>
  <sheetFormatPr defaultRowHeight="13.2"/>
  <cols>
    <col min="1" max="1" width="28.88671875" customWidth="1"/>
    <col min="2" max="2" width="12" customWidth="1"/>
    <col min="3" max="3" width="10.6640625" customWidth="1"/>
    <col min="4" max="4" width="10.33203125" customWidth="1"/>
    <col min="5" max="5" width="9.77734375" customWidth="1"/>
    <col min="6" max="6" width="8.33203125" customWidth="1"/>
    <col min="7" max="7" width="11.88671875" customWidth="1"/>
    <col min="8" max="8" width="9.33203125" customWidth="1"/>
    <col min="9" max="9" width="8.33203125" customWidth="1"/>
    <col min="10" max="10" width="8.6640625" customWidth="1"/>
    <col min="11" max="11" width="9.33203125" customWidth="1"/>
    <col min="12" max="12" width="8.33203125" customWidth="1"/>
    <col min="13" max="13" width="15" customWidth="1"/>
    <col min="14" max="14" width="10.44140625" customWidth="1"/>
    <col min="15" max="15" width="8.44140625" customWidth="1"/>
    <col min="16" max="16" width="10" customWidth="1"/>
    <col min="17" max="17" width="11.33203125" bestFit="1" customWidth="1"/>
  </cols>
  <sheetData>
    <row r="1" spans="1:18" s="35" customFormat="1" ht="18.75" customHeight="1">
      <c r="A1" s="509" t="s">
        <v>229</v>
      </c>
      <c r="B1" s="509"/>
      <c r="C1" s="509"/>
      <c r="D1" s="509"/>
      <c r="E1" s="509"/>
      <c r="F1" s="509"/>
      <c r="G1" s="509"/>
      <c r="H1" s="509"/>
      <c r="I1" s="509"/>
      <c r="J1" s="509"/>
      <c r="K1" s="509"/>
      <c r="L1" s="509"/>
      <c r="M1" s="509"/>
      <c r="N1" s="509"/>
      <c r="O1" s="509"/>
      <c r="P1" s="509"/>
    </row>
    <row r="2" spans="1:18" s="35" customFormat="1" ht="18" customHeight="1">
      <c r="A2" s="43"/>
      <c r="B2" s="267" t="s">
        <v>213</v>
      </c>
      <c r="C2" s="200" t="s">
        <v>214</v>
      </c>
      <c r="D2" s="200" t="s">
        <v>215</v>
      </c>
      <c r="E2" s="373" t="s">
        <v>216</v>
      </c>
      <c r="F2" s="200" t="s">
        <v>217</v>
      </c>
      <c r="G2" s="200" t="s">
        <v>218</v>
      </c>
      <c r="H2" s="200" t="s">
        <v>219</v>
      </c>
      <c r="I2" s="200" t="s">
        <v>220</v>
      </c>
      <c r="J2" s="373" t="s">
        <v>221</v>
      </c>
      <c r="K2" s="200" t="s">
        <v>222</v>
      </c>
      <c r="L2" s="200" t="s">
        <v>223</v>
      </c>
      <c r="M2" s="201" t="s">
        <v>224</v>
      </c>
      <c r="N2" s="663" t="s">
        <v>230</v>
      </c>
      <c r="O2" s="664"/>
      <c r="P2" s="665"/>
    </row>
    <row r="3" spans="1:18" s="41" customFormat="1" ht="32.25" customHeight="1">
      <c r="A3" s="40"/>
      <c r="B3" s="104">
        <v>43773</v>
      </c>
      <c r="C3" s="105">
        <v>43801</v>
      </c>
      <c r="D3" s="106">
        <v>43829</v>
      </c>
      <c r="E3" s="105">
        <v>43864</v>
      </c>
      <c r="F3" s="105">
        <v>43892</v>
      </c>
      <c r="G3" s="105" t="s">
        <v>241</v>
      </c>
      <c r="H3" s="105">
        <v>43948</v>
      </c>
      <c r="I3" s="105">
        <v>43983</v>
      </c>
      <c r="J3" s="105">
        <v>44012</v>
      </c>
      <c r="K3" s="105">
        <v>44046</v>
      </c>
      <c r="L3" s="105">
        <v>44074</v>
      </c>
      <c r="M3" s="105">
        <v>44102</v>
      </c>
      <c r="N3" s="419" t="s">
        <v>163</v>
      </c>
      <c r="O3" s="420" t="s">
        <v>57</v>
      </c>
      <c r="P3" s="377" t="s">
        <v>164</v>
      </c>
    </row>
    <row r="4" spans="1:18" ht="13.2" customHeight="1">
      <c r="A4" s="19"/>
      <c r="B4" s="21"/>
      <c r="C4" s="22"/>
      <c r="D4" s="22"/>
      <c r="E4" s="22"/>
      <c r="F4" s="23"/>
      <c r="G4" s="6"/>
      <c r="H4" s="6"/>
      <c r="I4" s="2"/>
      <c r="J4" s="2"/>
      <c r="K4" s="2"/>
      <c r="L4" s="2"/>
      <c r="M4" s="10"/>
      <c r="N4" s="17"/>
      <c r="O4" s="16"/>
      <c r="P4" s="4"/>
    </row>
    <row r="5" spans="1:18" ht="12.75" customHeight="1">
      <c r="A5" s="113"/>
      <c r="B5" s="650" t="s">
        <v>41</v>
      </c>
      <c r="C5" s="675"/>
      <c r="D5" s="675"/>
      <c r="E5" s="675"/>
      <c r="F5" s="675"/>
      <c r="G5" s="675"/>
      <c r="H5" s="675"/>
      <c r="I5" s="675"/>
      <c r="J5" s="675"/>
      <c r="K5" s="675"/>
      <c r="L5" s="675"/>
      <c r="M5" s="676"/>
      <c r="N5" s="203"/>
      <c r="O5" s="204"/>
      <c r="P5" s="203"/>
    </row>
    <row r="6" spans="1:18" ht="13.2" customHeight="1">
      <c r="A6" s="113"/>
      <c r="B6" s="205"/>
      <c r="C6" s="206"/>
      <c r="D6" s="206"/>
      <c r="E6" s="206"/>
      <c r="F6" s="207"/>
      <c r="G6" s="208"/>
      <c r="H6" s="208"/>
      <c r="I6" s="206"/>
      <c r="J6" s="206"/>
      <c r="K6" s="206"/>
      <c r="L6" s="206"/>
      <c r="M6" s="209"/>
      <c r="N6" s="210"/>
      <c r="O6" s="211"/>
      <c r="P6" s="212"/>
    </row>
    <row r="7" spans="1:18" s="116" customFormat="1" ht="15" customHeight="1">
      <c r="A7" s="251" t="s">
        <v>185</v>
      </c>
      <c r="B7" s="599">
        <v>7090</v>
      </c>
      <c r="C7" s="600">
        <v>0</v>
      </c>
      <c r="D7" s="600">
        <v>0</v>
      </c>
      <c r="E7" s="601">
        <v>0</v>
      </c>
      <c r="F7" s="601">
        <v>0</v>
      </c>
      <c r="G7" s="601">
        <v>0</v>
      </c>
      <c r="H7" s="601"/>
      <c r="I7" s="601"/>
      <c r="J7" s="211"/>
      <c r="K7" s="211"/>
      <c r="L7" s="213"/>
      <c r="M7" s="214"/>
      <c r="N7" s="210">
        <v>7090</v>
      </c>
      <c r="O7" s="215">
        <v>7090</v>
      </c>
      <c r="P7" s="212">
        <f>N7/O7</f>
        <v>1</v>
      </c>
    </row>
    <row r="8" spans="1:18" s="116" customFormat="1" ht="15" customHeight="1">
      <c r="A8" s="251" t="s">
        <v>146</v>
      </c>
      <c r="B8" s="599">
        <v>1603</v>
      </c>
      <c r="C8" s="600">
        <v>1313</v>
      </c>
      <c r="D8" s="600">
        <v>1482</v>
      </c>
      <c r="E8" s="601">
        <v>1426</v>
      </c>
      <c r="F8" s="601">
        <v>1552</v>
      </c>
      <c r="G8" s="601">
        <f>N8-SUM(B8:F8)</f>
        <v>1542</v>
      </c>
      <c r="H8" s="601"/>
      <c r="I8" s="601"/>
      <c r="J8" s="601"/>
      <c r="K8" s="211"/>
      <c r="L8" s="600"/>
      <c r="M8" s="214"/>
      <c r="N8" s="216">
        <v>8918</v>
      </c>
      <c r="O8" s="215">
        <v>15300</v>
      </c>
      <c r="P8" s="212">
        <f>N8/O8</f>
        <v>0.58287581699346402</v>
      </c>
      <c r="Q8" s="602"/>
      <c r="R8" s="603"/>
    </row>
    <row r="9" spans="1:18" s="116" customFormat="1" ht="19.2" customHeight="1">
      <c r="A9" s="146" t="s">
        <v>255</v>
      </c>
      <c r="B9" s="599"/>
      <c r="C9" s="600"/>
      <c r="D9" s="600"/>
      <c r="E9" s="601"/>
      <c r="F9" s="601"/>
      <c r="G9" s="601"/>
      <c r="H9" s="601"/>
      <c r="I9" s="601"/>
      <c r="J9" s="601"/>
      <c r="K9" s="211"/>
      <c r="L9" s="213"/>
      <c r="M9" s="214"/>
      <c r="N9" s="604" t="s">
        <v>49</v>
      </c>
      <c r="O9" s="605">
        <v>2954</v>
      </c>
      <c r="P9" s="606" t="s">
        <v>49</v>
      </c>
    </row>
    <row r="10" spans="1:18" s="116" customFormat="1" ht="18.600000000000001" customHeight="1">
      <c r="A10" s="146" t="s">
        <v>292</v>
      </c>
      <c r="B10" s="599"/>
      <c r="C10" s="600"/>
      <c r="D10" s="600"/>
      <c r="E10" s="601"/>
      <c r="F10" s="601"/>
      <c r="G10" s="601"/>
      <c r="H10" s="601"/>
      <c r="I10" s="601"/>
      <c r="J10" s="601"/>
      <c r="K10" s="211"/>
      <c r="L10" s="213"/>
      <c r="M10" s="214"/>
      <c r="N10" s="604"/>
      <c r="O10" s="605">
        <v>176437</v>
      </c>
      <c r="P10" s="606"/>
    </row>
    <row r="11" spans="1:18" s="116" customFormat="1" ht="15" customHeight="1">
      <c r="A11" s="146"/>
      <c r="B11" s="599"/>
      <c r="C11" s="600"/>
      <c r="D11" s="600"/>
      <c r="E11" s="601"/>
      <c r="F11" s="601"/>
      <c r="G11" s="601"/>
      <c r="H11" s="601"/>
      <c r="I11" s="601"/>
      <c r="J11" s="601"/>
      <c r="K11" s="211"/>
      <c r="L11" s="213"/>
      <c r="M11" s="214"/>
      <c r="N11" s="604"/>
      <c r="O11" s="605"/>
      <c r="P11" s="606"/>
    </row>
    <row r="12" spans="1:18" s="116" customFormat="1" ht="15" customHeight="1">
      <c r="A12" s="259" t="s">
        <v>256</v>
      </c>
      <c r="B12" s="599">
        <v>1630</v>
      </c>
      <c r="C12" s="600">
        <v>0</v>
      </c>
      <c r="D12" s="600">
        <v>0</v>
      </c>
      <c r="E12" s="601">
        <v>0</v>
      </c>
      <c r="F12" s="601">
        <v>0</v>
      </c>
      <c r="G12" s="601">
        <v>0</v>
      </c>
      <c r="H12" s="601"/>
      <c r="I12" s="601"/>
      <c r="J12" s="601"/>
      <c r="K12" s="211"/>
      <c r="L12" s="213"/>
      <c r="M12" s="214"/>
      <c r="N12" s="210">
        <v>1630</v>
      </c>
      <c r="O12" s="215">
        <v>1656</v>
      </c>
      <c r="P12" s="212">
        <f>N12/O12</f>
        <v>0.9842995169082126</v>
      </c>
    </row>
    <row r="13" spans="1:18" s="613" customFormat="1" ht="15" customHeight="1">
      <c r="A13" s="259" t="s">
        <v>257</v>
      </c>
      <c r="B13" s="607">
        <v>49700</v>
      </c>
      <c r="C13" s="600">
        <v>0</v>
      </c>
      <c r="D13" s="600">
        <v>0</v>
      </c>
      <c r="E13" s="601">
        <v>55000</v>
      </c>
      <c r="F13" s="600">
        <v>0</v>
      </c>
      <c r="G13" s="608">
        <v>65000</v>
      </c>
      <c r="H13" s="601"/>
      <c r="I13" s="601"/>
      <c r="J13" s="601"/>
      <c r="K13" s="211"/>
      <c r="L13" s="609"/>
      <c r="M13" s="218"/>
      <c r="N13" s="210">
        <f>SUM(B13:M13)</f>
        <v>169700</v>
      </c>
      <c r="O13" s="610">
        <v>170000</v>
      </c>
      <c r="P13" s="611">
        <f>N13/O13</f>
        <v>0.99823529411764711</v>
      </c>
      <c r="Q13" s="612"/>
    </row>
    <row r="14" spans="1:18" s="613" customFormat="1" ht="10.95" customHeight="1">
      <c r="A14" s="614"/>
      <c r="B14" s="607"/>
      <c r="C14" s="615"/>
      <c r="D14" s="615"/>
      <c r="E14" s="608"/>
      <c r="F14" s="608"/>
      <c r="G14" s="608"/>
      <c r="H14" s="608"/>
      <c r="I14" s="608"/>
      <c r="J14" s="217"/>
      <c r="K14" s="217"/>
      <c r="L14" s="220"/>
      <c r="M14" s="218"/>
      <c r="N14" s="210"/>
      <c r="O14" s="616"/>
      <c r="P14" s="611"/>
    </row>
    <row r="15" spans="1:18" s="116" customFormat="1" ht="13.65" customHeight="1">
      <c r="A15" s="617" t="s">
        <v>35</v>
      </c>
      <c r="B15" s="618">
        <f t="shared" ref="B15:G15" si="0">SUM(B7:B14)</f>
        <v>60023</v>
      </c>
      <c r="C15" s="619">
        <f t="shared" si="0"/>
        <v>1313</v>
      </c>
      <c r="D15" s="619">
        <f t="shared" si="0"/>
        <v>1482</v>
      </c>
      <c r="E15" s="619">
        <f t="shared" si="0"/>
        <v>56426</v>
      </c>
      <c r="F15" s="619">
        <f t="shared" si="0"/>
        <v>1552</v>
      </c>
      <c r="G15" s="619">
        <f t="shared" si="0"/>
        <v>66542</v>
      </c>
      <c r="H15" s="619"/>
      <c r="I15" s="619"/>
      <c r="J15" s="619"/>
      <c r="K15" s="619"/>
      <c r="L15" s="619"/>
      <c r="M15" s="619"/>
      <c r="N15" s="383">
        <f>SUM(N7:N14)</f>
        <v>187338</v>
      </c>
      <c r="O15" s="222">
        <f>SUM(O7:O14)</f>
        <v>373437</v>
      </c>
      <c r="P15" s="620">
        <f>N15/O15</f>
        <v>0.50165891435503174</v>
      </c>
    </row>
    <row r="16" spans="1:18" ht="15" customHeight="1">
      <c r="A16" s="81"/>
      <c r="B16" s="82"/>
      <c r="C16" s="82"/>
      <c r="D16" s="82"/>
      <c r="E16" s="82"/>
      <c r="F16" s="82"/>
      <c r="G16" s="81"/>
      <c r="H16" s="81"/>
      <c r="I16" s="81"/>
      <c r="J16" s="81"/>
      <c r="K16" s="81"/>
      <c r="L16" s="81"/>
      <c r="M16" s="81"/>
      <c r="N16" s="81"/>
      <c r="O16" s="82"/>
      <c r="P16" s="223"/>
    </row>
    <row r="17" spans="1:17" s="70" customFormat="1" ht="16.8" customHeight="1">
      <c r="A17" s="677" t="s">
        <v>178</v>
      </c>
      <c r="B17" s="677"/>
      <c r="C17" s="677"/>
      <c r="D17" s="677"/>
      <c r="E17" s="677"/>
      <c r="F17" s="93"/>
      <c r="G17" s="60"/>
      <c r="H17" s="60"/>
      <c r="I17" s="60"/>
      <c r="J17" s="60"/>
      <c r="K17" s="60"/>
      <c r="L17" s="60"/>
      <c r="M17" s="60"/>
      <c r="N17" s="60"/>
      <c r="O17" s="60"/>
      <c r="P17" s="60"/>
    </row>
    <row r="18" spans="1:17" s="70" customFormat="1" ht="13.2" customHeight="1">
      <c r="A18" s="595"/>
      <c r="B18" s="595"/>
      <c r="C18" s="595"/>
      <c r="D18" s="595"/>
      <c r="E18" s="595"/>
      <c r="F18" s="93"/>
      <c r="G18" s="60"/>
      <c r="H18" s="60"/>
      <c r="I18" s="60"/>
      <c r="J18" s="60"/>
      <c r="K18" s="60"/>
      <c r="L18" s="60"/>
      <c r="M18" s="60"/>
      <c r="N18" s="60"/>
      <c r="O18" s="60"/>
      <c r="P18" s="60"/>
    </row>
    <row r="19" spans="1:17" s="66" customFormat="1" ht="16.8" customHeight="1">
      <c r="A19" s="669" t="s">
        <v>144</v>
      </c>
      <c r="B19" s="669"/>
      <c r="C19" s="669"/>
      <c r="D19" s="669"/>
      <c r="E19" s="669"/>
      <c r="F19" s="669"/>
      <c r="G19" s="198"/>
      <c r="H19" s="198"/>
      <c r="I19" s="198"/>
      <c r="J19" s="198"/>
      <c r="K19" s="198"/>
      <c r="L19" s="198"/>
      <c r="M19" s="198"/>
      <c r="N19" s="198"/>
      <c r="O19" s="198"/>
      <c r="P19" s="198"/>
    </row>
    <row r="20" spans="1:17" s="66" customFormat="1" ht="15.75" customHeight="1">
      <c r="A20" s="674" t="s">
        <v>303</v>
      </c>
      <c r="B20" s="674"/>
      <c r="C20" s="674"/>
      <c r="D20" s="674"/>
      <c r="E20" s="674"/>
      <c r="F20" s="674"/>
      <c r="G20" s="674"/>
      <c r="H20" s="674"/>
      <c r="I20" s="674"/>
      <c r="J20" s="674"/>
      <c r="K20" s="674"/>
      <c r="L20" s="674"/>
      <c r="M20" s="674"/>
      <c r="N20" s="674"/>
      <c r="O20" s="674"/>
      <c r="P20" s="674"/>
    </row>
    <row r="21" spans="1:17" s="66" customFormat="1" ht="13.8" customHeight="1">
      <c r="A21" s="621" t="s">
        <v>308</v>
      </c>
      <c r="B21" s="583"/>
      <c r="C21" s="583"/>
      <c r="D21" s="583"/>
      <c r="E21" s="583"/>
      <c r="F21" s="583"/>
      <c r="G21" s="583"/>
      <c r="H21" s="583"/>
      <c r="I21" s="583"/>
      <c r="J21" s="583"/>
      <c r="K21" s="583"/>
      <c r="L21" s="583"/>
      <c r="M21" s="583"/>
      <c r="N21" s="583"/>
      <c r="O21" s="577"/>
      <c r="P21" s="577"/>
    </row>
    <row r="22" spans="1:17" s="66" customFormat="1" ht="15.6" customHeight="1">
      <c r="A22" s="596" t="s">
        <v>302</v>
      </c>
      <c r="B22" s="225">
        <v>1656</v>
      </c>
      <c r="C22" s="226">
        <v>43739</v>
      </c>
      <c r="D22" s="198"/>
      <c r="E22" s="198"/>
      <c r="F22" s="227"/>
      <c r="G22" s="198"/>
      <c r="H22" s="228"/>
      <c r="I22" s="198"/>
      <c r="J22" s="198"/>
      <c r="K22" s="227"/>
      <c r="L22" s="198"/>
      <c r="M22" s="198"/>
      <c r="N22" s="198"/>
      <c r="O22" s="227"/>
      <c r="P22" s="227"/>
    </row>
    <row r="23" spans="1:17" s="66" customFormat="1" ht="15.6" customHeight="1">
      <c r="A23" s="596" t="s">
        <v>47</v>
      </c>
      <c r="B23" s="225">
        <v>50000</v>
      </c>
      <c r="C23" s="226">
        <v>43747</v>
      </c>
      <c r="D23" s="198"/>
      <c r="E23" s="198"/>
      <c r="F23" s="227"/>
      <c r="G23" s="198"/>
      <c r="H23" s="229"/>
      <c r="I23" s="198"/>
      <c r="J23" s="198"/>
      <c r="K23" s="198"/>
      <c r="L23" s="198"/>
      <c r="M23" s="198"/>
      <c r="N23" s="198"/>
      <c r="O23" s="227"/>
      <c r="P23" s="198"/>
    </row>
    <row r="24" spans="1:17" s="66" customFormat="1" ht="15.6" customHeight="1">
      <c r="A24" s="596" t="s">
        <v>46</v>
      </c>
      <c r="B24" s="225">
        <v>50000</v>
      </c>
      <c r="C24" s="226">
        <v>43852</v>
      </c>
      <c r="D24" s="198"/>
      <c r="E24" s="198"/>
      <c r="F24" s="230"/>
      <c r="G24" s="231"/>
      <c r="H24" s="230"/>
      <c r="I24" s="230"/>
      <c r="J24" s="232"/>
      <c r="K24" s="232"/>
      <c r="L24" s="232"/>
      <c r="M24" s="232"/>
      <c r="N24" s="232"/>
      <c r="O24" s="232"/>
      <c r="P24" s="233"/>
      <c r="Q24" s="102"/>
    </row>
    <row r="25" spans="1:17" s="66" customFormat="1" ht="15.6" customHeight="1">
      <c r="A25" s="597" t="s">
        <v>45</v>
      </c>
      <c r="B25" s="585">
        <v>35000</v>
      </c>
      <c r="C25" s="584">
        <v>43936</v>
      </c>
      <c r="D25" s="198"/>
      <c r="E25" s="198"/>
      <c r="F25" s="227"/>
      <c r="G25" s="198"/>
      <c r="H25" s="228"/>
      <c r="I25" s="198"/>
      <c r="J25" s="198"/>
      <c r="K25" s="198"/>
      <c r="L25" s="198"/>
      <c r="M25" s="198"/>
      <c r="N25" s="198"/>
      <c r="O25" s="198"/>
      <c r="P25" s="198"/>
    </row>
    <row r="26" spans="1:17" s="66" customFormat="1" ht="15.6" customHeight="1">
      <c r="A26" s="597" t="s">
        <v>48</v>
      </c>
      <c r="B26" s="585">
        <v>35000</v>
      </c>
      <c r="C26" s="584">
        <v>44027</v>
      </c>
      <c r="D26" s="198"/>
      <c r="E26" s="198"/>
      <c r="F26" s="227"/>
      <c r="G26" s="198"/>
      <c r="H26" s="228"/>
      <c r="I26" s="198"/>
      <c r="J26" s="198"/>
      <c r="K26" s="198"/>
      <c r="L26" s="198"/>
      <c r="M26" s="198"/>
      <c r="N26" s="198"/>
      <c r="O26" s="198"/>
      <c r="P26" s="198"/>
    </row>
    <row r="27" spans="1:17" s="66" customFormat="1" ht="15.6" customHeight="1">
      <c r="A27" s="596" t="s">
        <v>291</v>
      </c>
      <c r="B27" s="225">
        <v>65000</v>
      </c>
      <c r="C27" s="226">
        <v>43920</v>
      </c>
      <c r="D27" s="198"/>
      <c r="E27" s="198"/>
      <c r="F27" s="227"/>
      <c r="G27" s="198"/>
      <c r="H27" s="228"/>
      <c r="I27" s="198"/>
      <c r="J27" s="198"/>
      <c r="K27" s="198"/>
      <c r="L27" s="198"/>
      <c r="M27" s="198"/>
      <c r="N27" s="198"/>
      <c r="O27" s="198"/>
      <c r="P27" s="198"/>
    </row>
    <row r="28" spans="1:17" s="66" customFormat="1" ht="14.25" customHeight="1">
      <c r="A28" s="224"/>
      <c r="B28" s="225"/>
      <c r="C28" s="226"/>
      <c r="D28" s="198"/>
      <c r="E28" s="198"/>
      <c r="F28" s="227"/>
      <c r="G28" s="198"/>
      <c r="H28" s="228"/>
      <c r="I28" s="198"/>
      <c r="J28" s="198"/>
      <c r="K28" s="198"/>
      <c r="L28" s="198"/>
      <c r="M28" s="198"/>
      <c r="N28" s="198"/>
      <c r="O28" s="198"/>
      <c r="P28" s="198"/>
    </row>
    <row r="29" spans="1:17" s="66" customFormat="1" ht="32.4" customHeight="1">
      <c r="A29" s="674" t="s">
        <v>317</v>
      </c>
      <c r="B29" s="640"/>
      <c r="C29" s="640"/>
      <c r="D29" s="640"/>
      <c r="E29" s="640"/>
      <c r="F29" s="640"/>
      <c r="G29" s="640"/>
      <c r="H29" s="640"/>
      <c r="I29" s="640"/>
      <c r="J29" s="640"/>
      <c r="K29" s="640"/>
      <c r="L29" s="640"/>
      <c r="M29" s="640"/>
      <c r="N29" s="65"/>
      <c r="O29" s="116"/>
      <c r="P29" s="116"/>
    </row>
    <row r="30" spans="1:17" s="66" customFormat="1" ht="15" customHeight="1">
      <c r="A30" s="598" t="s">
        <v>293</v>
      </c>
      <c r="B30" s="586">
        <v>95000</v>
      </c>
      <c r="C30" s="587">
        <v>43934</v>
      </c>
      <c r="D30" s="582"/>
      <c r="E30" s="581"/>
      <c r="F30" s="581"/>
      <c r="G30" s="581"/>
      <c r="H30" s="581"/>
      <c r="I30" s="581"/>
      <c r="J30" s="581"/>
      <c r="K30" s="581"/>
      <c r="L30" s="581"/>
      <c r="M30" s="581"/>
      <c r="N30" s="581"/>
      <c r="O30" s="116"/>
      <c r="P30" s="116"/>
    </row>
    <row r="31" spans="1:17" s="66" customFormat="1" ht="15" customHeight="1">
      <c r="A31" s="598" t="s">
        <v>294</v>
      </c>
      <c r="B31" s="586">
        <v>20000</v>
      </c>
      <c r="C31" s="587">
        <v>43948</v>
      </c>
      <c r="D31" s="582"/>
      <c r="E31" s="581"/>
      <c r="F31" s="581"/>
      <c r="G31" s="581"/>
      <c r="H31" s="581"/>
      <c r="I31" s="581"/>
      <c r="J31" s="581"/>
      <c r="K31" s="581"/>
      <c r="L31" s="581"/>
      <c r="M31" s="589"/>
      <c r="N31" s="589"/>
      <c r="O31" s="589"/>
      <c r="P31" s="116"/>
    </row>
    <row r="32" spans="1:17" s="66" customFormat="1" ht="15" customHeight="1">
      <c r="A32" s="598" t="s">
        <v>295</v>
      </c>
      <c r="B32" s="586">
        <v>15000</v>
      </c>
      <c r="C32" s="587">
        <v>43962</v>
      </c>
      <c r="D32" s="582"/>
      <c r="E32" s="581"/>
      <c r="F32" s="581"/>
      <c r="G32" s="581"/>
      <c r="H32" s="581"/>
      <c r="I32" s="581"/>
      <c r="J32" s="581"/>
      <c r="K32" s="581"/>
      <c r="L32" s="581"/>
      <c r="M32" s="590"/>
      <c r="N32" s="593"/>
      <c r="O32"/>
      <c r="P32"/>
    </row>
    <row r="33" spans="1:16" s="66" customFormat="1" ht="15" customHeight="1">
      <c r="A33" s="598" t="s">
        <v>296</v>
      </c>
      <c r="B33" s="586">
        <v>12000</v>
      </c>
      <c r="C33" s="587">
        <v>43969</v>
      </c>
      <c r="D33" s="582"/>
      <c r="E33" s="581"/>
      <c r="F33" s="581"/>
      <c r="G33" s="581"/>
      <c r="H33" s="581"/>
      <c r="I33" s="581"/>
      <c r="J33" s="581"/>
      <c r="K33" s="581"/>
      <c r="L33" s="581"/>
      <c r="M33" s="590"/>
      <c r="N33" s="589"/>
      <c r="O33" s="589"/>
      <c r="P33" s="589"/>
    </row>
    <row r="34" spans="1:16" s="66" customFormat="1" ht="15" customHeight="1">
      <c r="A34" s="598" t="s">
        <v>297</v>
      </c>
      <c r="B34" s="586">
        <v>12000</v>
      </c>
      <c r="C34" s="587">
        <v>43983</v>
      </c>
      <c r="D34" s="582"/>
      <c r="E34" s="581"/>
      <c r="F34" s="581"/>
      <c r="G34" s="581"/>
      <c r="H34" s="581"/>
      <c r="I34" s="581"/>
      <c r="J34" s="581"/>
      <c r="K34" s="581"/>
      <c r="L34" s="581"/>
      <c r="M34" s="590"/>
      <c r="N34" s="590"/>
      <c r="O34" s="591"/>
      <c r="P34" s="592"/>
    </row>
    <row r="35" spans="1:16" s="66" customFormat="1" ht="15" customHeight="1">
      <c r="A35" s="598" t="s">
        <v>298</v>
      </c>
      <c r="B35" s="586">
        <v>12000</v>
      </c>
      <c r="C35" s="587">
        <v>43997</v>
      </c>
      <c r="D35" s="582"/>
      <c r="E35" s="581"/>
      <c r="F35" s="581"/>
      <c r="G35" s="581"/>
      <c r="H35" s="581"/>
      <c r="I35" s="581"/>
      <c r="J35" s="581"/>
      <c r="K35" s="581"/>
      <c r="L35" s="581"/>
      <c r="M35" s="590"/>
      <c r="N35" s="590"/>
      <c r="O35" s="591"/>
      <c r="P35" s="592"/>
    </row>
    <row r="36" spans="1:16" ht="15" customHeight="1">
      <c r="A36" s="598" t="s">
        <v>299</v>
      </c>
      <c r="B36" s="227">
        <v>10437</v>
      </c>
      <c r="C36" s="588">
        <v>44011</v>
      </c>
      <c r="D36" s="198"/>
      <c r="E36" s="65"/>
      <c r="F36" s="65"/>
      <c r="G36" s="65"/>
      <c r="H36" s="65"/>
      <c r="I36" s="65"/>
      <c r="J36" s="65"/>
      <c r="K36" s="65"/>
      <c r="L36" s="65"/>
      <c r="M36" s="590"/>
      <c r="N36" s="590"/>
      <c r="O36" s="591"/>
      <c r="P36" s="592"/>
    </row>
    <row r="37" spans="1:16" s="368" customFormat="1" ht="12.15" customHeight="1">
      <c r="A37" s="224"/>
      <c r="B37" s="65"/>
      <c r="C37" s="65"/>
      <c r="D37" s="65"/>
      <c r="E37" s="65"/>
      <c r="F37" s="65"/>
      <c r="G37" s="65"/>
      <c r="H37" s="65"/>
      <c r="I37" s="65"/>
      <c r="J37" s="65"/>
      <c r="K37" s="65"/>
      <c r="L37" s="65"/>
      <c r="M37" s="590"/>
      <c r="N37" s="590"/>
      <c r="O37" s="591"/>
      <c r="P37" s="592"/>
    </row>
  </sheetData>
  <mergeCells count="6">
    <mergeCell ref="B5:M5"/>
    <mergeCell ref="N2:P2"/>
    <mergeCell ref="A20:P20"/>
    <mergeCell ref="A17:E17"/>
    <mergeCell ref="A19:F19"/>
    <mergeCell ref="A29:M29"/>
  </mergeCells>
  <phoneticPr fontId="29" type="noConversion"/>
  <pageMargins left="0.5" right="0.17" top="1" bottom="0.17" header="0.17" footer="0.17"/>
  <pageSetup scale="7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pageSetUpPr autoPageBreaks="0" fitToPage="1"/>
  </sheetPr>
  <dimension ref="A1:V52"/>
  <sheetViews>
    <sheetView showGridLines="0" zoomScaleNormal="100" zoomScaleSheetLayoutView="100" workbookViewId="0">
      <selection sqref="A1:U39"/>
    </sheetView>
  </sheetViews>
  <sheetFormatPr defaultRowHeight="13.2"/>
  <cols>
    <col min="1" max="1" width="20.88671875" style="68" customWidth="1"/>
    <col min="2" max="2" width="10.33203125" style="116" customWidth="1"/>
    <col min="3" max="3" width="10.21875" style="68" customWidth="1"/>
    <col min="4" max="4" width="9" style="68" customWidth="1"/>
    <col min="5" max="5" width="10" style="68" customWidth="1"/>
    <col min="6" max="6" width="8.109375" style="68" customWidth="1"/>
    <col min="7" max="7" width="8.44140625" style="68" customWidth="1"/>
    <col min="8" max="10" width="8.33203125" style="68" customWidth="1"/>
    <col min="11" max="11" width="9.33203125" style="68" customWidth="1"/>
    <col min="12" max="15" width="8.33203125" style="68" customWidth="1"/>
    <col min="16" max="16" width="9.21875" style="68" customWidth="1"/>
    <col min="17" max="17" width="9.6640625" style="68" customWidth="1"/>
    <col min="18" max="18" width="8.6640625" style="368" customWidth="1"/>
    <col min="19" max="20" width="8.88671875" style="68" customWidth="1"/>
    <col min="21" max="21" width="9.88671875" style="68" customWidth="1"/>
    <col min="22" max="22" width="6" customWidth="1"/>
  </cols>
  <sheetData>
    <row r="1" spans="1:22" s="35" customFormat="1" ht="28.5" customHeight="1">
      <c r="A1" s="683" t="s">
        <v>253</v>
      </c>
      <c r="B1" s="683"/>
      <c r="C1" s="683"/>
      <c r="D1" s="683"/>
      <c r="E1" s="683"/>
      <c r="F1" s="683"/>
      <c r="G1" s="683"/>
      <c r="H1" s="683"/>
      <c r="I1" s="683"/>
      <c r="J1" s="683"/>
      <c r="K1" s="683"/>
      <c r="L1" s="683"/>
      <c r="M1" s="683"/>
      <c r="N1" s="683"/>
      <c r="O1" s="683"/>
      <c r="P1" s="683"/>
      <c r="Q1" s="683"/>
      <c r="R1" s="684"/>
      <c r="S1" s="683"/>
      <c r="T1" s="506"/>
      <c r="U1" s="508"/>
    </row>
    <row r="2" spans="1:22" s="2" customFormat="1" ht="29.25" customHeight="1">
      <c r="A2" s="45"/>
      <c r="B2" s="266" t="s">
        <v>228</v>
      </c>
      <c r="C2" s="267" t="s">
        <v>213</v>
      </c>
      <c r="D2" s="200" t="s">
        <v>214</v>
      </c>
      <c r="E2" s="200" t="s">
        <v>215</v>
      </c>
      <c r="F2" s="681" t="s">
        <v>184</v>
      </c>
      <c r="G2" s="682"/>
      <c r="H2" s="373" t="s">
        <v>216</v>
      </c>
      <c r="I2" s="200" t="s">
        <v>217</v>
      </c>
      <c r="J2" s="200" t="s">
        <v>218</v>
      </c>
      <c r="K2" s="200" t="s">
        <v>219</v>
      </c>
      <c r="L2" s="200" t="s">
        <v>220</v>
      </c>
      <c r="M2" s="373" t="s">
        <v>221</v>
      </c>
      <c r="N2" s="200" t="s">
        <v>222</v>
      </c>
      <c r="O2" s="200" t="s">
        <v>223</v>
      </c>
      <c r="P2" s="201" t="s">
        <v>224</v>
      </c>
      <c r="Q2" s="268" t="s">
        <v>192</v>
      </c>
      <c r="R2" s="687" t="s">
        <v>203</v>
      </c>
      <c r="S2" s="688"/>
      <c r="T2" s="685" t="s">
        <v>202</v>
      </c>
      <c r="U2" s="686"/>
      <c r="V2" s="5"/>
    </row>
    <row r="3" spans="1:22" s="41" customFormat="1" ht="29.4" customHeight="1">
      <c r="A3" s="42"/>
      <c r="B3" s="117" t="s">
        <v>112</v>
      </c>
      <c r="C3" s="104">
        <v>43773</v>
      </c>
      <c r="D3" s="105">
        <v>43801</v>
      </c>
      <c r="E3" s="106">
        <v>43829</v>
      </c>
      <c r="F3" s="416" t="s">
        <v>264</v>
      </c>
      <c r="G3" s="337" t="s">
        <v>57</v>
      </c>
      <c r="H3" s="105">
        <v>43864</v>
      </c>
      <c r="I3" s="105">
        <v>43892</v>
      </c>
      <c r="J3" s="105" t="s">
        <v>241</v>
      </c>
      <c r="K3" s="105">
        <v>43948</v>
      </c>
      <c r="L3" s="105">
        <v>43983</v>
      </c>
      <c r="M3" s="105">
        <v>44012</v>
      </c>
      <c r="N3" s="105">
        <v>44046</v>
      </c>
      <c r="O3" s="105">
        <v>44074</v>
      </c>
      <c r="P3" s="105">
        <v>44102</v>
      </c>
      <c r="Q3" s="336" t="s">
        <v>167</v>
      </c>
      <c r="R3" s="416" t="s">
        <v>187</v>
      </c>
      <c r="S3" s="417" t="s">
        <v>167</v>
      </c>
      <c r="T3" s="416" t="s">
        <v>187</v>
      </c>
      <c r="U3" s="418" t="s">
        <v>57</v>
      </c>
      <c r="V3" s="74"/>
    </row>
    <row r="4" spans="1:22" ht="23.4" customHeight="1">
      <c r="A4" s="358"/>
      <c r="B4" s="361"/>
      <c r="C4" s="678" t="s">
        <v>38</v>
      </c>
      <c r="D4" s="679"/>
      <c r="E4" s="679"/>
      <c r="F4" s="679"/>
      <c r="G4" s="679"/>
      <c r="H4" s="679"/>
      <c r="I4" s="679"/>
      <c r="J4" s="679"/>
      <c r="K4" s="679"/>
      <c r="L4" s="679"/>
      <c r="M4" s="679"/>
      <c r="N4" s="679"/>
      <c r="O4" s="679"/>
      <c r="P4" s="679"/>
      <c r="Q4" s="679"/>
      <c r="R4" s="679"/>
      <c r="S4" s="679"/>
      <c r="T4" s="679"/>
      <c r="U4" s="680"/>
    </row>
    <row r="5" spans="1:22" ht="12.75" customHeight="1">
      <c r="A5" s="3"/>
      <c r="B5" s="3"/>
      <c r="C5" s="38"/>
      <c r="D5" s="38"/>
      <c r="E5" s="38"/>
      <c r="F5" s="37"/>
      <c r="G5" s="37"/>
      <c r="H5" s="38"/>
      <c r="I5" s="38"/>
      <c r="J5" s="38"/>
      <c r="K5" s="38"/>
      <c r="L5" s="38"/>
      <c r="M5" s="38"/>
      <c r="N5" s="38"/>
      <c r="O5" s="38"/>
      <c r="P5" s="38"/>
      <c r="Q5" s="37"/>
      <c r="R5" s="39"/>
      <c r="S5" s="39"/>
      <c r="T5" s="39"/>
      <c r="U5" s="39"/>
    </row>
    <row r="6" spans="1:22" ht="13.65" customHeight="1">
      <c r="A6" s="235" t="s">
        <v>55</v>
      </c>
      <c r="B6" s="236">
        <f t="shared" ref="B6:J6" si="0">SUM(B7:B13)</f>
        <v>110266</v>
      </c>
      <c r="C6" s="236">
        <f t="shared" si="0"/>
        <v>8875</v>
      </c>
      <c r="D6" s="503">
        <f t="shared" si="0"/>
        <v>9388</v>
      </c>
      <c r="E6" s="503">
        <f t="shared" si="0"/>
        <v>7508</v>
      </c>
      <c r="F6" s="239">
        <f t="shared" si="0"/>
        <v>136037</v>
      </c>
      <c r="G6" s="239">
        <f t="shared" si="0"/>
        <v>137900</v>
      </c>
      <c r="H6" s="341">
        <f t="shared" si="0"/>
        <v>13157</v>
      </c>
      <c r="I6" s="343">
        <f t="shared" si="0"/>
        <v>6792</v>
      </c>
      <c r="J6" s="343">
        <f t="shared" si="0"/>
        <v>20859</v>
      </c>
      <c r="K6" s="343"/>
      <c r="L6" s="343"/>
      <c r="M6" s="343"/>
      <c r="N6" s="343"/>
      <c r="O6" s="343"/>
      <c r="P6" s="343"/>
      <c r="Q6" s="241">
        <f>SUM(Q7:Q13)</f>
        <v>123553</v>
      </c>
      <c r="R6" s="241">
        <f>SUM(R7:R13)</f>
        <v>66579</v>
      </c>
      <c r="S6" s="241">
        <f>SUM(S7:S13)</f>
        <v>149324</v>
      </c>
      <c r="T6" s="241">
        <f>SUM(T7:T13)</f>
        <v>40808</v>
      </c>
      <c r="U6" s="239">
        <f>SUM(U7:U13)</f>
        <v>144860</v>
      </c>
      <c r="V6" s="242"/>
    </row>
    <row r="7" spans="1:22" ht="15" customHeight="1">
      <c r="A7" s="190" t="s">
        <v>6</v>
      </c>
      <c r="B7" s="237">
        <v>10816</v>
      </c>
      <c r="C7" s="243">
        <v>544</v>
      </c>
      <c r="D7" s="244">
        <v>508</v>
      </c>
      <c r="E7" s="244">
        <v>1478</v>
      </c>
      <c r="F7" s="245">
        <v>13346</v>
      </c>
      <c r="G7" s="248">
        <v>13860</v>
      </c>
      <c r="H7" s="238">
        <v>138</v>
      </c>
      <c r="I7" s="240">
        <v>535</v>
      </c>
      <c r="J7" s="240">
        <f>T7-SUM(H7:I7)</f>
        <v>489</v>
      </c>
      <c r="K7" s="240"/>
      <c r="L7" s="238"/>
      <c r="M7" s="238"/>
      <c r="N7" s="238"/>
      <c r="O7" s="238"/>
      <c r="P7" s="246"/>
      <c r="Q7" s="247">
        <v>12440</v>
      </c>
      <c r="R7" s="247">
        <f>C7+D7+E7+T7</f>
        <v>3692</v>
      </c>
      <c r="S7" s="247">
        <f t="shared" ref="S7:S13" si="1">C7+D7+E7+Q7</f>
        <v>14970</v>
      </c>
      <c r="T7" s="415">
        <v>1162</v>
      </c>
      <c r="U7" s="574">
        <v>14080</v>
      </c>
      <c r="V7" s="249"/>
    </row>
    <row r="8" spans="1:22" ht="15" customHeight="1">
      <c r="A8" s="190" t="s">
        <v>51</v>
      </c>
      <c r="B8" s="251">
        <v>2000</v>
      </c>
      <c r="C8" s="243">
        <v>0</v>
      </c>
      <c r="D8" s="244">
        <v>0</v>
      </c>
      <c r="E8" s="244">
        <v>0</v>
      </c>
      <c r="F8" s="245">
        <v>2000</v>
      </c>
      <c r="G8" s="248">
        <v>2000</v>
      </c>
      <c r="H8" s="238">
        <v>94</v>
      </c>
      <c r="I8" s="240">
        <v>240</v>
      </c>
      <c r="J8" s="240">
        <f t="shared" ref="J8:J15" si="2">T8-SUM(H8:I8)</f>
        <v>177</v>
      </c>
      <c r="K8" s="240"/>
      <c r="L8" s="238"/>
      <c r="M8" s="238"/>
      <c r="N8" s="238"/>
      <c r="O8" s="238"/>
      <c r="P8" s="246"/>
      <c r="Q8" s="247">
        <v>1128</v>
      </c>
      <c r="R8" s="247">
        <f t="shared" ref="R8:R15" si="3">C8+D8+E8+T8</f>
        <v>511</v>
      </c>
      <c r="S8" s="247">
        <f t="shared" si="1"/>
        <v>1128</v>
      </c>
      <c r="T8" s="415">
        <v>511</v>
      </c>
      <c r="U8" s="574">
        <v>2000</v>
      </c>
      <c r="V8" s="249"/>
    </row>
    <row r="9" spans="1:22" ht="15" customHeight="1">
      <c r="A9" s="190" t="s">
        <v>231</v>
      </c>
      <c r="B9" s="251">
        <v>0</v>
      </c>
      <c r="C9" s="243">
        <v>0</v>
      </c>
      <c r="D9" s="244">
        <v>0</v>
      </c>
      <c r="E9" s="244">
        <v>0</v>
      </c>
      <c r="F9" s="245">
        <v>0</v>
      </c>
      <c r="G9" s="248">
        <v>0</v>
      </c>
      <c r="H9" s="238">
        <v>0</v>
      </c>
      <c r="I9" s="240">
        <v>0</v>
      </c>
      <c r="J9" s="240">
        <f t="shared" si="2"/>
        <v>0</v>
      </c>
      <c r="K9" s="240"/>
      <c r="L9" s="238"/>
      <c r="M9" s="238"/>
      <c r="N9" s="238"/>
      <c r="O9" s="238"/>
      <c r="P9" s="246"/>
      <c r="Q9" s="247">
        <v>3390</v>
      </c>
      <c r="R9" s="247">
        <f t="shared" si="3"/>
        <v>0</v>
      </c>
      <c r="S9" s="247">
        <f t="shared" si="1"/>
        <v>3390</v>
      </c>
      <c r="T9" s="415">
        <v>0</v>
      </c>
      <c r="U9" s="574">
        <v>4520</v>
      </c>
      <c r="V9" s="249"/>
    </row>
    <row r="10" spans="1:22" ht="15" customHeight="1">
      <c r="A10" s="190" t="s">
        <v>10</v>
      </c>
      <c r="B10" s="237">
        <v>33730</v>
      </c>
      <c r="C10" s="243">
        <v>1630</v>
      </c>
      <c r="D10" s="244">
        <v>0</v>
      </c>
      <c r="E10" s="244">
        <v>0</v>
      </c>
      <c r="F10" s="245">
        <v>35360</v>
      </c>
      <c r="G10" s="248">
        <v>35360</v>
      </c>
      <c r="H10" s="238">
        <v>2289</v>
      </c>
      <c r="I10" s="240">
        <v>3686</v>
      </c>
      <c r="J10" s="240">
        <f t="shared" si="2"/>
        <v>7445</v>
      </c>
      <c r="K10" s="240"/>
      <c r="L10" s="238"/>
      <c r="M10" s="238"/>
      <c r="N10" s="238"/>
      <c r="O10" s="238"/>
      <c r="P10" s="246"/>
      <c r="Q10" s="247">
        <v>33565</v>
      </c>
      <c r="R10" s="247">
        <f t="shared" si="3"/>
        <v>15050</v>
      </c>
      <c r="S10" s="247">
        <f t="shared" si="1"/>
        <v>35195</v>
      </c>
      <c r="T10" s="415">
        <v>13420</v>
      </c>
      <c r="U10" s="574">
        <v>36040</v>
      </c>
      <c r="V10" s="249"/>
    </row>
    <row r="11" spans="1:22" ht="15" customHeight="1">
      <c r="A11" s="190" t="s">
        <v>245</v>
      </c>
      <c r="B11" s="237">
        <v>30965</v>
      </c>
      <c r="C11" s="243">
        <v>4901</v>
      </c>
      <c r="D11" s="244">
        <v>5970</v>
      </c>
      <c r="E11" s="244">
        <v>5790</v>
      </c>
      <c r="F11" s="245">
        <v>47626</v>
      </c>
      <c r="G11" s="248">
        <v>48880</v>
      </c>
      <c r="H11" s="238">
        <v>2636</v>
      </c>
      <c r="I11" s="240">
        <v>2331</v>
      </c>
      <c r="J11" s="240">
        <f t="shared" si="2"/>
        <v>4202</v>
      </c>
      <c r="K11" s="240"/>
      <c r="L11" s="238"/>
      <c r="M11" s="238"/>
      <c r="N11" s="238"/>
      <c r="O11" s="238"/>
      <c r="P11" s="246"/>
      <c r="Q11" s="247">
        <v>36322</v>
      </c>
      <c r="R11" s="247">
        <f t="shared" si="3"/>
        <v>25830</v>
      </c>
      <c r="S11" s="247">
        <f t="shared" si="1"/>
        <v>52983</v>
      </c>
      <c r="T11" s="415">
        <v>9169</v>
      </c>
      <c r="U11" s="574">
        <v>49820</v>
      </c>
      <c r="V11" s="249"/>
    </row>
    <row r="12" spans="1:22" ht="15" customHeight="1">
      <c r="A12" s="190" t="s">
        <v>16</v>
      </c>
      <c r="B12" s="237">
        <v>9745</v>
      </c>
      <c r="C12" s="243">
        <v>0</v>
      </c>
      <c r="D12" s="244">
        <v>0</v>
      </c>
      <c r="E12" s="244">
        <v>240</v>
      </c>
      <c r="F12" s="245">
        <v>9985</v>
      </c>
      <c r="G12" s="248">
        <v>10080</v>
      </c>
      <c r="H12" s="238">
        <v>0</v>
      </c>
      <c r="I12" s="240">
        <v>0</v>
      </c>
      <c r="J12" s="240">
        <f t="shared" si="2"/>
        <v>1140</v>
      </c>
      <c r="K12" s="240"/>
      <c r="L12" s="238"/>
      <c r="M12" s="238"/>
      <c r="N12" s="238"/>
      <c r="O12" s="238"/>
      <c r="P12" s="246"/>
      <c r="Q12" s="247">
        <v>9039</v>
      </c>
      <c r="R12" s="247">
        <f t="shared" si="3"/>
        <v>1380</v>
      </c>
      <c r="S12" s="247">
        <f t="shared" si="1"/>
        <v>9279</v>
      </c>
      <c r="T12" s="415">
        <v>1140</v>
      </c>
      <c r="U12" s="574">
        <v>10240</v>
      </c>
      <c r="V12" s="249"/>
    </row>
    <row r="13" spans="1:22" ht="15" customHeight="1">
      <c r="A13" s="190" t="s">
        <v>23</v>
      </c>
      <c r="B13" s="237">
        <v>23010</v>
      </c>
      <c r="C13" s="243">
        <v>1800</v>
      </c>
      <c r="D13" s="244">
        <v>2910</v>
      </c>
      <c r="E13" s="244">
        <v>0</v>
      </c>
      <c r="F13" s="245">
        <v>27720</v>
      </c>
      <c r="G13" s="248">
        <v>27720</v>
      </c>
      <c r="H13" s="238">
        <v>8000</v>
      </c>
      <c r="I13" s="240">
        <v>0</v>
      </c>
      <c r="J13" s="240">
        <f t="shared" si="2"/>
        <v>7406</v>
      </c>
      <c r="K13" s="240"/>
      <c r="L13" s="238"/>
      <c r="M13" s="238"/>
      <c r="N13" s="238"/>
      <c r="O13" s="238"/>
      <c r="P13" s="246"/>
      <c r="Q13" s="247">
        <v>27669</v>
      </c>
      <c r="R13" s="247">
        <f t="shared" si="3"/>
        <v>20116</v>
      </c>
      <c r="S13" s="247">
        <f t="shared" si="1"/>
        <v>32379</v>
      </c>
      <c r="T13" s="415">
        <v>15406</v>
      </c>
      <c r="U13" s="574">
        <v>28160</v>
      </c>
      <c r="V13" s="249"/>
    </row>
    <row r="14" spans="1:22" ht="12.15" customHeight="1">
      <c r="A14" s="113"/>
      <c r="B14" s="251"/>
      <c r="C14" s="243"/>
      <c r="D14" s="244"/>
      <c r="E14" s="244"/>
      <c r="F14" s="245"/>
      <c r="G14" s="245"/>
      <c r="H14" s="238"/>
      <c r="I14" s="240"/>
      <c r="J14" s="240"/>
      <c r="K14" s="240"/>
      <c r="L14" s="238"/>
      <c r="M14" s="238"/>
      <c r="N14" s="238"/>
      <c r="O14" s="238"/>
      <c r="P14" s="246"/>
      <c r="Q14" s="247"/>
      <c r="R14" s="247"/>
      <c r="S14" s="247"/>
      <c r="T14" s="247"/>
      <c r="U14" s="252"/>
      <c r="V14" s="234"/>
    </row>
    <row r="15" spans="1:22" ht="15" customHeight="1">
      <c r="A15" s="253" t="s">
        <v>4</v>
      </c>
      <c r="B15" s="254">
        <v>33688</v>
      </c>
      <c r="C15" s="468">
        <v>14790</v>
      </c>
      <c r="D15" s="339">
        <v>3842</v>
      </c>
      <c r="E15" s="339">
        <v>1799</v>
      </c>
      <c r="F15" s="255">
        <v>54119</v>
      </c>
      <c r="G15" s="255">
        <v>55250</v>
      </c>
      <c r="H15" s="343">
        <v>1607</v>
      </c>
      <c r="I15" s="342">
        <v>4167</v>
      </c>
      <c r="J15" s="240">
        <f t="shared" si="2"/>
        <v>2304</v>
      </c>
      <c r="K15" s="342"/>
      <c r="L15" s="343"/>
      <c r="M15" s="343"/>
      <c r="N15" s="343"/>
      <c r="O15" s="343"/>
      <c r="P15" s="384"/>
      <c r="Q15" s="256">
        <v>37607</v>
      </c>
      <c r="R15" s="256">
        <f t="shared" si="3"/>
        <v>28509</v>
      </c>
      <c r="S15" s="256">
        <f>C15+D15+E15+Q15</f>
        <v>58038</v>
      </c>
      <c r="T15" s="256">
        <v>8078</v>
      </c>
      <c r="U15" s="239">
        <v>56000</v>
      </c>
      <c r="V15" s="234"/>
    </row>
    <row r="16" spans="1:22" ht="12.15" customHeight="1">
      <c r="A16" s="146"/>
      <c r="B16" s="251"/>
      <c r="C16" s="243"/>
      <c r="D16" s="244"/>
      <c r="E16" s="244"/>
      <c r="F16" s="245"/>
      <c r="G16" s="245"/>
      <c r="H16" s="238"/>
      <c r="I16" s="240"/>
      <c r="J16" s="238"/>
      <c r="K16" s="240"/>
      <c r="L16" s="238"/>
      <c r="M16" s="238"/>
      <c r="N16" s="238"/>
      <c r="O16" s="250"/>
      <c r="P16" s="238"/>
      <c r="Q16" s="257"/>
      <c r="R16" s="257"/>
      <c r="S16" s="257"/>
      <c r="T16" s="257"/>
      <c r="U16" s="257"/>
      <c r="V16" s="234"/>
    </row>
    <row r="17" spans="1:22" ht="13.65" customHeight="1">
      <c r="A17" s="146" t="s">
        <v>53</v>
      </c>
      <c r="B17" s="236">
        <f t="shared" ref="B17:G17" si="4">SUM(B18:B20)</f>
        <v>1170</v>
      </c>
      <c r="C17" s="236">
        <f t="shared" si="4"/>
        <v>287</v>
      </c>
      <c r="D17" s="503">
        <f t="shared" si="4"/>
        <v>366</v>
      </c>
      <c r="E17" s="503">
        <f t="shared" si="4"/>
        <v>0</v>
      </c>
      <c r="F17" s="239">
        <f t="shared" si="4"/>
        <v>1823</v>
      </c>
      <c r="G17" s="255">
        <f t="shared" si="4"/>
        <v>7520</v>
      </c>
      <c r="H17" s="343">
        <f>SUM(H18:H20)</f>
        <v>147</v>
      </c>
      <c r="I17" s="343">
        <f>SUM(I18:I20)</f>
        <v>0</v>
      </c>
      <c r="J17" s="343">
        <f>SUM(J18:J20)</f>
        <v>0</v>
      </c>
      <c r="K17" s="339"/>
      <c r="L17" s="339"/>
      <c r="M17" s="339"/>
      <c r="N17" s="339"/>
      <c r="O17" s="339"/>
      <c r="P17" s="339"/>
      <c r="Q17" s="239">
        <f>SUM(Q18:Q20)</f>
        <v>6533</v>
      </c>
      <c r="R17" s="239">
        <f>SUM(R18:R20)</f>
        <v>800</v>
      </c>
      <c r="S17" s="239">
        <f>SUM(S18:S20)</f>
        <v>7186</v>
      </c>
      <c r="T17" s="239">
        <f>SUM(T18:T20)</f>
        <v>147</v>
      </c>
      <c r="U17" s="239">
        <f>SUM(U18:U20)</f>
        <v>7585</v>
      </c>
      <c r="V17" s="234"/>
    </row>
    <row r="18" spans="1:22" ht="15" customHeight="1">
      <c r="A18" s="258" t="s">
        <v>186</v>
      </c>
      <c r="B18" s="259">
        <v>0</v>
      </c>
      <c r="C18" s="243">
        <v>71</v>
      </c>
      <c r="D18" s="244">
        <v>167</v>
      </c>
      <c r="E18" s="244">
        <v>0</v>
      </c>
      <c r="F18" s="245">
        <v>238</v>
      </c>
      <c r="G18" s="257">
        <v>540</v>
      </c>
      <c r="H18" s="238">
        <v>147</v>
      </c>
      <c r="I18" s="240">
        <v>0</v>
      </c>
      <c r="J18" s="238">
        <f>T18-SUM(H18:I18)</f>
        <v>0</v>
      </c>
      <c r="K18" s="238"/>
      <c r="L18" s="238"/>
      <c r="M18" s="238"/>
      <c r="N18" s="238"/>
      <c r="O18" s="250"/>
      <c r="P18" s="238"/>
      <c r="Q18" s="257">
        <v>409</v>
      </c>
      <c r="R18" s="257">
        <f>C18+D18+E18+T18</f>
        <v>385</v>
      </c>
      <c r="S18" s="257">
        <f>C18+D18+E18+Q18</f>
        <v>647</v>
      </c>
      <c r="T18" s="333">
        <v>147</v>
      </c>
      <c r="U18" s="574">
        <v>545</v>
      </c>
      <c r="V18" s="234"/>
    </row>
    <row r="19" spans="1:22" ht="15" customHeight="1">
      <c r="A19" s="146" t="s">
        <v>68</v>
      </c>
      <c r="B19" s="237">
        <v>1100</v>
      </c>
      <c r="C19" s="243">
        <v>0</v>
      </c>
      <c r="D19" s="244">
        <v>0</v>
      </c>
      <c r="E19" s="244">
        <v>0</v>
      </c>
      <c r="F19" s="245">
        <v>1100</v>
      </c>
      <c r="G19" s="257">
        <v>6480</v>
      </c>
      <c r="H19" s="238">
        <v>0</v>
      </c>
      <c r="I19" s="240">
        <v>0</v>
      </c>
      <c r="J19" s="238">
        <f>T19-SUM(H19:I19)</f>
        <v>0</v>
      </c>
      <c r="K19" s="238"/>
      <c r="L19" s="238"/>
      <c r="M19" s="96"/>
      <c r="N19" s="238"/>
      <c r="O19" s="250"/>
      <c r="P19" s="238"/>
      <c r="Q19" s="257">
        <v>5749</v>
      </c>
      <c r="R19" s="257">
        <f>C19+D19+E19+T19</f>
        <v>0</v>
      </c>
      <c r="S19" s="257">
        <f>C19+D19+E19+Q19</f>
        <v>5749</v>
      </c>
      <c r="T19" s="333">
        <v>0</v>
      </c>
      <c r="U19" s="574">
        <v>6540</v>
      </c>
      <c r="V19" s="234"/>
    </row>
    <row r="20" spans="1:22" ht="15" customHeight="1">
      <c r="A20" s="146" t="s">
        <v>69</v>
      </c>
      <c r="B20" s="251">
        <v>70</v>
      </c>
      <c r="C20" s="243">
        <v>216</v>
      </c>
      <c r="D20" s="244">
        <v>199</v>
      </c>
      <c r="E20" s="244">
        <v>0</v>
      </c>
      <c r="F20" s="245">
        <v>485</v>
      </c>
      <c r="G20" s="257">
        <v>500</v>
      </c>
      <c r="H20" s="238">
        <v>0</v>
      </c>
      <c r="I20" s="240">
        <v>0</v>
      </c>
      <c r="J20" s="238">
        <f>T20-SUM(H20:I20)</f>
        <v>0</v>
      </c>
      <c r="K20" s="238"/>
      <c r="L20" s="238"/>
      <c r="M20" s="238"/>
      <c r="N20" s="238"/>
      <c r="O20" s="250"/>
      <c r="P20" s="238"/>
      <c r="Q20" s="257">
        <v>375</v>
      </c>
      <c r="R20" s="257">
        <f>C20+D20+E20+T20</f>
        <v>415</v>
      </c>
      <c r="S20" s="257">
        <f>C20+D20+E20+Q20</f>
        <v>790</v>
      </c>
      <c r="T20" s="333">
        <v>0</v>
      </c>
      <c r="U20" s="574">
        <v>500</v>
      </c>
      <c r="V20" s="234"/>
    </row>
    <row r="21" spans="1:22" ht="11.4" customHeight="1">
      <c r="A21" s="190"/>
      <c r="B21" s="251"/>
      <c r="C21" s="243"/>
      <c r="D21" s="244"/>
      <c r="E21" s="244"/>
      <c r="F21" s="245"/>
      <c r="G21" s="245"/>
      <c r="H21" s="238"/>
      <c r="I21" s="240"/>
      <c r="J21" s="238"/>
      <c r="K21" s="238"/>
      <c r="L21" s="238"/>
      <c r="M21" s="238"/>
      <c r="N21" s="238"/>
      <c r="O21" s="250"/>
      <c r="P21" s="238"/>
      <c r="Q21" s="257"/>
      <c r="R21" s="257"/>
      <c r="S21" s="257"/>
      <c r="T21" s="257"/>
      <c r="U21" s="257"/>
      <c r="V21" s="234"/>
    </row>
    <row r="22" spans="1:22" ht="13.65" customHeight="1">
      <c r="A22" s="92" t="s">
        <v>54</v>
      </c>
      <c r="B22" s="260">
        <f t="shared" ref="B22:G22" si="5">SUM(B23:B24)</f>
        <v>0</v>
      </c>
      <c r="C22" s="260">
        <f t="shared" si="5"/>
        <v>0</v>
      </c>
      <c r="D22" s="504">
        <f t="shared" si="5"/>
        <v>0</v>
      </c>
      <c r="E22" s="504">
        <f t="shared" si="5"/>
        <v>0</v>
      </c>
      <c r="F22" s="255">
        <f t="shared" si="5"/>
        <v>0</v>
      </c>
      <c r="G22" s="255">
        <f t="shared" si="5"/>
        <v>2000</v>
      </c>
      <c r="H22" s="343">
        <f>SUM(H23:H24)</f>
        <v>0</v>
      </c>
      <c r="I22" s="343">
        <f>SUM(I23:I24)</f>
        <v>0</v>
      </c>
      <c r="J22" s="343">
        <f>SUM(J23:J24)</f>
        <v>0</v>
      </c>
      <c r="K22" s="339"/>
      <c r="L22" s="339"/>
      <c r="M22" s="339"/>
      <c r="N22" s="339"/>
      <c r="O22" s="339"/>
      <c r="P22" s="339"/>
      <c r="Q22" s="239">
        <f>SUM(Q23:Q24)</f>
        <v>0</v>
      </c>
      <c r="R22" s="239">
        <f>SUM(R23:R24)</f>
        <v>0</v>
      </c>
      <c r="S22" s="239">
        <f>SUM(S23:S24)</f>
        <v>0</v>
      </c>
      <c r="T22" s="239">
        <f>SUM(T23:T24)</f>
        <v>0</v>
      </c>
      <c r="U22" s="239">
        <f>SUM(U23:U24)</f>
        <v>2000</v>
      </c>
      <c r="V22" s="234"/>
    </row>
    <row r="23" spans="1:22" ht="16.95" customHeight="1">
      <c r="A23" s="258" t="s">
        <v>254</v>
      </c>
      <c r="B23" s="259">
        <v>0</v>
      </c>
      <c r="C23" s="243">
        <v>0</v>
      </c>
      <c r="D23" s="238">
        <v>0</v>
      </c>
      <c r="E23" s="244">
        <v>0</v>
      </c>
      <c r="F23" s="245">
        <v>0</v>
      </c>
      <c r="G23" s="245">
        <v>0</v>
      </c>
      <c r="H23" s="238">
        <v>0</v>
      </c>
      <c r="I23" s="240">
        <v>0</v>
      </c>
      <c r="J23" s="238">
        <f>T23-SUM(H23:I23)</f>
        <v>0</v>
      </c>
      <c r="K23" s="238"/>
      <c r="L23" s="238"/>
      <c r="M23" s="238"/>
      <c r="N23" s="238"/>
      <c r="O23" s="250"/>
      <c r="P23" s="238"/>
      <c r="Q23" s="257">
        <v>0</v>
      </c>
      <c r="R23" s="257">
        <f>C23+D23+E23+T23</f>
        <v>0</v>
      </c>
      <c r="S23" s="257">
        <f>C23+D23+E23+Q23</f>
        <v>0</v>
      </c>
      <c r="T23" s="257">
        <v>0</v>
      </c>
      <c r="U23" s="257">
        <v>0</v>
      </c>
      <c r="V23" s="234"/>
    </row>
    <row r="24" spans="1:22" ht="13.65" customHeight="1">
      <c r="A24" s="258" t="s">
        <v>50</v>
      </c>
      <c r="B24" s="259">
        <v>0</v>
      </c>
      <c r="C24" s="243">
        <v>0</v>
      </c>
      <c r="D24" s="244">
        <v>0</v>
      </c>
      <c r="E24" s="244">
        <v>0</v>
      </c>
      <c r="F24" s="245">
        <v>0</v>
      </c>
      <c r="G24" s="257">
        <v>2000</v>
      </c>
      <c r="H24" s="238">
        <v>0</v>
      </c>
      <c r="I24" s="240">
        <v>0</v>
      </c>
      <c r="J24" s="238">
        <f>T24-SUM(H24:I24)</f>
        <v>0</v>
      </c>
      <c r="K24" s="238"/>
      <c r="L24" s="238"/>
      <c r="M24" s="238"/>
      <c r="N24" s="238"/>
      <c r="O24" s="250"/>
      <c r="P24" s="246"/>
      <c r="Q24" s="247">
        <v>0</v>
      </c>
      <c r="R24" s="247">
        <f>C24+D24+E24+T24</f>
        <v>0</v>
      </c>
      <c r="S24" s="247">
        <f>C24+D24+E24+Q24</f>
        <v>0</v>
      </c>
      <c r="T24" s="247">
        <v>0</v>
      </c>
      <c r="U24" s="257">
        <v>2000</v>
      </c>
      <c r="V24" s="234"/>
    </row>
    <row r="25" spans="1:22" s="368" customFormat="1" ht="13.65" customHeight="1">
      <c r="A25" s="258"/>
      <c r="B25" s="107"/>
      <c r="C25" s="243"/>
      <c r="D25" s="244"/>
      <c r="E25" s="244"/>
      <c r="F25" s="245"/>
      <c r="G25" s="257"/>
      <c r="H25" s="238"/>
      <c r="I25" s="240"/>
      <c r="J25" s="238"/>
      <c r="K25" s="238"/>
      <c r="L25" s="238"/>
      <c r="M25" s="238"/>
      <c r="N25" s="238"/>
      <c r="O25" s="250"/>
      <c r="P25" s="246"/>
      <c r="Q25" s="247"/>
      <c r="R25" s="247"/>
      <c r="S25" s="247"/>
      <c r="T25" s="247"/>
      <c r="U25" s="257"/>
      <c r="V25" s="234"/>
    </row>
    <row r="26" spans="1:22" ht="13.2" customHeight="1">
      <c r="A26" s="258"/>
      <c r="B26" s="107"/>
      <c r="C26" s="261"/>
      <c r="D26" s="238"/>
      <c r="E26" s="238"/>
      <c r="F26" s="257"/>
      <c r="G26" s="92"/>
      <c r="H26" s="238"/>
      <c r="I26" s="238"/>
      <c r="J26" s="238"/>
      <c r="K26" s="238"/>
      <c r="L26" s="238"/>
      <c r="M26" s="238"/>
      <c r="N26" s="238"/>
      <c r="O26" s="238"/>
      <c r="P26" s="246"/>
      <c r="Q26" s="247"/>
      <c r="R26" s="247"/>
      <c r="S26" s="247"/>
      <c r="T26" s="247"/>
      <c r="U26" s="257"/>
      <c r="V26" s="60"/>
    </row>
    <row r="27" spans="1:22" ht="15" customHeight="1">
      <c r="A27" s="262" t="s">
        <v>83</v>
      </c>
      <c r="B27" s="263">
        <f t="shared" ref="B27:J27" si="6">B6+B15+B17+B22</f>
        <v>145124</v>
      </c>
      <c r="C27" s="263">
        <f t="shared" si="6"/>
        <v>23952</v>
      </c>
      <c r="D27" s="359">
        <f t="shared" si="6"/>
        <v>13596</v>
      </c>
      <c r="E27" s="359">
        <f t="shared" si="6"/>
        <v>9307</v>
      </c>
      <c r="F27" s="264">
        <f t="shared" si="6"/>
        <v>191979</v>
      </c>
      <c r="G27" s="264">
        <f t="shared" si="6"/>
        <v>202670</v>
      </c>
      <c r="H27" s="518">
        <f t="shared" si="6"/>
        <v>14911</v>
      </c>
      <c r="I27" s="540">
        <f t="shared" si="6"/>
        <v>10959</v>
      </c>
      <c r="J27" s="540">
        <f t="shared" si="6"/>
        <v>23163</v>
      </c>
      <c r="K27" s="344"/>
      <c r="L27" s="344"/>
      <c r="M27" s="344"/>
      <c r="N27" s="344"/>
      <c r="O27" s="344"/>
      <c r="P27" s="344"/>
      <c r="Q27" s="264">
        <f>Q6+Q15+Q17+Q22</f>
        <v>167693</v>
      </c>
      <c r="R27" s="264">
        <f>R6+R15+R17+R22</f>
        <v>95888</v>
      </c>
      <c r="S27" s="264">
        <f>S6+S15+S17+S22</f>
        <v>214548</v>
      </c>
      <c r="T27" s="264">
        <f>T6+T15+T17+T22</f>
        <v>49033</v>
      </c>
      <c r="U27" s="265">
        <f>U6+U15+U17+U22</f>
        <v>210445</v>
      </c>
      <c r="V27" s="242"/>
    </row>
    <row r="28" spans="1:22" ht="10.199999999999999" customHeight="1">
      <c r="A28" s="94"/>
      <c r="B28" s="114"/>
      <c r="C28" s="95"/>
      <c r="D28" s="93"/>
      <c r="E28" s="93"/>
      <c r="F28" s="93"/>
      <c r="G28" s="93"/>
      <c r="H28" s="96"/>
      <c r="I28" s="93"/>
      <c r="J28" s="83"/>
      <c r="K28" s="82"/>
      <c r="L28" s="97"/>
      <c r="M28" s="97"/>
      <c r="N28" s="97"/>
      <c r="O28" s="97"/>
      <c r="P28" s="97"/>
      <c r="Q28" s="97"/>
      <c r="R28" s="97"/>
      <c r="S28" s="97"/>
      <c r="T28" s="97"/>
      <c r="U28" s="96"/>
    </row>
    <row r="29" spans="1:22" ht="15.75" customHeight="1">
      <c r="A29" s="107" t="s">
        <v>243</v>
      </c>
      <c r="B29" s="107"/>
      <c r="C29" s="107"/>
      <c r="D29" s="107"/>
      <c r="E29" s="107"/>
      <c r="F29" s="107"/>
      <c r="G29" s="82"/>
      <c r="H29" s="96"/>
      <c r="I29" s="93"/>
      <c r="J29" s="83"/>
      <c r="K29" s="82"/>
      <c r="L29" s="97"/>
      <c r="M29" s="97"/>
      <c r="N29" s="97"/>
      <c r="O29" s="97"/>
      <c r="P29" s="97"/>
      <c r="Q29" s="97"/>
      <c r="R29" s="97"/>
      <c r="S29" s="97"/>
      <c r="T29" s="64"/>
      <c r="U29" s="111"/>
      <c r="V29" s="70"/>
    </row>
    <row r="30" spans="1:22" ht="16.5" customHeight="1">
      <c r="A30" s="414" t="s">
        <v>304</v>
      </c>
      <c r="B30" s="414"/>
      <c r="C30" s="414"/>
      <c r="D30" s="414"/>
      <c r="E30" s="414"/>
      <c r="F30" s="414"/>
      <c r="G30" s="414"/>
      <c r="H30" s="414"/>
      <c r="I30" s="414"/>
      <c r="J30" s="414"/>
      <c r="K30" s="414"/>
      <c r="L30" s="96"/>
      <c r="M30" s="96"/>
      <c r="N30" s="96"/>
      <c r="O30" s="96"/>
      <c r="P30" s="96"/>
      <c r="Q30" s="96"/>
      <c r="R30" s="96"/>
      <c r="S30" s="96"/>
      <c r="T30" s="12"/>
      <c r="U30" s="12"/>
      <c r="V30" s="70"/>
    </row>
    <row r="31" spans="1:22" ht="14.4">
      <c r="A31" s="60" t="s">
        <v>305</v>
      </c>
      <c r="B31" s="270"/>
      <c r="C31" s="96"/>
      <c r="D31" s="96"/>
      <c r="E31" s="96"/>
      <c r="F31" s="96"/>
      <c r="G31" s="96"/>
      <c r="H31" s="96"/>
      <c r="I31" s="95"/>
      <c r="J31" s="269"/>
      <c r="K31" s="96"/>
      <c r="L31" s="96"/>
      <c r="M31" s="96"/>
      <c r="N31" s="96"/>
      <c r="O31" s="96"/>
      <c r="P31" s="96"/>
      <c r="Q31" s="96"/>
      <c r="R31" s="96"/>
      <c r="S31" s="96"/>
      <c r="T31" s="12"/>
      <c r="U31" s="12"/>
      <c r="V31" s="32"/>
    </row>
    <row r="32" spans="1:22" ht="16.5" customHeight="1">
      <c r="A32" s="436"/>
      <c r="B32" s="436"/>
      <c r="C32" s="436"/>
      <c r="D32" s="436"/>
      <c r="E32" s="436"/>
      <c r="F32" s="436"/>
      <c r="G32" s="436"/>
      <c r="H32" s="436"/>
      <c r="I32" s="436"/>
      <c r="J32" s="272"/>
      <c r="K32" s="272"/>
      <c r="L32" s="272"/>
      <c r="M32" s="272"/>
      <c r="N32" s="272"/>
      <c r="O32" s="272"/>
      <c r="P32" s="272"/>
      <c r="Q32" s="272"/>
      <c r="R32" s="272"/>
      <c r="S32" s="272"/>
      <c r="T32" s="340"/>
      <c r="U32" s="46"/>
      <c r="V32" s="70"/>
    </row>
    <row r="33" spans="1:22" ht="16.5" customHeight="1">
      <c r="A33" s="273" t="s">
        <v>115</v>
      </c>
      <c r="B33" s="497"/>
      <c r="C33" s="497"/>
      <c r="D33" s="497"/>
      <c r="E33" s="497"/>
      <c r="F33" s="497"/>
      <c r="G33" s="497"/>
      <c r="H33" s="497"/>
      <c r="I33" s="497"/>
      <c r="J33" s="497"/>
      <c r="K33" s="497"/>
      <c r="L33" s="497"/>
      <c r="M33" s="497"/>
      <c r="N33" s="497"/>
      <c r="O33" s="274"/>
      <c r="P33" s="274"/>
      <c r="Q33" s="274"/>
      <c r="R33" s="274"/>
      <c r="S33" s="274"/>
      <c r="T33" s="46"/>
      <c r="U33" s="46"/>
      <c r="V33" s="70"/>
    </row>
    <row r="34" spans="1:22" ht="16.5" customHeight="1">
      <c r="A34" s="273" t="s">
        <v>171</v>
      </c>
      <c r="B34" s="497"/>
      <c r="C34" s="497"/>
      <c r="D34" s="497"/>
      <c r="E34" s="497"/>
      <c r="F34" s="497"/>
      <c r="G34" s="497"/>
      <c r="H34" s="497"/>
      <c r="I34" s="497"/>
      <c r="J34" s="497"/>
      <c r="K34" s="497"/>
      <c r="L34" s="497"/>
      <c r="M34" s="497"/>
      <c r="N34" s="274"/>
      <c r="O34" s="274"/>
      <c r="P34" s="274"/>
      <c r="Q34" s="274"/>
      <c r="R34" s="274"/>
      <c r="S34" s="274"/>
      <c r="T34" s="46"/>
      <c r="U34" s="46"/>
      <c r="V34" s="70"/>
    </row>
    <row r="35" spans="1:22" ht="16.5" customHeight="1">
      <c r="A35" s="273" t="s">
        <v>172</v>
      </c>
      <c r="B35" s="497"/>
      <c r="C35" s="497"/>
      <c r="D35" s="497"/>
      <c r="E35" s="497"/>
      <c r="F35" s="497"/>
      <c r="G35" s="497"/>
      <c r="H35" s="497"/>
      <c r="I35" s="497"/>
      <c r="J35" s="497"/>
      <c r="K35" s="497"/>
      <c r="L35" s="497"/>
      <c r="M35" s="497"/>
      <c r="N35" s="413"/>
      <c r="O35" s="274"/>
      <c r="P35" s="274"/>
      <c r="Q35" s="274"/>
      <c r="R35" s="274"/>
      <c r="S35" s="274"/>
      <c r="T35" s="46"/>
      <c r="U35" s="46"/>
      <c r="V35" s="70"/>
    </row>
    <row r="36" spans="1:22" ht="16.5" customHeight="1">
      <c r="A36" s="271" t="s">
        <v>173</v>
      </c>
      <c r="B36" s="107"/>
      <c r="C36" s="83"/>
      <c r="D36" s="83"/>
      <c r="E36" s="83"/>
      <c r="F36" s="83"/>
      <c r="G36" s="83"/>
      <c r="H36" s="83"/>
      <c r="I36" s="269"/>
      <c r="J36" s="269"/>
      <c r="K36" s="83"/>
      <c r="L36" s="83"/>
      <c r="M36" s="83"/>
      <c r="N36" s="83"/>
      <c r="O36" s="83"/>
      <c r="P36" s="83"/>
      <c r="Q36" s="83"/>
      <c r="R36" s="83"/>
      <c r="S36" s="83"/>
      <c r="T36" s="13"/>
      <c r="U36" s="12"/>
      <c r="V36" s="70"/>
    </row>
    <row r="37" spans="1:22" ht="16.5" customHeight="1">
      <c r="A37" s="271" t="s">
        <v>306</v>
      </c>
      <c r="B37" s="107"/>
      <c r="C37" s="83"/>
      <c r="D37" s="83"/>
      <c r="E37" s="83"/>
      <c r="F37" s="83"/>
      <c r="G37" s="83"/>
      <c r="H37" s="83"/>
      <c r="I37" s="269"/>
      <c r="J37" s="269"/>
      <c r="K37" s="83"/>
      <c r="L37" s="83"/>
      <c r="M37" s="83"/>
      <c r="N37" s="83"/>
      <c r="O37" s="83"/>
      <c r="P37" s="83"/>
      <c r="Q37" s="83"/>
      <c r="R37" s="83"/>
      <c r="S37" s="83"/>
      <c r="T37" s="13"/>
      <c r="U37" s="12"/>
      <c r="V37" s="70"/>
    </row>
    <row r="38" spans="1:22" s="70" customFormat="1" ht="14.25" customHeight="1">
      <c r="A38" s="271" t="s">
        <v>307</v>
      </c>
      <c r="B38" s="107"/>
      <c r="C38" s="83"/>
      <c r="D38" s="83"/>
      <c r="E38" s="83"/>
      <c r="F38" s="83"/>
      <c r="G38" s="83"/>
      <c r="H38" s="83"/>
      <c r="I38" s="269"/>
      <c r="J38" s="269"/>
      <c r="K38" s="83"/>
      <c r="L38" s="83"/>
      <c r="M38" s="83"/>
      <c r="N38" s="83"/>
      <c r="O38" s="83"/>
      <c r="P38" s="83"/>
      <c r="Q38" s="83"/>
      <c r="R38" s="83"/>
      <c r="S38" s="83"/>
      <c r="T38" s="13"/>
      <c r="U38" s="12"/>
    </row>
    <row r="39" spans="1:22" ht="14.25" customHeight="1">
      <c r="A39" s="499"/>
      <c r="B39" s="500"/>
      <c r="C39" s="83"/>
      <c r="D39" s="83"/>
      <c r="E39" s="83"/>
      <c r="F39" s="83"/>
      <c r="G39" s="83"/>
      <c r="H39" s="83"/>
      <c r="I39" s="269"/>
      <c r="J39" s="269"/>
      <c r="K39" s="83"/>
      <c r="L39" s="83"/>
      <c r="M39" s="83"/>
      <c r="N39" s="83"/>
      <c r="O39" s="83"/>
      <c r="P39" s="83"/>
      <c r="Q39" s="83"/>
      <c r="R39" s="83"/>
      <c r="S39" s="83"/>
      <c r="T39" s="13"/>
      <c r="U39" s="12"/>
    </row>
    <row r="40" spans="1:22" ht="14.25" customHeight="1">
      <c r="A40" s="499"/>
      <c r="B40" s="500"/>
      <c r="C40" s="83"/>
      <c r="D40" s="83"/>
      <c r="E40" s="83"/>
      <c r="F40" s="83"/>
      <c r="G40" s="83"/>
      <c r="H40" s="83"/>
      <c r="I40" s="269"/>
      <c r="J40" s="269"/>
      <c r="K40" s="83"/>
      <c r="L40" s="83"/>
      <c r="M40" s="83"/>
      <c r="N40" s="83"/>
      <c r="O40" s="83"/>
      <c r="P40" s="83"/>
      <c r="Q40" s="83"/>
      <c r="R40" s="83"/>
      <c r="S40" s="83"/>
      <c r="T40" s="13"/>
      <c r="U40" s="12"/>
    </row>
    <row r="41" spans="1:22" ht="14.25" customHeight="1">
      <c r="A41" s="499"/>
      <c r="B41" s="500"/>
      <c r="C41" s="83"/>
      <c r="D41" s="83"/>
      <c r="E41" s="83"/>
      <c r="F41" s="83"/>
      <c r="G41" s="83"/>
      <c r="H41" s="83"/>
      <c r="I41" s="269"/>
      <c r="J41" s="269"/>
      <c r="K41" s="83"/>
      <c r="L41" s="83"/>
      <c r="M41" s="83"/>
      <c r="N41" s="83"/>
      <c r="O41" s="83"/>
      <c r="P41" s="83"/>
      <c r="Q41" s="83"/>
      <c r="R41" s="83"/>
      <c r="S41" s="83"/>
      <c r="T41" s="13"/>
      <c r="U41" s="12"/>
    </row>
    <row r="42" spans="1:22" ht="14.25" customHeight="1">
      <c r="A42" s="499"/>
      <c r="B42" s="500"/>
      <c r="C42" s="83"/>
      <c r="D42" s="83"/>
      <c r="E42" s="83"/>
      <c r="F42" s="83"/>
      <c r="G42" s="83"/>
      <c r="H42" s="83"/>
      <c r="I42" s="269"/>
      <c r="J42" s="269"/>
      <c r="K42" s="83"/>
      <c r="L42" s="83"/>
      <c r="M42" s="83"/>
      <c r="N42" s="83"/>
      <c r="O42" s="83"/>
      <c r="P42" s="83"/>
      <c r="Q42" s="83"/>
      <c r="R42" s="83"/>
      <c r="S42" s="83"/>
      <c r="T42" s="13"/>
      <c r="U42" s="12"/>
    </row>
    <row r="43" spans="1:22" ht="14.25" customHeight="1">
      <c r="A43" s="24"/>
      <c r="B43" s="115"/>
      <c r="C43" s="13"/>
      <c r="D43" s="13"/>
      <c r="E43" s="13"/>
      <c r="F43" s="13"/>
      <c r="G43" s="13"/>
      <c r="H43" s="13"/>
      <c r="I43" s="14"/>
      <c r="J43" s="14"/>
      <c r="K43" s="13"/>
      <c r="L43" s="13"/>
      <c r="M43" s="13"/>
      <c r="N43" s="13"/>
      <c r="O43" s="13"/>
      <c r="P43" s="13"/>
      <c r="Q43" s="13"/>
      <c r="R43" s="13"/>
      <c r="S43" s="13"/>
      <c r="T43" s="13"/>
      <c r="U43" s="12"/>
    </row>
    <row r="44" spans="1:22" ht="14.25" customHeight="1">
      <c r="A44" s="24"/>
      <c r="B44" s="115"/>
      <c r="C44" s="13"/>
      <c r="D44" s="13"/>
      <c r="E44" s="13"/>
      <c r="F44" s="13"/>
      <c r="G44" s="13"/>
      <c r="H44" s="13"/>
      <c r="I44" s="14"/>
      <c r="J44" s="14"/>
      <c r="K44" s="13"/>
      <c r="L44" s="13"/>
      <c r="M44" s="13"/>
      <c r="N44" s="13"/>
      <c r="O44" s="13"/>
      <c r="P44" s="13"/>
      <c r="Q44" s="13"/>
      <c r="R44" s="13"/>
      <c r="S44" s="13"/>
      <c r="T44" s="13"/>
      <c r="U44" s="12"/>
    </row>
    <row r="45" spans="1:22" ht="14.25" customHeight="1">
      <c r="A45" s="24"/>
      <c r="B45" s="115"/>
      <c r="C45" s="13"/>
      <c r="D45" s="13"/>
      <c r="E45" s="13"/>
      <c r="F45" s="13"/>
      <c r="G45" s="13"/>
      <c r="H45" s="13"/>
      <c r="I45" s="14"/>
      <c r="J45" s="14"/>
      <c r="K45" s="13"/>
      <c r="L45" s="67"/>
      <c r="M45" s="67"/>
      <c r="N45" s="13"/>
      <c r="O45" s="13"/>
      <c r="P45" s="13"/>
      <c r="Q45" s="13"/>
      <c r="R45" s="13"/>
      <c r="S45" s="13"/>
      <c r="T45" s="13"/>
      <c r="U45" s="12"/>
    </row>
    <row r="46" spans="1:22" ht="14.25" customHeight="1">
      <c r="A46" s="24"/>
      <c r="B46" s="115"/>
      <c r="C46" s="13"/>
      <c r="D46" s="13"/>
      <c r="E46" s="13"/>
      <c r="F46" s="13"/>
      <c r="G46" s="13"/>
      <c r="H46" s="13"/>
      <c r="I46" s="14"/>
      <c r="J46" s="14"/>
      <c r="K46" s="13"/>
      <c r="L46" s="13"/>
      <c r="M46" s="13"/>
      <c r="N46" s="13"/>
      <c r="O46" s="13"/>
      <c r="P46" s="13"/>
      <c r="Q46" s="13"/>
      <c r="R46" s="13"/>
      <c r="S46" s="13"/>
      <c r="T46" s="13"/>
      <c r="U46" s="12"/>
    </row>
    <row r="47" spans="1:22" ht="14.25" customHeight="1">
      <c r="A47" s="24"/>
      <c r="B47" s="115"/>
      <c r="C47" s="13"/>
      <c r="D47" s="13"/>
      <c r="E47" s="13"/>
      <c r="F47" s="13"/>
      <c r="G47" s="13"/>
      <c r="H47" s="13"/>
      <c r="I47" s="14"/>
      <c r="J47" s="14"/>
      <c r="K47" s="13"/>
      <c r="L47" s="13"/>
      <c r="M47" s="13"/>
      <c r="N47" s="13"/>
      <c r="O47" s="13"/>
      <c r="P47" s="13"/>
      <c r="Q47" s="13"/>
      <c r="R47" s="13"/>
      <c r="S47" s="13"/>
      <c r="T47" s="13"/>
      <c r="U47" s="12"/>
    </row>
    <row r="48" spans="1:22" ht="14.25" customHeight="1">
      <c r="A48" s="24"/>
      <c r="B48" s="115"/>
      <c r="C48" s="13"/>
      <c r="D48" s="13"/>
      <c r="E48" s="13"/>
      <c r="F48" s="13"/>
      <c r="G48" s="13"/>
      <c r="H48" s="13"/>
      <c r="I48" s="14"/>
      <c r="J48" s="14"/>
      <c r="K48" s="13"/>
      <c r="L48" s="13"/>
      <c r="M48" s="13"/>
      <c r="N48" s="13"/>
      <c r="O48" s="13"/>
      <c r="P48" s="13"/>
      <c r="Q48" s="13"/>
      <c r="R48" s="13"/>
      <c r="S48" s="13"/>
      <c r="T48" s="13"/>
      <c r="U48" s="12"/>
    </row>
    <row r="49" spans="1:21" ht="14.25" customHeight="1">
      <c r="A49" s="24"/>
      <c r="B49" s="115"/>
      <c r="C49" s="13"/>
      <c r="D49" s="13"/>
      <c r="E49" s="13"/>
      <c r="F49" s="13"/>
      <c r="G49" s="13"/>
      <c r="H49" s="13"/>
      <c r="I49" s="14"/>
      <c r="J49" s="14"/>
      <c r="K49" s="13"/>
      <c r="L49" s="13"/>
      <c r="M49" s="13"/>
      <c r="N49" s="13"/>
      <c r="O49" s="13"/>
      <c r="P49" s="13"/>
      <c r="Q49" s="13"/>
      <c r="R49" s="13"/>
      <c r="S49" s="13"/>
      <c r="T49" s="13"/>
      <c r="U49" s="12"/>
    </row>
    <row r="50" spans="1:21" ht="14.25" customHeight="1">
      <c r="A50" s="24"/>
      <c r="B50" s="115"/>
      <c r="C50" s="13"/>
      <c r="D50" s="13"/>
      <c r="E50" s="13"/>
      <c r="F50" s="13"/>
      <c r="G50" s="13"/>
      <c r="H50" s="13"/>
      <c r="I50" s="14"/>
      <c r="J50" s="14"/>
      <c r="K50" s="13"/>
      <c r="L50" s="13"/>
      <c r="M50" s="13"/>
      <c r="N50" s="13"/>
      <c r="O50" s="13"/>
      <c r="P50" s="13"/>
      <c r="Q50" s="13"/>
      <c r="R50" s="13"/>
      <c r="S50" s="13"/>
      <c r="T50" s="13"/>
      <c r="U50" s="12"/>
    </row>
    <row r="51" spans="1:21" ht="14.25" customHeight="1">
      <c r="A51" s="24"/>
      <c r="B51" s="115"/>
      <c r="C51" s="13"/>
      <c r="D51" s="13"/>
      <c r="E51" s="13"/>
      <c r="F51" s="13"/>
      <c r="G51" s="13"/>
      <c r="H51" s="13"/>
      <c r="I51" s="14"/>
      <c r="J51" s="14"/>
      <c r="K51" s="13"/>
      <c r="L51" s="13"/>
      <c r="M51" s="13"/>
      <c r="N51" s="13"/>
      <c r="O51" s="13"/>
      <c r="P51" s="13"/>
      <c r="Q51" s="13"/>
      <c r="R51" s="13"/>
      <c r="S51" s="13"/>
      <c r="T51" s="13"/>
      <c r="U51" s="12"/>
    </row>
    <row r="52" spans="1:21" ht="14.25" customHeight="1">
      <c r="A52" s="24"/>
      <c r="B52" s="115"/>
      <c r="C52" s="13"/>
      <c r="D52" s="13"/>
      <c r="E52" s="13"/>
      <c r="F52" s="13"/>
      <c r="G52" s="13"/>
      <c r="H52" s="13"/>
      <c r="I52" s="14"/>
      <c r="J52" s="14"/>
      <c r="K52" s="13"/>
      <c r="L52" s="13"/>
      <c r="M52" s="13"/>
      <c r="N52" s="13"/>
      <c r="O52" s="13"/>
      <c r="P52" s="13"/>
      <c r="Q52" s="13"/>
      <c r="R52" s="13"/>
      <c r="S52" s="13"/>
      <c r="T52" s="13"/>
      <c r="U52" s="12"/>
    </row>
  </sheetData>
  <mergeCells count="5">
    <mergeCell ref="C4:U4"/>
    <mergeCell ref="F2:G2"/>
    <mergeCell ref="A1:S1"/>
    <mergeCell ref="T2:U2"/>
    <mergeCell ref="R2:S2"/>
  </mergeCells>
  <printOptions horizontalCentered="1"/>
  <pageMargins left="0.25" right="0.17" top="1" bottom="0.17" header="0.17" footer="0.17"/>
  <pageSetup scale="68" orientation="landscape" r:id="rId1"/>
  <headerFooter alignWithMargins="0"/>
  <ignoredErrors>
    <ignoredError sqref="D17" formula="1"/>
    <ignoredError sqref="D6 J7:J13 J15 J18:J20 J23:J2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pageSetUpPr fitToPage="1"/>
  </sheetPr>
  <dimension ref="A1:Q48"/>
  <sheetViews>
    <sheetView showGridLines="0" zoomScaleNormal="100" workbookViewId="0">
      <selection sqref="A1:N49"/>
    </sheetView>
  </sheetViews>
  <sheetFormatPr defaultColWidth="8.88671875" defaultRowHeight="13.2"/>
  <cols>
    <col min="1" max="1" width="15.6640625" style="68" customWidth="1"/>
    <col min="2" max="4" width="9.88671875" style="68" customWidth="1"/>
    <col min="5" max="5" width="9.77734375" style="68" customWidth="1"/>
    <col min="6" max="6" width="8.77734375" style="68" customWidth="1"/>
    <col min="7" max="7" width="10" style="68" customWidth="1"/>
    <col min="8" max="12" width="8.77734375" style="68" customWidth="1"/>
    <col min="13" max="13" width="8.77734375" style="368" customWidth="1"/>
    <col min="14" max="14" width="26.33203125" style="68" customWidth="1"/>
    <col min="15" max="16384" width="8.88671875" style="68"/>
  </cols>
  <sheetData>
    <row r="1" spans="1:16" s="35" customFormat="1" ht="21.15" customHeight="1">
      <c r="A1" s="506" t="s">
        <v>252</v>
      </c>
      <c r="B1" s="507"/>
      <c r="C1" s="507"/>
      <c r="D1" s="507"/>
      <c r="E1" s="507"/>
      <c r="F1" s="507"/>
      <c r="G1" s="507"/>
      <c r="H1" s="507"/>
      <c r="I1" s="507"/>
      <c r="J1" s="507"/>
      <c r="K1" s="507"/>
      <c r="L1" s="507"/>
      <c r="M1" s="507"/>
      <c r="N1" s="507"/>
    </row>
    <row r="2" spans="1:16" ht="30.75" customHeight="1">
      <c r="A2" s="275"/>
      <c r="B2" s="200" t="s">
        <v>213</v>
      </c>
      <c r="C2" s="200" t="s">
        <v>214</v>
      </c>
      <c r="D2" s="200" t="s">
        <v>215</v>
      </c>
      <c r="E2" s="373" t="s">
        <v>216</v>
      </c>
      <c r="F2" s="200" t="s">
        <v>217</v>
      </c>
      <c r="G2" s="200" t="s">
        <v>218</v>
      </c>
      <c r="H2" s="200" t="s">
        <v>219</v>
      </c>
      <c r="I2" s="200" t="s">
        <v>220</v>
      </c>
      <c r="J2" s="373" t="s">
        <v>221</v>
      </c>
      <c r="K2" s="200" t="s">
        <v>222</v>
      </c>
      <c r="L2" s="200" t="s">
        <v>223</v>
      </c>
      <c r="M2" s="201" t="s">
        <v>224</v>
      </c>
      <c r="N2" s="268" t="s">
        <v>163</v>
      </c>
    </row>
    <row r="3" spans="1:16" s="368" customFormat="1" ht="13.2" customHeight="1">
      <c r="A3" s="113"/>
      <c r="B3" s="425"/>
      <c r="C3" s="426"/>
      <c r="D3" s="426"/>
      <c r="E3" s="426"/>
      <c r="F3" s="426"/>
      <c r="G3" s="426"/>
      <c r="H3" s="426"/>
      <c r="I3" s="427"/>
      <c r="J3" s="426"/>
      <c r="K3" s="426"/>
      <c r="L3" s="426"/>
      <c r="M3" s="432"/>
      <c r="N3" s="428"/>
    </row>
    <row r="4" spans="1:16" ht="13.65" customHeight="1">
      <c r="A4" s="92"/>
      <c r="B4" s="692" t="s">
        <v>41</v>
      </c>
      <c r="C4" s="693"/>
      <c r="D4" s="693"/>
      <c r="E4" s="693"/>
      <c r="F4" s="693"/>
      <c r="G4" s="693"/>
      <c r="H4" s="693"/>
      <c r="I4" s="693"/>
      <c r="J4" s="693"/>
      <c r="K4" s="693"/>
      <c r="L4" s="693"/>
      <c r="M4" s="523"/>
      <c r="N4" s="98"/>
      <c r="O4" s="60"/>
    </row>
    <row r="5" spans="1:16" ht="14.25" customHeight="1">
      <c r="A5" s="113" t="s">
        <v>36</v>
      </c>
      <c r="B5" s="333">
        <v>0</v>
      </c>
      <c r="C5" s="96">
        <v>0</v>
      </c>
      <c r="D5" s="96">
        <v>0</v>
      </c>
      <c r="E5" s="96">
        <v>0</v>
      </c>
      <c r="F5" s="96">
        <v>0</v>
      </c>
      <c r="G5" s="96">
        <v>0</v>
      </c>
      <c r="H5" s="96"/>
      <c r="I5" s="325"/>
      <c r="J5" s="325"/>
      <c r="K5" s="96"/>
      <c r="L5" s="96"/>
      <c r="M5" s="326"/>
      <c r="N5" s="276">
        <f>SUM(B5:L5)</f>
        <v>0</v>
      </c>
      <c r="O5" s="60"/>
    </row>
    <row r="6" spans="1:16" ht="14.25" customHeight="1">
      <c r="A6" s="113" t="s">
        <v>146</v>
      </c>
      <c r="B6" s="333">
        <v>108</v>
      </c>
      <c r="C6" s="238">
        <v>95</v>
      </c>
      <c r="D6" s="238">
        <v>71</v>
      </c>
      <c r="E6" s="238">
        <v>141</v>
      </c>
      <c r="F6" s="238">
        <v>51</v>
      </c>
      <c r="G6" s="238">
        <v>0</v>
      </c>
      <c r="H6" s="238"/>
      <c r="I6" s="366"/>
      <c r="J6" s="366"/>
      <c r="K6" s="96"/>
      <c r="L6" s="96"/>
      <c r="M6" s="326"/>
      <c r="N6" s="276">
        <f>SUM(B6:L6)</f>
        <v>466</v>
      </c>
      <c r="O6" s="60"/>
    </row>
    <row r="7" spans="1:16" ht="14.25" customHeight="1">
      <c r="A7" s="277" t="s">
        <v>42</v>
      </c>
      <c r="B7" s="334">
        <f t="shared" ref="B7:G7" si="0">B9-B5-B6</f>
        <v>1610</v>
      </c>
      <c r="C7" s="250">
        <f t="shared" si="0"/>
        <v>641</v>
      </c>
      <c r="D7" s="250">
        <f t="shared" si="0"/>
        <v>1562</v>
      </c>
      <c r="E7" s="250">
        <f t="shared" si="0"/>
        <v>1335</v>
      </c>
      <c r="F7" s="250">
        <f t="shared" si="0"/>
        <v>999</v>
      </c>
      <c r="G7" s="250">
        <f t="shared" si="0"/>
        <v>0</v>
      </c>
      <c r="H7" s="250"/>
      <c r="I7" s="250"/>
      <c r="J7" s="250"/>
      <c r="K7" s="250"/>
      <c r="L7" s="250"/>
      <c r="M7" s="525"/>
      <c r="N7" s="496">
        <f>SUM(B7:L7)</f>
        <v>6147</v>
      </c>
      <c r="O7" s="60"/>
    </row>
    <row r="8" spans="1:16" ht="13.2" customHeight="1">
      <c r="A8" s="277"/>
      <c r="B8" s="334"/>
      <c r="C8" s="281"/>
      <c r="D8" s="281"/>
      <c r="E8" s="93"/>
      <c r="F8" s="281"/>
      <c r="G8" s="96"/>
      <c r="H8" s="96"/>
      <c r="I8" s="327"/>
      <c r="J8" s="327"/>
      <c r="K8" s="328"/>
      <c r="L8" s="328"/>
      <c r="M8" s="329"/>
      <c r="N8" s="276"/>
      <c r="O8" s="60"/>
    </row>
    <row r="9" spans="1:16" ht="12.6" customHeight="1">
      <c r="A9" s="278" t="s">
        <v>35</v>
      </c>
      <c r="B9" s="335">
        <v>1718</v>
      </c>
      <c r="C9" s="330">
        <v>736</v>
      </c>
      <c r="D9" s="331">
        <v>1633</v>
      </c>
      <c r="E9" s="330">
        <v>1476</v>
      </c>
      <c r="F9" s="330">
        <v>1050</v>
      </c>
      <c r="G9" s="330">
        <v>0</v>
      </c>
      <c r="H9" s="330"/>
      <c r="I9" s="332"/>
      <c r="J9" s="332"/>
      <c r="K9" s="330"/>
      <c r="L9" s="524"/>
      <c r="M9" s="526"/>
      <c r="N9" s="495">
        <f>SUM(B9:L9)</f>
        <v>6613</v>
      </c>
      <c r="O9" s="60"/>
    </row>
    <row r="10" spans="1:16" ht="13.8" customHeight="1">
      <c r="A10" s="630"/>
      <c r="B10" s="631"/>
      <c r="C10" s="630"/>
      <c r="D10" s="631"/>
      <c r="E10" s="631"/>
      <c r="F10" s="631"/>
      <c r="G10" s="630"/>
      <c r="H10" s="630"/>
      <c r="I10" s="630"/>
      <c r="J10" s="630"/>
      <c r="K10" s="630"/>
      <c r="L10" s="630"/>
      <c r="M10" s="630"/>
      <c r="N10" s="631"/>
      <c r="O10" s="60"/>
    </row>
    <row r="11" spans="1:16" s="70" customFormat="1" ht="18" customHeight="1">
      <c r="A11" s="60" t="s">
        <v>179</v>
      </c>
      <c r="B11" s="80"/>
      <c r="C11" s="80"/>
      <c r="D11" s="80"/>
      <c r="E11" s="60"/>
      <c r="F11" s="60"/>
      <c r="G11" s="60"/>
      <c r="H11" s="60"/>
      <c r="I11" s="60"/>
      <c r="J11" s="60"/>
      <c r="K11" s="60"/>
      <c r="L11" s="60"/>
      <c r="M11" s="60"/>
      <c r="N11" s="80"/>
    </row>
    <row r="12" spans="1:16" s="70" customFormat="1" ht="18" customHeight="1">
      <c r="A12" s="60" t="s">
        <v>87</v>
      </c>
      <c r="B12" s="60"/>
      <c r="C12" s="60"/>
      <c r="D12" s="60"/>
      <c r="E12" s="60"/>
      <c r="F12" s="60"/>
      <c r="G12" s="60"/>
      <c r="H12" s="60"/>
      <c r="I12" s="60"/>
      <c r="J12" s="60"/>
      <c r="K12" s="60"/>
      <c r="L12" s="60"/>
      <c r="M12" s="60"/>
      <c r="N12" s="60"/>
    </row>
    <row r="13" spans="1:16" s="28" customFormat="1" ht="18" customHeight="1">
      <c r="A13" s="369"/>
      <c r="B13" s="369"/>
      <c r="C13" s="369"/>
      <c r="D13" s="369"/>
      <c r="E13" s="369"/>
      <c r="F13" s="369"/>
      <c r="G13" s="369"/>
      <c r="H13" s="369"/>
      <c r="I13" s="369"/>
      <c r="J13" s="369"/>
      <c r="K13" s="369"/>
      <c r="L13" s="369"/>
      <c r="M13" s="369"/>
      <c r="N13" s="370"/>
    </row>
    <row r="14" spans="1:16" s="35" customFormat="1" ht="21.15" customHeight="1">
      <c r="A14" s="694" t="s">
        <v>233</v>
      </c>
      <c r="B14" s="694"/>
      <c r="C14" s="694"/>
      <c r="D14" s="694"/>
      <c r="E14" s="694"/>
      <c r="F14" s="694"/>
      <c r="G14" s="694"/>
      <c r="H14" s="694"/>
      <c r="I14" s="694"/>
      <c r="J14" s="694"/>
      <c r="K14" s="694"/>
      <c r="L14" s="694"/>
      <c r="M14" s="694"/>
      <c r="N14" s="695"/>
    </row>
    <row r="15" spans="1:16" s="35" customFormat="1" ht="29.25" customHeight="1">
      <c r="A15" s="279"/>
      <c r="B15" s="200" t="s">
        <v>213</v>
      </c>
      <c r="C15" s="200" t="s">
        <v>214</v>
      </c>
      <c r="D15" s="200" t="s">
        <v>215</v>
      </c>
      <c r="E15" s="373" t="s">
        <v>216</v>
      </c>
      <c r="F15" s="200" t="s">
        <v>217</v>
      </c>
      <c r="G15" s="200" t="s">
        <v>218</v>
      </c>
      <c r="H15" s="200" t="s">
        <v>219</v>
      </c>
      <c r="I15" s="200" t="s">
        <v>220</v>
      </c>
      <c r="J15" s="373" t="s">
        <v>221</v>
      </c>
      <c r="K15" s="200" t="s">
        <v>222</v>
      </c>
      <c r="L15" s="200" t="s">
        <v>223</v>
      </c>
      <c r="M15" s="201" t="s">
        <v>224</v>
      </c>
      <c r="N15" s="268" t="s">
        <v>163</v>
      </c>
      <c r="P15" s="44"/>
    </row>
    <row r="16" spans="1:16" s="35" customFormat="1" ht="13.2" customHeight="1">
      <c r="A16" s="434"/>
      <c r="B16" s="429"/>
      <c r="C16" s="430"/>
      <c r="D16" s="430"/>
      <c r="E16" s="430"/>
      <c r="F16" s="430"/>
      <c r="G16" s="430"/>
      <c r="H16" s="430"/>
      <c r="I16" s="431"/>
      <c r="J16" s="430"/>
      <c r="K16" s="430"/>
      <c r="L16" s="430"/>
      <c r="M16" s="432"/>
      <c r="N16" s="433"/>
      <c r="P16" s="44"/>
    </row>
    <row r="17" spans="1:17" ht="13.65" customHeight="1">
      <c r="A17" s="92"/>
      <c r="B17" s="128"/>
      <c r="C17" s="281"/>
      <c r="D17" s="696" t="s">
        <v>41</v>
      </c>
      <c r="E17" s="696"/>
      <c r="F17" s="696"/>
      <c r="G17" s="696"/>
      <c r="H17" s="696"/>
      <c r="I17" s="696"/>
      <c r="J17" s="696"/>
      <c r="K17" s="281"/>
      <c r="L17" s="281"/>
      <c r="M17" s="282"/>
      <c r="N17" s="203"/>
    </row>
    <row r="18" spans="1:17" s="368" customFormat="1" ht="13.65" customHeight="1">
      <c r="A18" s="92" t="s">
        <v>36</v>
      </c>
      <c r="B18" s="140">
        <v>562</v>
      </c>
      <c r="C18" s="96">
        <v>1213</v>
      </c>
      <c r="D18" s="83">
        <v>19703</v>
      </c>
      <c r="E18" s="97">
        <v>0</v>
      </c>
      <c r="F18" s="97">
        <v>0</v>
      </c>
      <c r="G18" s="97">
        <v>0</v>
      </c>
      <c r="H18" s="97"/>
      <c r="I18" s="97"/>
      <c r="J18" s="97"/>
      <c r="K18" s="93"/>
      <c r="L18" s="93"/>
      <c r="M18" s="437"/>
      <c r="N18" s="257">
        <f>SUM(B18:L18)</f>
        <v>21478</v>
      </c>
    </row>
    <row r="19" spans="1:17" ht="13.65" customHeight="1">
      <c r="A19" s="92" t="s">
        <v>232</v>
      </c>
      <c r="B19" s="149">
        <f t="shared" ref="B19:G19" si="1">B21-B18</f>
        <v>26848</v>
      </c>
      <c r="C19" s="96">
        <f t="shared" si="1"/>
        <v>54993</v>
      </c>
      <c r="D19" s="96">
        <f t="shared" si="1"/>
        <v>24036</v>
      </c>
      <c r="E19" s="96">
        <f t="shared" si="1"/>
        <v>67746</v>
      </c>
      <c r="F19" s="96">
        <f t="shared" si="1"/>
        <v>0</v>
      </c>
      <c r="G19" s="96">
        <f t="shared" si="1"/>
        <v>32697</v>
      </c>
      <c r="H19" s="97"/>
      <c r="I19" s="97"/>
      <c r="J19" s="97"/>
      <c r="K19" s="93"/>
      <c r="L19" s="93"/>
      <c r="M19" s="437"/>
      <c r="N19" s="257">
        <f>SUM(B19:L19)</f>
        <v>206320</v>
      </c>
    </row>
    <row r="20" spans="1:17" s="368" customFormat="1" ht="13.2" customHeight="1">
      <c r="A20" s="92"/>
      <c r="B20" s="438"/>
      <c r="C20" s="93"/>
      <c r="D20" s="439"/>
      <c r="E20" s="439"/>
      <c r="F20" s="439"/>
      <c r="G20" s="439"/>
      <c r="H20" s="439"/>
      <c r="I20" s="439"/>
      <c r="J20" s="439"/>
      <c r="K20" s="93"/>
      <c r="L20" s="93"/>
      <c r="M20" s="437"/>
      <c r="N20" s="257"/>
    </row>
    <row r="21" spans="1:17" ht="15.75" customHeight="1">
      <c r="A21" s="435" t="s">
        <v>35</v>
      </c>
      <c r="B21" s="283">
        <v>27410</v>
      </c>
      <c r="C21" s="284">
        <v>56206</v>
      </c>
      <c r="D21" s="284">
        <v>43739</v>
      </c>
      <c r="E21" s="284">
        <v>67746</v>
      </c>
      <c r="F21" s="284">
        <v>0</v>
      </c>
      <c r="G21" s="284">
        <v>32697</v>
      </c>
      <c r="H21" s="284"/>
      <c r="I21" s="284"/>
      <c r="J21" s="284"/>
      <c r="K21" s="284"/>
      <c r="L21" s="527"/>
      <c r="M21" s="526"/>
      <c r="N21" s="442">
        <f>SUM(B21:L21)</f>
        <v>227798</v>
      </c>
      <c r="P21" s="69"/>
      <c r="Q21" s="33"/>
    </row>
    <row r="22" spans="1:17" s="368" customFormat="1" ht="15.75" customHeight="1">
      <c r="A22" s="92"/>
      <c r="B22" s="128"/>
      <c r="C22" s="281"/>
      <c r="D22" s="696" t="s">
        <v>129</v>
      </c>
      <c r="E22" s="696"/>
      <c r="F22" s="696"/>
      <c r="G22" s="696"/>
      <c r="H22" s="696"/>
      <c r="I22" s="696"/>
      <c r="J22" s="696"/>
      <c r="K22" s="281"/>
      <c r="L22" s="281"/>
      <c r="M22" s="282"/>
      <c r="N22" s="441"/>
      <c r="P22" s="69"/>
      <c r="Q22" s="33"/>
    </row>
    <row r="23" spans="1:17" s="368" customFormat="1" ht="15.75" customHeight="1">
      <c r="A23" s="92" t="s">
        <v>36</v>
      </c>
      <c r="B23" s="333">
        <f t="shared" ref="B23:G24" si="2">B18*1.10231125</f>
        <v>619.49892250000005</v>
      </c>
      <c r="C23" s="238">
        <f t="shared" si="2"/>
        <v>1337.1035462500001</v>
      </c>
      <c r="D23" s="238">
        <f t="shared" si="2"/>
        <v>21718.838558750002</v>
      </c>
      <c r="E23" s="238">
        <f t="shared" si="2"/>
        <v>0</v>
      </c>
      <c r="F23" s="97">
        <v>0</v>
      </c>
      <c r="G23" s="97">
        <v>0</v>
      </c>
      <c r="H23" s="97"/>
      <c r="I23" s="97"/>
      <c r="J23" s="97"/>
      <c r="K23" s="93"/>
      <c r="L23" s="93"/>
      <c r="M23" s="437"/>
      <c r="N23" s="257">
        <f>SUM(B23:L23)</f>
        <v>23675.441027500001</v>
      </c>
      <c r="P23" s="69"/>
      <c r="Q23" s="33"/>
    </row>
    <row r="24" spans="1:17" s="368" customFormat="1" ht="15.75" customHeight="1">
      <c r="A24" s="92" t="s">
        <v>232</v>
      </c>
      <c r="B24" s="333">
        <f t="shared" si="2"/>
        <v>29594.852440000002</v>
      </c>
      <c r="C24" s="238">
        <f t="shared" si="2"/>
        <v>60619.402571250001</v>
      </c>
      <c r="D24" s="238">
        <f t="shared" si="2"/>
        <v>26495.153205000002</v>
      </c>
      <c r="E24" s="238">
        <f t="shared" si="2"/>
        <v>74677.177942499999</v>
      </c>
      <c r="F24" s="238">
        <f t="shared" si="2"/>
        <v>0</v>
      </c>
      <c r="G24" s="238">
        <f t="shared" si="2"/>
        <v>36042.270941250004</v>
      </c>
      <c r="H24" s="97"/>
      <c r="I24" s="97"/>
      <c r="J24" s="97"/>
      <c r="K24" s="93"/>
      <c r="L24" s="93"/>
      <c r="M24" s="437"/>
      <c r="N24" s="257">
        <f>SUM(B24:L24)</f>
        <v>227428.85709999999</v>
      </c>
      <c r="P24" s="69"/>
      <c r="Q24" s="33"/>
    </row>
    <row r="25" spans="1:17" s="368" customFormat="1" ht="13.2" customHeight="1">
      <c r="A25" s="92"/>
      <c r="B25" s="333"/>
      <c r="C25" s="93"/>
      <c r="D25" s="93"/>
      <c r="E25" s="97"/>
      <c r="F25" s="97"/>
      <c r="G25" s="97"/>
      <c r="H25" s="97"/>
      <c r="I25" s="97"/>
      <c r="J25" s="97"/>
      <c r="K25" s="93"/>
      <c r="L25" s="93"/>
      <c r="M25" s="437"/>
      <c r="N25" s="257"/>
      <c r="P25" s="69"/>
      <c r="Q25" s="33"/>
    </row>
    <row r="26" spans="1:17" s="368" customFormat="1" ht="15.75" customHeight="1">
      <c r="A26" s="435" t="s">
        <v>35</v>
      </c>
      <c r="B26" s="440">
        <f t="shared" ref="B26:G26" si="3">B21*1.10231125</f>
        <v>30214.351362500001</v>
      </c>
      <c r="C26" s="627">
        <f t="shared" si="3"/>
        <v>61956.506117500001</v>
      </c>
      <c r="D26" s="627">
        <f t="shared" si="3"/>
        <v>48213.991763750004</v>
      </c>
      <c r="E26" s="627">
        <f t="shared" si="3"/>
        <v>74677.177942499999</v>
      </c>
      <c r="F26" s="627">
        <f t="shared" si="3"/>
        <v>0</v>
      </c>
      <c r="G26" s="627">
        <f t="shared" si="3"/>
        <v>36042.270941250004</v>
      </c>
      <c r="H26" s="527"/>
      <c r="I26" s="527"/>
      <c r="J26" s="527"/>
      <c r="K26" s="527"/>
      <c r="L26" s="527"/>
      <c r="M26" s="526"/>
      <c r="N26" s="442">
        <f>SUM(B26:L26)</f>
        <v>251104.29812750002</v>
      </c>
      <c r="P26" s="69"/>
      <c r="Q26" s="33"/>
    </row>
    <row r="27" spans="1:17" s="2" customFormat="1" ht="15.75" customHeight="1">
      <c r="A27" s="623"/>
      <c r="B27" s="624"/>
      <c r="C27" s="624"/>
      <c r="D27" s="624"/>
      <c r="E27" s="624"/>
      <c r="F27" s="623"/>
      <c r="G27" s="624"/>
      <c r="H27" s="623"/>
      <c r="I27" s="623"/>
      <c r="J27" s="623"/>
      <c r="K27" s="623"/>
      <c r="L27" s="623"/>
      <c r="M27" s="623"/>
      <c r="N27" s="624"/>
      <c r="P27" s="625"/>
      <c r="Q27" s="626"/>
    </row>
    <row r="28" spans="1:17" ht="19.2" customHeight="1">
      <c r="A28" s="622"/>
      <c r="B28"/>
      <c r="C28"/>
      <c r="D28"/>
      <c r="E28"/>
      <c r="F28"/>
      <c r="G28"/>
      <c r="H28"/>
      <c r="I28"/>
      <c r="J28"/>
      <c r="K28"/>
      <c r="L28"/>
      <c r="M28"/>
      <c r="N28"/>
      <c r="O28" s="368"/>
    </row>
    <row r="29" spans="1:17">
      <c r="A29" s="2"/>
    </row>
    <row r="30" spans="1:17" s="35" customFormat="1" ht="18.600000000000001" customHeight="1">
      <c r="A30" s="697" t="s">
        <v>242</v>
      </c>
      <c r="B30" s="697"/>
      <c r="C30" s="697"/>
      <c r="D30" s="697"/>
      <c r="E30" s="697"/>
      <c r="F30" s="697"/>
      <c r="G30" s="697"/>
      <c r="H30" s="697"/>
      <c r="I30" s="697"/>
      <c r="J30" s="697"/>
    </row>
    <row r="31" spans="1:17" ht="13.8">
      <c r="A31" s="501" t="s">
        <v>113</v>
      </c>
      <c r="B31" s="501">
        <v>2017</v>
      </c>
      <c r="C31" s="501">
        <v>2018</v>
      </c>
      <c r="D31" s="501">
        <v>2019</v>
      </c>
      <c r="E31" s="368"/>
      <c r="F31" s="368"/>
      <c r="G31" s="368"/>
      <c r="H31" s="368"/>
      <c r="I31" s="368"/>
      <c r="J31" s="368"/>
      <c r="K31" s="368"/>
    </row>
    <row r="32" spans="1:17" s="368" customFormat="1" ht="14.4">
      <c r="A32" s="502"/>
      <c r="B32" s="689" t="s">
        <v>39</v>
      </c>
      <c r="C32" s="690"/>
      <c r="D32" s="691"/>
    </row>
    <row r="33" spans="1:11" ht="13.8">
      <c r="A33" s="490" t="s">
        <v>114</v>
      </c>
      <c r="B33" s="576">
        <v>0</v>
      </c>
      <c r="C33" s="576">
        <v>0</v>
      </c>
      <c r="D33" s="576">
        <v>14751.48</v>
      </c>
      <c r="E33" s="368"/>
      <c r="F33" s="368"/>
      <c r="G33" s="368"/>
      <c r="H33" s="368"/>
      <c r="I33" s="368"/>
      <c r="J33" s="368"/>
      <c r="K33" s="368"/>
    </row>
    <row r="34" spans="1:11" ht="13.8">
      <c r="A34" s="491" t="s">
        <v>1</v>
      </c>
      <c r="B34" s="492">
        <v>0</v>
      </c>
      <c r="C34" s="492">
        <v>0</v>
      </c>
      <c r="D34" s="492">
        <v>3.61</v>
      </c>
      <c r="E34" s="368"/>
      <c r="F34" s="368"/>
      <c r="G34" s="368"/>
      <c r="H34" s="368"/>
      <c r="I34" s="368"/>
      <c r="J34" s="368"/>
      <c r="K34" s="368"/>
    </row>
    <row r="35" spans="1:11" ht="13.8">
      <c r="A35" s="491" t="s">
        <v>37</v>
      </c>
      <c r="B35" s="492">
        <v>13931.13</v>
      </c>
      <c r="C35" s="492">
        <v>91289.56</v>
      </c>
      <c r="D35" s="492">
        <v>4553.84</v>
      </c>
      <c r="E35" s="368"/>
      <c r="F35" s="368"/>
      <c r="G35" s="368"/>
      <c r="H35" s="368"/>
      <c r="I35" s="368"/>
      <c r="J35" s="368"/>
      <c r="K35" s="368"/>
    </row>
    <row r="36" spans="1:11" ht="13.8">
      <c r="A36" s="491" t="s">
        <v>4</v>
      </c>
      <c r="B36" s="492">
        <v>0</v>
      </c>
      <c r="C36" s="492">
        <v>0</v>
      </c>
      <c r="D36" s="492">
        <v>23000</v>
      </c>
      <c r="E36" s="368"/>
      <c r="F36" s="368"/>
      <c r="G36" s="368"/>
      <c r="H36" s="368"/>
      <c r="I36" s="368"/>
      <c r="J36" s="368"/>
      <c r="K36" s="368"/>
    </row>
    <row r="37" spans="1:11" ht="13.8">
      <c r="A37" s="491" t="s">
        <v>6</v>
      </c>
      <c r="B37" s="492">
        <v>70329.100000000006</v>
      </c>
      <c r="C37" s="492">
        <v>38345.21</v>
      </c>
      <c r="D37" s="492">
        <v>30405.66</v>
      </c>
      <c r="E37" s="368"/>
      <c r="F37" s="368"/>
      <c r="G37" s="368"/>
      <c r="H37" s="368"/>
      <c r="I37" s="368"/>
      <c r="J37" s="368"/>
      <c r="K37" s="368"/>
    </row>
    <row r="38" spans="1:11" ht="13.8">
      <c r="A38" s="491" t="s">
        <v>10</v>
      </c>
      <c r="B38" s="492">
        <v>49452.42</v>
      </c>
      <c r="C38" s="492">
        <v>39878.160000000003</v>
      </c>
      <c r="D38" s="492">
        <v>33551.699999999997</v>
      </c>
      <c r="E38" s="368"/>
      <c r="F38" s="368"/>
      <c r="G38" s="368"/>
      <c r="H38" s="368"/>
      <c r="I38" s="368"/>
      <c r="J38" s="368"/>
      <c r="K38" s="368"/>
    </row>
    <row r="39" spans="1:11" ht="13.8">
      <c r="A39" s="491" t="s">
        <v>11</v>
      </c>
      <c r="B39" s="492">
        <v>0</v>
      </c>
      <c r="C39" s="492">
        <v>141.05000000000001</v>
      </c>
      <c r="D39" s="492">
        <v>0</v>
      </c>
      <c r="E39" s="368"/>
      <c r="F39" s="368"/>
      <c r="G39" s="368"/>
      <c r="H39" s="368"/>
      <c r="I39" s="368"/>
      <c r="J39" s="368"/>
      <c r="K39" s="368"/>
    </row>
    <row r="40" spans="1:11" ht="13.8">
      <c r="A40" s="491" t="s">
        <v>13</v>
      </c>
      <c r="B40" s="492">
        <v>172805.22</v>
      </c>
      <c r="C40" s="492">
        <v>91460.52</v>
      </c>
      <c r="D40" s="492">
        <v>113531.69</v>
      </c>
      <c r="E40" s="368"/>
      <c r="F40" s="368"/>
      <c r="G40" s="368"/>
      <c r="H40" s="368"/>
      <c r="I40" s="368"/>
      <c r="J40" s="368"/>
      <c r="K40" s="368"/>
    </row>
    <row r="41" spans="1:11" ht="13.8">
      <c r="A41" s="491" t="s">
        <v>16</v>
      </c>
      <c r="B41" s="492">
        <v>4000.01</v>
      </c>
      <c r="C41" s="492">
        <v>4801.8900000000003</v>
      </c>
      <c r="D41" s="492">
        <v>8693.5499999999993</v>
      </c>
      <c r="E41" s="368"/>
      <c r="F41" s="368"/>
      <c r="G41" s="368"/>
      <c r="H41" s="368"/>
      <c r="I41" s="368"/>
      <c r="J41" s="368"/>
      <c r="K41" s="368"/>
    </row>
    <row r="42" spans="1:11" ht="13.8">
      <c r="A42" s="491" t="s">
        <v>36</v>
      </c>
      <c r="B42" s="492">
        <v>17918.189999999999</v>
      </c>
      <c r="C42" s="492">
        <v>12500</v>
      </c>
      <c r="D42" s="492">
        <v>146888</v>
      </c>
      <c r="E42" s="368"/>
      <c r="F42" s="368"/>
      <c r="G42" s="368"/>
      <c r="H42" s="368"/>
      <c r="I42" s="368"/>
      <c r="J42" s="368"/>
      <c r="K42" s="368"/>
    </row>
    <row r="43" spans="1:11" ht="13.8">
      <c r="A43" s="491" t="s">
        <v>23</v>
      </c>
      <c r="B43" s="492">
        <v>44627.37</v>
      </c>
      <c r="C43" s="492">
        <v>13153.35</v>
      </c>
      <c r="D43" s="492">
        <v>13717.8</v>
      </c>
      <c r="E43" s="368"/>
      <c r="F43" s="368"/>
      <c r="G43" s="368"/>
      <c r="H43" s="368"/>
      <c r="I43" s="368"/>
      <c r="J43" s="368"/>
      <c r="K43" s="368"/>
    </row>
    <row r="44" spans="1:11" ht="13.8">
      <c r="A44" s="491" t="s">
        <v>24</v>
      </c>
      <c r="B44" s="492">
        <v>0</v>
      </c>
      <c r="C44" s="492">
        <v>0</v>
      </c>
      <c r="D44" s="492">
        <v>109.69</v>
      </c>
      <c r="E44" s="368"/>
      <c r="F44" s="368"/>
      <c r="G44" s="368"/>
      <c r="H44" s="368"/>
      <c r="I44" s="368"/>
      <c r="J44" s="368"/>
      <c r="K44" s="368"/>
    </row>
    <row r="45" spans="1:11" ht="13.8">
      <c r="A45" s="491"/>
      <c r="B45" s="492"/>
      <c r="C45" s="492"/>
      <c r="D45" s="492"/>
      <c r="E45" s="368"/>
      <c r="F45" s="368"/>
      <c r="G45" s="368"/>
      <c r="H45" s="368"/>
      <c r="I45" s="368"/>
      <c r="J45" s="368"/>
      <c r="K45" s="368"/>
    </row>
    <row r="46" spans="1:11" ht="13.8">
      <c r="A46" s="493" t="s">
        <v>35</v>
      </c>
      <c r="B46" s="494">
        <f>SUM(B33:B44)</f>
        <v>373063.44</v>
      </c>
      <c r="C46" s="494">
        <f>SUM(C33:C44)</f>
        <v>291569.74</v>
      </c>
      <c r="D46" s="494">
        <f>SUM(D33:D44)</f>
        <v>389207.01999999996</v>
      </c>
      <c r="E46" s="368"/>
      <c r="F46" s="368"/>
      <c r="G46" s="368"/>
      <c r="H46" s="368"/>
      <c r="I46" s="368"/>
      <c r="J46" s="368"/>
      <c r="K46" s="368"/>
    </row>
    <row r="47" spans="1:11">
      <c r="A47" s="368"/>
      <c r="B47" s="368"/>
      <c r="C47" s="368"/>
      <c r="D47" s="368"/>
      <c r="E47" s="368"/>
      <c r="F47" s="368"/>
      <c r="G47" s="368"/>
      <c r="H47" s="368"/>
      <c r="I47" s="368"/>
      <c r="J47" s="368"/>
      <c r="K47" s="368"/>
    </row>
    <row r="48" spans="1:11" ht="13.8">
      <c r="A48" s="81" t="s">
        <v>180</v>
      </c>
      <c r="B48" s="96"/>
      <c r="C48" s="368"/>
      <c r="D48" s="368"/>
      <c r="E48" s="368"/>
      <c r="F48" s="368"/>
      <c r="G48" s="368"/>
      <c r="H48" s="368"/>
      <c r="I48" s="368"/>
      <c r="J48" s="368"/>
      <c r="K48" s="368"/>
    </row>
  </sheetData>
  <mergeCells count="6">
    <mergeCell ref="B32:D32"/>
    <mergeCell ref="B4:L4"/>
    <mergeCell ref="A14:N14"/>
    <mergeCell ref="D17:J17"/>
    <mergeCell ref="D22:J22"/>
    <mergeCell ref="A30:J30"/>
  </mergeCells>
  <pageMargins left="0.75" right="0.17" top="1" bottom="0.17" header="0.17" footer="0.17"/>
  <pageSetup scale="74" orientation="landscape" r:id="rId1"/>
  <headerFooter alignWithMargins="0"/>
  <ignoredErrors>
    <ignoredError sqref="B46:D4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53F09-B994-4384-80EC-9511FEEB2EA6}">
  <sheetPr>
    <pageSetUpPr fitToPage="1"/>
  </sheetPr>
  <dimension ref="A1:H72"/>
  <sheetViews>
    <sheetView zoomScale="88" zoomScaleNormal="88" workbookViewId="0">
      <selection sqref="A1:H57"/>
    </sheetView>
  </sheetViews>
  <sheetFormatPr defaultColWidth="8.88671875" defaultRowHeight="13.2"/>
  <cols>
    <col min="1" max="1" width="48" style="443" customWidth="1"/>
    <col min="2" max="2" width="17.5546875" style="443" customWidth="1"/>
    <col min="3" max="4" width="20.33203125" style="443" customWidth="1"/>
    <col min="5" max="5" width="22" style="443" customWidth="1"/>
    <col min="6" max="7" width="20.33203125" style="443" customWidth="1"/>
    <col min="8" max="8" width="22" style="443" customWidth="1"/>
    <col min="9" max="16384" width="8.88671875" style="443"/>
  </cols>
  <sheetData>
    <row r="1" spans="1:8" s="515" customFormat="1" ht="23.4" customHeight="1">
      <c r="A1" s="704" t="s">
        <v>250</v>
      </c>
      <c r="B1" s="705"/>
      <c r="C1" s="514"/>
      <c r="D1" s="514"/>
      <c r="E1" s="514"/>
      <c r="F1" s="514"/>
    </row>
    <row r="2" spans="1:8" ht="26.4">
      <c r="A2" s="345"/>
      <c r="B2" s="112" t="s">
        <v>57</v>
      </c>
      <c r="C2" s="465" t="s">
        <v>145</v>
      </c>
      <c r="D2" s="465" t="s">
        <v>147</v>
      </c>
      <c r="E2" s="108" t="s">
        <v>288</v>
      </c>
      <c r="F2" s="464" t="s">
        <v>145</v>
      </c>
      <c r="G2" s="464" t="s">
        <v>147</v>
      </c>
      <c r="H2" s="109" t="s">
        <v>289</v>
      </c>
    </row>
    <row r="3" spans="1:8" ht="16.2" customHeight="1">
      <c r="A3" s="346"/>
      <c r="B3" s="347" t="s">
        <v>39</v>
      </c>
      <c r="C3" s="698" t="s">
        <v>138</v>
      </c>
      <c r="D3" s="699"/>
      <c r="E3" s="700"/>
      <c r="F3" s="701" t="s">
        <v>139</v>
      </c>
      <c r="G3" s="702"/>
      <c r="H3" s="703"/>
    </row>
    <row r="4" spans="1:8" ht="13.8">
      <c r="A4" s="286"/>
      <c r="B4" s="289"/>
      <c r="C4" s="76"/>
      <c r="D4" s="353"/>
      <c r="E4" s="287"/>
      <c r="F4" s="352"/>
      <c r="G4" s="463"/>
      <c r="H4" s="463"/>
    </row>
    <row r="5" spans="1:8" ht="13.8">
      <c r="A5" s="285" t="s">
        <v>193</v>
      </c>
      <c r="B5" s="286"/>
      <c r="C5" s="76"/>
      <c r="D5" s="289"/>
      <c r="E5" s="287"/>
      <c r="F5" s="352"/>
      <c r="G5" s="449"/>
      <c r="H5" s="449"/>
    </row>
    <row r="6" spans="1:8" ht="14.4">
      <c r="A6" s="288" t="s">
        <v>63</v>
      </c>
      <c r="B6" s="289">
        <v>1117195</v>
      </c>
      <c r="C6" s="287">
        <v>1117195</v>
      </c>
      <c r="D6" s="287">
        <v>1117195</v>
      </c>
      <c r="E6" s="287">
        <f>D6-C6</f>
        <v>0</v>
      </c>
      <c r="F6" s="355">
        <f t="shared" ref="F6:G10" si="0">C6*1.10231125</f>
        <v>1231496.6169437501</v>
      </c>
      <c r="G6" s="355">
        <f t="shared" si="0"/>
        <v>1231496.6169437501</v>
      </c>
      <c r="H6" s="455">
        <f>G6-F6</f>
        <v>0</v>
      </c>
    </row>
    <row r="7" spans="1:8" ht="14.4">
      <c r="A7" s="288" t="s">
        <v>60</v>
      </c>
      <c r="B7" s="289">
        <v>317515</v>
      </c>
      <c r="C7" s="287">
        <v>0</v>
      </c>
      <c r="D7" s="76">
        <v>317515</v>
      </c>
      <c r="E7" s="287">
        <f>D7-C7</f>
        <v>317515</v>
      </c>
      <c r="F7" s="355"/>
      <c r="G7" s="355">
        <f t="shared" si="0"/>
        <v>350000.35654375004</v>
      </c>
      <c r="H7" s="455">
        <f>G7-F7</f>
        <v>350000.35654375004</v>
      </c>
    </row>
    <row r="8" spans="1:8" ht="14.4">
      <c r="A8" s="288" t="s">
        <v>70</v>
      </c>
      <c r="B8" s="286"/>
      <c r="C8" s="289">
        <v>-36287</v>
      </c>
      <c r="D8" s="76">
        <v>-76287</v>
      </c>
      <c r="E8" s="289">
        <f>D8-C8</f>
        <v>-40000</v>
      </c>
      <c r="F8" s="355">
        <f t="shared" si="0"/>
        <v>-39999.56832875</v>
      </c>
      <c r="G8" s="355">
        <f t="shared" si="0"/>
        <v>-84092.018328750011</v>
      </c>
      <c r="H8" s="455">
        <f>G8-F8</f>
        <v>-44092.450000000012</v>
      </c>
    </row>
    <row r="9" spans="1:8" ht="14.4">
      <c r="A9" s="379" t="s">
        <v>239</v>
      </c>
      <c r="B9" s="380"/>
      <c r="C9" s="305">
        <v>34499</v>
      </c>
      <c r="D9" s="309">
        <f>'Tab 3A WTO Raw  '!$B$46</f>
        <v>34499</v>
      </c>
      <c r="E9" s="289">
        <f>D9-C9</f>
        <v>0</v>
      </c>
      <c r="F9" s="355">
        <f t="shared" si="0"/>
        <v>38028.635813749999</v>
      </c>
      <c r="G9" s="355">
        <f t="shared" si="0"/>
        <v>38028.635813749999</v>
      </c>
      <c r="H9" s="455">
        <f>G9-F9</f>
        <v>0</v>
      </c>
    </row>
    <row r="10" spans="1:8" ht="13.8">
      <c r="A10" s="290" t="s">
        <v>59</v>
      </c>
      <c r="B10" s="291">
        <f>SUM(B6:B8)</f>
        <v>1434710</v>
      </c>
      <c r="C10" s="292">
        <f>SUM(C6:C9)</f>
        <v>1115407</v>
      </c>
      <c r="D10" s="292">
        <f>SUM(D6:D9)</f>
        <v>1392922</v>
      </c>
      <c r="E10" s="498">
        <f>D10-C10</f>
        <v>277515</v>
      </c>
      <c r="F10" s="354">
        <f t="shared" si="0"/>
        <v>1229525.6844287501</v>
      </c>
      <c r="G10" s="354">
        <f t="shared" si="0"/>
        <v>1535433.5909725002</v>
      </c>
      <c r="H10" s="456">
        <f>G10-F10</f>
        <v>305907.90654375008</v>
      </c>
    </row>
    <row r="11" spans="1:8" ht="13.8">
      <c r="A11" s="286"/>
      <c r="B11" s="289"/>
      <c r="C11" s="76"/>
      <c r="D11" s="289"/>
      <c r="E11" s="287"/>
      <c r="F11" s="352"/>
      <c r="G11" s="449"/>
      <c r="H11" s="456"/>
    </row>
    <row r="12" spans="1:8" ht="13.8">
      <c r="A12" s="285" t="s">
        <v>194</v>
      </c>
      <c r="B12" s="289"/>
      <c r="C12" s="76"/>
      <c r="D12" s="289"/>
      <c r="E12" s="287"/>
      <c r="F12" s="352"/>
      <c r="G12" s="449"/>
      <c r="H12" s="456"/>
    </row>
    <row r="13" spans="1:8" ht="14.4">
      <c r="A13" s="288" t="s">
        <v>64</v>
      </c>
      <c r="B13" s="293">
        <v>15300</v>
      </c>
      <c r="C13" s="348">
        <v>10300</v>
      </c>
      <c r="D13" s="293">
        <v>15300</v>
      </c>
      <c r="E13" s="294">
        <f>D13-C13</f>
        <v>5000</v>
      </c>
      <c r="F13" s="356">
        <f t="shared" ref="F13:G16" si="1">C13*1.10231125</f>
        <v>11353.805875</v>
      </c>
      <c r="G13" s="356">
        <f t="shared" si="1"/>
        <v>16865.362125</v>
      </c>
      <c r="H13" s="455">
        <f>G13-F13</f>
        <v>5511.5562499999996</v>
      </c>
    </row>
    <row r="14" spans="1:8" ht="14.4">
      <c r="A14" s="288" t="s">
        <v>88</v>
      </c>
      <c r="B14" s="293">
        <v>2954</v>
      </c>
      <c r="C14" s="348">
        <v>0</v>
      </c>
      <c r="D14" s="293">
        <v>0</v>
      </c>
      <c r="E14" s="294">
        <f>D14-C14</f>
        <v>0</v>
      </c>
      <c r="F14" s="356">
        <f t="shared" si="1"/>
        <v>0</v>
      </c>
      <c r="G14" s="356">
        <f t="shared" si="1"/>
        <v>0</v>
      </c>
      <c r="H14" s="455">
        <f>E14*1.10231125</f>
        <v>0</v>
      </c>
    </row>
    <row r="15" spans="1:8" ht="14.4">
      <c r="A15" s="288" t="s">
        <v>65</v>
      </c>
      <c r="B15" s="293">
        <v>7090</v>
      </c>
      <c r="C15" s="348">
        <v>7090</v>
      </c>
      <c r="D15" s="293">
        <v>7090</v>
      </c>
      <c r="E15" s="294">
        <f>D15-C15</f>
        <v>0</v>
      </c>
      <c r="F15" s="356">
        <f t="shared" si="1"/>
        <v>7815.3867625000003</v>
      </c>
      <c r="G15" s="356">
        <f t="shared" si="1"/>
        <v>7815.3867625000003</v>
      </c>
      <c r="H15" s="455">
        <f>E15*1.10231125</f>
        <v>0</v>
      </c>
    </row>
    <row r="16" spans="1:8" ht="14.4">
      <c r="A16" s="288" t="s">
        <v>300</v>
      </c>
      <c r="B16" s="293">
        <v>176437</v>
      </c>
      <c r="C16" s="350">
        <v>0</v>
      </c>
      <c r="D16" s="293">
        <v>176437</v>
      </c>
      <c r="E16" s="294">
        <f>D16-C16</f>
        <v>176437</v>
      </c>
      <c r="F16" s="356">
        <f t="shared" si="1"/>
        <v>0</v>
      </c>
      <c r="G16" s="356">
        <f t="shared" si="1"/>
        <v>194488.49001625003</v>
      </c>
      <c r="H16" s="455">
        <f>E16*1.10231125</f>
        <v>194488.49001625003</v>
      </c>
    </row>
    <row r="17" spans="1:8" ht="14.4">
      <c r="A17" s="286"/>
      <c r="B17" s="289"/>
      <c r="C17" s="76"/>
      <c r="D17" s="289"/>
      <c r="E17" s="287"/>
      <c r="F17" s="355"/>
      <c r="G17" s="462"/>
      <c r="H17" s="461"/>
    </row>
    <row r="18" spans="1:8" ht="14.4">
      <c r="A18" s="288" t="s">
        <v>66</v>
      </c>
      <c r="B18" s="289"/>
      <c r="C18" s="76"/>
      <c r="D18" s="289"/>
      <c r="E18" s="287"/>
      <c r="F18" s="355"/>
      <c r="G18" s="462"/>
      <c r="H18" s="461"/>
    </row>
    <row r="19" spans="1:8" ht="14.4">
      <c r="A19" s="295" t="s">
        <v>58</v>
      </c>
      <c r="B19" s="289">
        <v>1656</v>
      </c>
      <c r="C19" s="349">
        <v>1656</v>
      </c>
      <c r="D19" s="289">
        <v>1656</v>
      </c>
      <c r="E19" s="287">
        <f>D19-C19</f>
        <v>0</v>
      </c>
      <c r="F19" s="355">
        <f>C19*1.10231125</f>
        <v>1825.4274300000002</v>
      </c>
      <c r="G19" s="355">
        <f>D19*1.10231125</f>
        <v>1825.4274300000002</v>
      </c>
      <c r="H19" s="457">
        <f>G19-F19</f>
        <v>0</v>
      </c>
    </row>
    <row r="20" spans="1:8" ht="14.4">
      <c r="A20" s="295" t="s">
        <v>60</v>
      </c>
      <c r="B20" s="293">
        <v>170000</v>
      </c>
      <c r="C20" s="350">
        <v>170000</v>
      </c>
      <c r="D20" s="293">
        <v>170000</v>
      </c>
      <c r="E20" s="287">
        <f>D20-C20</f>
        <v>0</v>
      </c>
      <c r="F20" s="355">
        <v>187393</v>
      </c>
      <c r="G20" s="355">
        <f>D20*1.10231125</f>
        <v>187392.91250000001</v>
      </c>
      <c r="H20" s="448">
        <f>G20-F20</f>
        <v>-8.7499999994179234E-2</v>
      </c>
    </row>
    <row r="21" spans="1:8" ht="13.8">
      <c r="A21" s="290" t="s">
        <v>61</v>
      </c>
      <c r="B21" s="291">
        <f>SUM(B13:B20)</f>
        <v>373437</v>
      </c>
      <c r="C21" s="291">
        <f>SUM(C13:C20)</f>
        <v>189046</v>
      </c>
      <c r="D21" s="291">
        <f>SUM(D13:D20)</f>
        <v>370483</v>
      </c>
      <c r="E21" s="291">
        <f>SUM(E13:E20)</f>
        <v>181437</v>
      </c>
      <c r="F21" s="354">
        <f>C21*1.10231125</f>
        <v>208387.53256750002</v>
      </c>
      <c r="G21" s="354">
        <f>D21*1.10231125</f>
        <v>408387.57883375004</v>
      </c>
      <c r="H21" s="338">
        <f>E21*1.10231125</f>
        <v>200000.04626625002</v>
      </c>
    </row>
    <row r="22" spans="1:8" ht="14.4">
      <c r="A22" s="286"/>
      <c r="B22" s="289"/>
      <c r="C22" s="76"/>
      <c r="D22" s="289"/>
      <c r="E22" s="287"/>
      <c r="F22" s="352"/>
      <c r="G22" s="449"/>
      <c r="H22" s="461"/>
    </row>
    <row r="23" spans="1:8" ht="14.4">
      <c r="A23" s="285" t="s">
        <v>62</v>
      </c>
      <c r="B23" s="289"/>
      <c r="C23" s="76"/>
      <c r="D23" s="289"/>
      <c r="E23" s="287"/>
      <c r="F23" s="352"/>
      <c r="G23" s="449"/>
      <c r="H23" s="461"/>
    </row>
    <row r="24" spans="1:8" ht="14.4">
      <c r="A24" s="288" t="s">
        <v>195</v>
      </c>
      <c r="B24" s="248">
        <v>144860</v>
      </c>
      <c r="C24" s="309"/>
      <c r="D24" s="299"/>
      <c r="E24" s="287"/>
      <c r="F24" s="352"/>
      <c r="G24" s="449"/>
      <c r="H24" s="461"/>
    </row>
    <row r="25" spans="1:8" ht="14.4">
      <c r="A25" s="295" t="s">
        <v>170</v>
      </c>
      <c r="B25" s="289"/>
      <c r="C25" s="296">
        <v>25771</v>
      </c>
      <c r="D25" s="296">
        <v>25771</v>
      </c>
      <c r="E25" s="305">
        <f>D25-C25</f>
        <v>0</v>
      </c>
      <c r="F25" s="355">
        <f>C25*1.10231125</f>
        <v>28407.663223750002</v>
      </c>
      <c r="G25" s="459">
        <f>D25*1.10231125</f>
        <v>28407.663223750002</v>
      </c>
      <c r="H25" s="455">
        <f>G25-F25</f>
        <v>0</v>
      </c>
    </row>
    <row r="26" spans="1:8" ht="14.4">
      <c r="A26" s="295" t="s">
        <v>192</v>
      </c>
      <c r="B26" s="289"/>
      <c r="C26" s="297">
        <v>123553</v>
      </c>
      <c r="D26" s="297">
        <v>123553</v>
      </c>
      <c r="E26" s="297">
        <f>D26-C26</f>
        <v>0</v>
      </c>
      <c r="F26" s="355">
        <f>C26*1.10231125</f>
        <v>136193.86187125</v>
      </c>
      <c r="G26" s="459">
        <f>D26*1.10231125</f>
        <v>136193.86187125</v>
      </c>
      <c r="H26" s="448">
        <f>G26-F26</f>
        <v>0</v>
      </c>
    </row>
    <row r="27" spans="1:8" ht="14.4">
      <c r="A27" s="295"/>
      <c r="B27" s="289"/>
      <c r="C27" s="297"/>
      <c r="D27" s="297"/>
      <c r="E27" s="297"/>
      <c r="F27" s="355"/>
      <c r="G27" s="459"/>
      <c r="H27" s="448"/>
    </row>
    <row r="28" spans="1:8" ht="14.4">
      <c r="A28" s="288" t="s">
        <v>197</v>
      </c>
      <c r="B28" s="289">
        <v>2000</v>
      </c>
      <c r="C28" s="297"/>
      <c r="D28" s="297"/>
      <c r="E28" s="297"/>
      <c r="F28" s="355"/>
      <c r="G28" s="459"/>
      <c r="H28" s="448"/>
    </row>
    <row r="29" spans="1:8" ht="14.4">
      <c r="A29" s="295" t="s">
        <v>170</v>
      </c>
      <c r="B29" s="289"/>
      <c r="C29" s="297">
        <v>0</v>
      </c>
      <c r="D29" s="297">
        <v>0</v>
      </c>
      <c r="E29" s="297">
        <f>D29-C29</f>
        <v>0</v>
      </c>
      <c r="F29" s="355">
        <f>C29*1.10231125</f>
        <v>0</v>
      </c>
      <c r="G29" s="459">
        <f>D29*1.10231125</f>
        <v>0</v>
      </c>
      <c r="H29" s="448">
        <f>G29-F29</f>
        <v>0</v>
      </c>
    </row>
    <row r="30" spans="1:8" ht="14.4">
      <c r="A30" s="295" t="s">
        <v>192</v>
      </c>
      <c r="B30" s="289"/>
      <c r="C30" s="297">
        <v>0</v>
      </c>
      <c r="D30" s="297">
        <v>0</v>
      </c>
      <c r="E30" s="297">
        <f>D30-C30</f>
        <v>0</v>
      </c>
      <c r="F30" s="355">
        <f>C30*1.10231125</f>
        <v>0</v>
      </c>
      <c r="G30" s="459">
        <f>D30*1.10231125</f>
        <v>0</v>
      </c>
      <c r="H30" s="448">
        <f>G30-F30</f>
        <v>0</v>
      </c>
    </row>
    <row r="31" spans="1:8" ht="14.4">
      <c r="A31" s="295"/>
      <c r="B31" s="289"/>
      <c r="C31" s="297"/>
      <c r="D31" s="297"/>
      <c r="E31" s="297"/>
      <c r="F31" s="355"/>
      <c r="G31" s="459"/>
      <c r="H31" s="448"/>
    </row>
    <row r="32" spans="1:8" ht="14.4">
      <c r="A32" s="288" t="s">
        <v>198</v>
      </c>
      <c r="B32" s="289">
        <v>56000</v>
      </c>
      <c r="C32" s="297"/>
      <c r="D32" s="297"/>
      <c r="E32" s="297"/>
      <c r="F32" s="355"/>
      <c r="G32" s="459"/>
      <c r="H32" s="448"/>
    </row>
    <row r="33" spans="1:8" ht="14.4">
      <c r="A33" s="295" t="s">
        <v>170</v>
      </c>
      <c r="B33" s="289"/>
      <c r="C33" s="296">
        <v>20431</v>
      </c>
      <c r="D33" s="296">
        <v>20431</v>
      </c>
      <c r="E33" s="305">
        <f>D33-C33</f>
        <v>0</v>
      </c>
      <c r="F33" s="355">
        <f>C33*1.10231125</f>
        <v>22521.321148750001</v>
      </c>
      <c r="G33" s="459">
        <f>D33*1.10231125</f>
        <v>22521.321148750001</v>
      </c>
      <c r="H33" s="455">
        <f>G33-F33</f>
        <v>0</v>
      </c>
    </row>
    <row r="34" spans="1:8" ht="14.4">
      <c r="A34" s="295" t="s">
        <v>192</v>
      </c>
      <c r="B34" s="289"/>
      <c r="C34" s="297">
        <v>37607</v>
      </c>
      <c r="D34" s="297">
        <v>37607</v>
      </c>
      <c r="E34" s="297">
        <f>D34-C34</f>
        <v>0</v>
      </c>
      <c r="F34" s="355">
        <f>C34*1.10231125</f>
        <v>41454.619178749999</v>
      </c>
      <c r="G34" s="459">
        <f>D34*1.10231125</f>
        <v>41454.619178749999</v>
      </c>
      <c r="H34" s="448">
        <f>G34-F34</f>
        <v>0</v>
      </c>
    </row>
    <row r="35" spans="1:8" ht="14.4">
      <c r="A35" s="298"/>
      <c r="B35" s="299"/>
      <c r="C35" s="460"/>
      <c r="D35" s="248"/>
      <c r="E35" s="460"/>
      <c r="F35" s="357"/>
      <c r="G35" s="459"/>
      <c r="H35" s="448"/>
    </row>
    <row r="36" spans="1:8" ht="14.4">
      <c r="A36" s="288" t="s">
        <v>199</v>
      </c>
      <c r="B36" s="293">
        <v>7585</v>
      </c>
      <c r="C36" s="300"/>
      <c r="D36" s="300"/>
      <c r="E36" s="300"/>
      <c r="F36" s="355"/>
      <c r="G36" s="459"/>
      <c r="H36" s="448"/>
    </row>
    <row r="37" spans="1:8" ht="14.4">
      <c r="A37" s="295" t="s">
        <v>170</v>
      </c>
      <c r="B37" s="293"/>
      <c r="C37" s="300">
        <v>653</v>
      </c>
      <c r="D37" s="300">
        <v>653</v>
      </c>
      <c r="E37" s="294">
        <f>D37-C37</f>
        <v>0</v>
      </c>
      <c r="F37" s="355">
        <f>C37*1.10231125</f>
        <v>719.80924625</v>
      </c>
      <c r="G37" s="459">
        <f>D37*1.10231125</f>
        <v>719.80924625</v>
      </c>
      <c r="H37" s="455">
        <f>G37-F37</f>
        <v>0</v>
      </c>
    </row>
    <row r="38" spans="1:8" ht="14.4">
      <c r="A38" s="295" t="s">
        <v>192</v>
      </c>
      <c r="B38" s="293"/>
      <c r="C38" s="300">
        <v>6533</v>
      </c>
      <c r="D38" s="300">
        <v>6533</v>
      </c>
      <c r="E38" s="300">
        <f>D38-C38</f>
        <v>0</v>
      </c>
      <c r="F38" s="355">
        <f>C38*1.10231125</f>
        <v>7201.3993962500008</v>
      </c>
      <c r="G38" s="459">
        <f>D38*1.10231125</f>
        <v>7201.3993962500008</v>
      </c>
      <c r="H38" s="448">
        <f>G38-F38</f>
        <v>0</v>
      </c>
    </row>
    <row r="39" spans="1:8" ht="14.4">
      <c r="A39" s="295"/>
      <c r="B39" s="293"/>
      <c r="C39" s="350"/>
      <c r="D39" s="293"/>
      <c r="E39" s="294"/>
      <c r="F39" s="352"/>
      <c r="G39" s="458"/>
      <c r="H39" s="448"/>
    </row>
    <row r="40" spans="1:8" ht="17.399999999999999">
      <c r="A40" s="290" t="s">
        <v>52</v>
      </c>
      <c r="B40" s="469">
        <f>B24+B28+B32+B36</f>
        <v>210445</v>
      </c>
      <c r="C40" s="469">
        <f>SUM(C25:C38)</f>
        <v>214548</v>
      </c>
      <c r="D40" s="469">
        <f>SUM(D25:D38)</f>
        <v>214548</v>
      </c>
      <c r="E40" s="519">
        <f>SUM(E25:E38)</f>
        <v>0</v>
      </c>
      <c r="F40" s="470">
        <f>SUM(F25:F38)</f>
        <v>236498.67406499997</v>
      </c>
      <c r="G40" s="470">
        <f>SUM(G25:G38)</f>
        <v>236498.67406499997</v>
      </c>
      <c r="H40" s="478">
        <f>G40-F40</f>
        <v>0</v>
      </c>
    </row>
    <row r="41" spans="1:8" ht="14.4">
      <c r="A41" s="301"/>
      <c r="B41" s="471"/>
      <c r="C41" s="472"/>
      <c r="D41" s="471"/>
      <c r="E41" s="473"/>
      <c r="F41" s="474"/>
      <c r="G41" s="475"/>
      <c r="H41" s="476">
        <f>G41-F41</f>
        <v>0</v>
      </c>
    </row>
    <row r="42" spans="1:8" ht="17.399999999999999">
      <c r="A42" s="302" t="s">
        <v>86</v>
      </c>
      <c r="B42" s="469">
        <f>B10+B21+B40</f>
        <v>2018592</v>
      </c>
      <c r="C42" s="469">
        <f>C10+C21+C40</f>
        <v>1519001</v>
      </c>
      <c r="D42" s="469">
        <f>D10+D21+D40</f>
        <v>1977953</v>
      </c>
      <c r="E42" s="477">
        <f>+D42-C42</f>
        <v>458952</v>
      </c>
      <c r="F42" s="470">
        <f>F10+F21+F40</f>
        <v>1674411.8910612501</v>
      </c>
      <c r="G42" s="470">
        <f>G10+G21+G40</f>
        <v>2180319.8438712503</v>
      </c>
      <c r="H42" s="478">
        <f>+G42-F42</f>
        <v>505907.95281000016</v>
      </c>
    </row>
    <row r="43" spans="1:8" ht="14.4">
      <c r="A43" s="301"/>
      <c r="B43" s="471"/>
      <c r="C43" s="472"/>
      <c r="D43" s="471"/>
      <c r="E43" s="479"/>
      <c r="F43" s="474"/>
      <c r="G43" s="475"/>
      <c r="H43" s="480"/>
    </row>
    <row r="44" spans="1:8" ht="21.6" customHeight="1">
      <c r="A44" s="288" t="s">
        <v>249</v>
      </c>
      <c r="B44" s="303"/>
      <c r="C44" s="177">
        <f>F44/1.10231125</f>
        <v>1056870.2805128768</v>
      </c>
      <c r="D44" s="303">
        <f>G44/1.10231125</f>
        <v>1087714.5633776304</v>
      </c>
      <c r="E44" s="304">
        <f>D44-C44</f>
        <v>30844.282864753623</v>
      </c>
      <c r="F44" s="450">
        <v>1165000</v>
      </c>
      <c r="G44" s="629">
        <v>1199000</v>
      </c>
      <c r="H44" s="481">
        <f>+G44-F44</f>
        <v>34000</v>
      </c>
    </row>
    <row r="45" spans="1:8" ht="14.4">
      <c r="A45" s="288"/>
      <c r="B45" s="471"/>
      <c r="C45" s="452"/>
      <c r="D45" s="451"/>
      <c r="E45" s="473"/>
      <c r="F45" s="450"/>
      <c r="G45" s="450"/>
      <c r="H45" s="480"/>
    </row>
    <row r="46" spans="1:8" ht="21.6" customHeight="1">
      <c r="A46" s="288" t="s">
        <v>248</v>
      </c>
      <c r="B46" s="482"/>
      <c r="C46" s="454">
        <f>F46/1.10231125</f>
        <v>317514.67654893297</v>
      </c>
      <c r="D46" s="453">
        <f>G46/1.10231125</f>
        <v>317514.67654893297</v>
      </c>
      <c r="E46" s="483">
        <f>D46-C46</f>
        <v>0</v>
      </c>
      <c r="F46" s="450">
        <v>350000</v>
      </c>
      <c r="G46" s="450">
        <v>350000</v>
      </c>
      <c r="H46" s="480">
        <f>G46-F46</f>
        <v>0</v>
      </c>
    </row>
    <row r="47" spans="1:8" ht="14.4">
      <c r="A47" s="288"/>
      <c r="B47" s="471"/>
      <c r="C47" s="452"/>
      <c r="D47" s="451"/>
      <c r="E47" s="473"/>
      <c r="F47" s="450"/>
      <c r="G47" s="450"/>
      <c r="H47" s="480"/>
    </row>
    <row r="48" spans="1:8" ht="14.4">
      <c r="A48" s="288" t="s">
        <v>244</v>
      </c>
      <c r="B48" s="471"/>
      <c r="C48" s="452">
        <f>F48/1.10231125</f>
        <v>136077.71852097128</v>
      </c>
      <c r="D48" s="451">
        <f>G48/1.10231125</f>
        <v>136077.71852097128</v>
      </c>
      <c r="E48" s="473">
        <f>D48-C48</f>
        <v>0</v>
      </c>
      <c r="F48" s="450">
        <v>150000</v>
      </c>
      <c r="G48" s="450">
        <v>150000</v>
      </c>
      <c r="H48" s="480">
        <f>G48-F48</f>
        <v>0</v>
      </c>
    </row>
    <row r="49" spans="1:8" ht="14.4">
      <c r="A49" s="301"/>
      <c r="B49" s="471"/>
      <c r="C49" s="472"/>
      <c r="D49" s="471"/>
      <c r="E49" s="479"/>
      <c r="F49" s="484"/>
      <c r="G49" s="475"/>
      <c r="H49" s="480"/>
    </row>
    <row r="50" spans="1:8" ht="21.6" customHeight="1">
      <c r="A50" s="306" t="s">
        <v>247</v>
      </c>
      <c r="B50" s="485"/>
      <c r="C50" s="486">
        <f>C42+C44+C46+C48</f>
        <v>3029463.6755827814</v>
      </c>
      <c r="D50" s="485">
        <f>D42+D44+D46+D48</f>
        <v>3519259.9584475351</v>
      </c>
      <c r="E50" s="487">
        <f>+D50-C50</f>
        <v>489796.28286475362</v>
      </c>
      <c r="F50" s="488">
        <f>F42+F44+F46+F48</f>
        <v>3339411.8910612501</v>
      </c>
      <c r="G50" s="488">
        <f>G42+G44+G46+G48</f>
        <v>3879319.8438712503</v>
      </c>
      <c r="H50" s="489">
        <f>+G50-F50</f>
        <v>539907.95281000016</v>
      </c>
    </row>
    <row r="51" spans="1:8" ht="13.8">
      <c r="A51" s="79"/>
      <c r="B51" s="76"/>
      <c r="C51" s="76"/>
      <c r="D51" s="76"/>
      <c r="E51" s="77"/>
      <c r="F51" s="76"/>
    </row>
    <row r="52" spans="1:8" s="444" customFormat="1" ht="13.8">
      <c r="A52" s="444" t="s">
        <v>181</v>
      </c>
      <c r="B52" s="447"/>
      <c r="C52" s="446"/>
      <c r="D52" s="446"/>
      <c r="E52" s="77"/>
      <c r="F52" s="76"/>
    </row>
    <row r="53" spans="1:8" s="444" customFormat="1" ht="13.8">
      <c r="A53" s="307" t="s">
        <v>196</v>
      </c>
      <c r="B53" s="447"/>
      <c r="C53" s="446"/>
      <c r="D53" s="446"/>
      <c r="E53" s="77"/>
      <c r="F53" s="76"/>
    </row>
    <row r="54" spans="1:8" s="444" customFormat="1" ht="13.8">
      <c r="A54" s="307" t="s">
        <v>137</v>
      </c>
      <c r="B54" s="308"/>
      <c r="C54" s="308"/>
      <c r="D54" s="308"/>
      <c r="E54" s="308"/>
      <c r="F54" s="308"/>
    </row>
    <row r="55" spans="1:8" s="444" customFormat="1" ht="13.8">
      <c r="A55" s="307" t="s">
        <v>136</v>
      </c>
      <c r="B55" s="309"/>
      <c r="C55" s="309"/>
      <c r="D55" s="309"/>
      <c r="E55" s="309"/>
      <c r="F55" s="309"/>
    </row>
    <row r="56" spans="1:8" s="444" customFormat="1" ht="13.8">
      <c r="A56" s="445" t="s">
        <v>135</v>
      </c>
    </row>
    <row r="57" spans="1:8" s="61" customFormat="1"/>
    <row r="58" spans="1:8" s="61" customFormat="1"/>
    <row r="59" spans="1:8" s="61" customFormat="1"/>
    <row r="60" spans="1:8" s="61" customFormat="1"/>
    <row r="61" spans="1:8" s="61" customFormat="1"/>
    <row r="62" spans="1:8" s="61" customFormat="1"/>
    <row r="63" spans="1:8" s="61" customFormat="1"/>
    <row r="64" spans="1:8" s="61" customFormat="1"/>
    <row r="65" s="61" customFormat="1"/>
    <row r="66" s="61" customFormat="1"/>
    <row r="67" s="61" customFormat="1"/>
    <row r="68" s="61" customFormat="1"/>
    <row r="69" s="61" customFormat="1"/>
    <row r="70" s="61" customFormat="1"/>
    <row r="71" s="61" customFormat="1"/>
    <row r="72" s="61" customFormat="1"/>
  </sheetData>
  <mergeCells count="3">
    <mergeCell ref="C3:E3"/>
    <mergeCell ref="F3:H3"/>
    <mergeCell ref="A1:B1"/>
  </mergeCells>
  <pageMargins left="0.5" right="0.17" top="1" bottom="0.17" header="0.17" footer="0.17"/>
  <pageSetup scale="65" orientation="landscape" r:id="rId1"/>
  <ignoredErrors>
    <ignoredError sqref="E42 E50"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Cover Page </vt:lpstr>
      <vt:lpstr>Table 1 WASDE</vt:lpstr>
      <vt:lpstr>Tab 2 Mexico</vt:lpstr>
      <vt:lpstr>Tab 3A WTO Raw  </vt:lpstr>
      <vt:lpstr>Table 3B Raw </vt:lpstr>
      <vt:lpstr>Tab 4 Refined</vt:lpstr>
      <vt:lpstr>Tab 5 FTAs </vt:lpstr>
      <vt:lpstr>Tab 6,7 Re-Export </vt:lpstr>
      <vt:lpstr>Table 8 FY 2020</vt:lpstr>
      <vt:lpstr>Table 9 Re-Export</vt:lpstr>
      <vt:lpstr>Tab 10 SCP</vt:lpstr>
      <vt:lpstr>'Cover Page '!Print_Area</vt:lpstr>
      <vt:lpstr>'Tab 10 SCP'!Print_Area</vt:lpstr>
      <vt:lpstr>'Tab 2 Mexico'!Print_Area</vt:lpstr>
      <vt:lpstr>'Tab 3A WTO Raw  '!Print_Area</vt:lpstr>
      <vt:lpstr>'Tab 4 Refined'!Print_Area</vt:lpstr>
      <vt:lpstr>'Tab 5 FTAs '!Print_Area</vt:lpstr>
      <vt:lpstr>'Tab 6,7 Re-Export '!Print_Area</vt:lpstr>
      <vt:lpstr>'Table 1 WASDE'!Print_Area</vt:lpstr>
      <vt:lpstr>'Table 3B Raw '!Print_Area</vt:lpstr>
      <vt:lpstr>'Table 8 FY 2020'!Print_Area</vt:lpstr>
      <vt:lpstr>'Table 9 Re-Export'!Print_Area</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janisw</dc:creator>
  <cp:lastModifiedBy>Diaby, Souleymane - FAS</cp:lastModifiedBy>
  <cp:lastPrinted>2020-03-06T14:44:04Z</cp:lastPrinted>
  <dcterms:created xsi:type="dcterms:W3CDTF">2008-01-25T21:12:54Z</dcterms:created>
  <dcterms:modified xsi:type="dcterms:W3CDTF">2020-04-09T16:53:48Z</dcterms:modified>
</cp:coreProperties>
</file>