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19\"/>
    </mc:Choice>
  </mc:AlternateContent>
  <xr:revisionPtr revIDLastSave="0" documentId="10_ncr:100000_{5E23865A-5F98-4786-8F93-42F9AB04FF24}" xr6:coauthVersionLast="31" xr6:coauthVersionMax="31" xr10:uidLastSave="{00000000-0000-0000-0000-000000000000}"/>
  <bookViews>
    <workbookView xWindow="5268" yWindow="6024" windowWidth="12660" windowHeight="7380" tabRatio="925" xr2:uid="{00000000-000D-0000-FFFF-FFFF00000000}"/>
  </bookViews>
  <sheets>
    <sheet name="Cover Page " sheetId="66" r:id="rId1"/>
    <sheet name="Table 1 WASDE" sheetId="74" r:id="rId2"/>
    <sheet name="Tab 2 Mexico" sheetId="12" r:id="rId3"/>
    <sheet name="Tab 3 WTO Raw  " sheetId="1" r:id="rId4"/>
    <sheet name="Tab 4 Refined" sheetId="8" r:id="rId5"/>
    <sheet name="Tab 5 FTAs " sheetId="54" r:id="rId6"/>
    <sheet name="Tab 6,7 Re-Export " sheetId="116" r:id="rId7"/>
    <sheet name="Table 8 FY 2019" sheetId="123" r:id="rId8"/>
    <sheet name="Table 9 Re-Export " sheetId="117" r:id="rId9"/>
    <sheet name="Tab 10 SCP" sheetId="45" r:id="rId10"/>
  </sheets>
  <externalReferences>
    <externalReference r:id="rId11"/>
    <externalReference r:id="rId12"/>
  </externalReferences>
  <definedNames>
    <definedName name="CCCInv" localSheetId="9">#REF!</definedName>
    <definedName name="CCCInv" localSheetId="5">#REF!</definedName>
    <definedName name="CCCInv">#REF!</definedName>
    <definedName name="CertificateGains" localSheetId="9">#REF!</definedName>
    <definedName name="CertificateGains" localSheetId="5">#REF!</definedName>
    <definedName name="CertificateGains">#REF!</definedName>
    <definedName name="ComplyAcres" localSheetId="9">#REF!</definedName>
    <definedName name="ComplyAcres" localSheetId="5">#REF!</definedName>
    <definedName name="ComplyAcres">#REF!</definedName>
    <definedName name="ContractPaymentAcres" localSheetId="9">#REF!</definedName>
    <definedName name="ContractPaymentAcres" localSheetId="5">#REF!</definedName>
    <definedName name="ContractPaymentAcres">#REF!</definedName>
    <definedName name="CountercyclicalPaymentRate" localSheetId="9">#REF!</definedName>
    <definedName name="CountercyclicalPaymentRate" localSheetId="5">#REF!</definedName>
    <definedName name="CountercyclicalPaymentRate">#REF!</definedName>
    <definedName name="CountercyclicalPayments" localSheetId="9">#REF!</definedName>
    <definedName name="CountercyclicalPayments" localSheetId="5">#REF!</definedName>
    <definedName name="CountercyclicalPayments">#REF!</definedName>
    <definedName name="CountercyclicalPaymentYield" localSheetId="9">#REF!</definedName>
    <definedName name="CountercyclicalPaymentYield" localSheetId="5">#REF!</definedName>
    <definedName name="CountercyclicalPaymentYield">#REF!</definedName>
    <definedName name="CRPHistory" localSheetId="9">#REF!</definedName>
    <definedName name="CRPHistory" localSheetId="5">#REF!</definedName>
    <definedName name="CRPHistory">#REF!</definedName>
    <definedName name="CRPPayments" localSheetId="9">#REF!</definedName>
    <definedName name="CRPPayments" localSheetId="5">#REF!</definedName>
    <definedName name="CRPPayments">#REF!</definedName>
    <definedName name="DiffUnaccounted" localSheetId="9">#REF!</definedName>
    <definedName name="DiffUnaccounted" localSheetId="5">#REF!</definedName>
    <definedName name="DiffUnaccounted">#REF!</definedName>
    <definedName name="DirectCounterCyclicalPayments" localSheetId="9">#REF!</definedName>
    <definedName name="DirectCounterCyclicalPayments" localSheetId="5">#REF!</definedName>
    <definedName name="DirectCounterCyclicalPayments">#REF!</definedName>
    <definedName name="DirectPaymentRate" localSheetId="9">#REF!</definedName>
    <definedName name="DirectPaymentRate" localSheetId="5">#REF!</definedName>
    <definedName name="DirectPaymentRate">#REF!</definedName>
    <definedName name="DirectPayments" localSheetId="9">#REF!</definedName>
    <definedName name="DirectPayments" localSheetId="5">#REF!</definedName>
    <definedName name="DirectPayments">#REF!</definedName>
    <definedName name="DirectPaymentsExtract" localSheetId="9">[1]ExtractFileForDirect!#REF!</definedName>
    <definedName name="DirectPaymentsExtract" localSheetId="5">[1]ExtractFileForDirect!#REF!</definedName>
    <definedName name="DirectPaymentsExtract" localSheetId="6">[2]ExtractFileForDirect!#REF!</definedName>
    <definedName name="DirectPaymentsExtract" localSheetId="7">[1]ExtractFileForDirect!#REF!</definedName>
    <definedName name="DirectPaymentsExtract" localSheetId="8">[2]ExtractFileForDirect!#REF!</definedName>
    <definedName name="DirectPaymentsExtract">[1]ExtractFileForDirect!#REF!</definedName>
    <definedName name="DirectPaymentYield" localSheetId="9">#REF!</definedName>
    <definedName name="DirectPaymentYield" localSheetId="5">#REF!</definedName>
    <definedName name="DirectPaymentYield" localSheetId="6">#REF!</definedName>
    <definedName name="DirectPaymentYield" localSheetId="8">#REF!</definedName>
    <definedName name="DirectPaymentYield">#REF!</definedName>
    <definedName name="Domestic" localSheetId="9">#REF!</definedName>
    <definedName name="Domestic" localSheetId="5">#REF!</definedName>
    <definedName name="Domestic">#REF!</definedName>
    <definedName name="Effective" localSheetId="9">#REF!</definedName>
    <definedName name="Effective" localSheetId="5">#REF!</definedName>
    <definedName name="Effective">#REF!</definedName>
    <definedName name="EV__LASTREFTIME__" hidden="1">38283.519537037</definedName>
    <definedName name="ExcelName13">#N/A</definedName>
    <definedName name="FarmValueOfProd" localSheetId="9">#REF!</definedName>
    <definedName name="FarmValueOfProd" localSheetId="5">#REF!</definedName>
    <definedName name="FarmValueOfProd" localSheetId="6">#REF!</definedName>
    <definedName name="FarmValueOfProd" localSheetId="8">#REF!</definedName>
    <definedName name="FarmValueOfProd">#REF!</definedName>
    <definedName name="FISCAL" localSheetId="9">#REF!</definedName>
    <definedName name="FISCAL" localSheetId="5">#REF!</definedName>
    <definedName name="FISCAL">#REF!</definedName>
    <definedName name="FixedDecoupledPayments" localSheetId="9">#REF!</definedName>
    <definedName name="FixedDecoupledPayments" localSheetId="5">#REF!</definedName>
    <definedName name="FixedDecoupledPayments">#REF!</definedName>
    <definedName name="FreeStocks" localSheetId="9">#REF!</definedName>
    <definedName name="FreeStocks" localSheetId="5">#REF!</definedName>
    <definedName name="FreeStocks">#REF!</definedName>
    <definedName name="HarvestedAcres" localSheetId="9">#REF!</definedName>
    <definedName name="HarvestedAcres" localSheetId="5">#REF!</definedName>
    <definedName name="HarvestedAcres">#REF!</definedName>
    <definedName name="HarvestedYield" localSheetId="9">#REF!</definedName>
    <definedName name="HarvestedYield" localSheetId="5">#REF!</definedName>
    <definedName name="HarvestedYield">#REF!</definedName>
    <definedName name="Hoja1_Query">#N/A</definedName>
    <definedName name="Imports" localSheetId="9">#REF!</definedName>
    <definedName name="Imports" localSheetId="5">#REF!</definedName>
    <definedName name="Imports" localSheetId="6">#REF!</definedName>
    <definedName name="Imports" localSheetId="8">#REF!</definedName>
    <definedName name="Imports">#REF!</definedName>
    <definedName name="LDPs" localSheetId="9">#REF!</definedName>
    <definedName name="LDPs" localSheetId="5">#REF!</definedName>
    <definedName name="LDPs">#REF!</definedName>
    <definedName name="LoanDeficiencyPayments" localSheetId="9">#REF!</definedName>
    <definedName name="LoanDeficiencyPayments" localSheetId="5">#REF!</definedName>
    <definedName name="LoanDeficiencyPayments">#REF!</definedName>
    <definedName name="LoanRate" localSheetId="9">#REF!</definedName>
    <definedName name="LoanRate" localSheetId="5">#REF!</definedName>
    <definedName name="LoanRate">#REF!</definedName>
    <definedName name="LoanRePaymntRate" localSheetId="9">#REF!</definedName>
    <definedName name="LoanRePaymntRate" localSheetId="5">#REF!</definedName>
    <definedName name="LoanRePaymntRate">#REF!</definedName>
    <definedName name="LoansCertGains" localSheetId="9">#REF!</definedName>
    <definedName name="LoansCertGains" localSheetId="5">#REF!</definedName>
    <definedName name="LoansCertGains">#REF!</definedName>
    <definedName name="LoansCertPurchasesCwt" localSheetId="9">#REF!</definedName>
    <definedName name="LoansCertPurchasesCwt" localSheetId="5">#REF!</definedName>
    <definedName name="LoansCertPurchasesCwt">#REF!</definedName>
    <definedName name="LoansCertPurchasesDoll" localSheetId="9">#REF!</definedName>
    <definedName name="LoansCertPurchasesDoll" localSheetId="5">#REF!</definedName>
    <definedName name="LoansCertPurchasesDoll">#REF!</definedName>
    <definedName name="LoansOutstanding" localSheetId="9">#REF!</definedName>
    <definedName name="LoansOutstanding" localSheetId="5">#REF!</definedName>
    <definedName name="LoansOutstanding">#REF!</definedName>
    <definedName name="LoansRepaidCYFY_2" localSheetId="9">#REF!</definedName>
    <definedName name="LoansRepaidCYFY_2" localSheetId="5">#REF!</definedName>
    <definedName name="LoansRepaidCYFY_2">#REF!</definedName>
    <definedName name="MarketingLoanWriteOffs" localSheetId="9">#REF!</definedName>
    <definedName name="MarketingLoanWriteOffs" localSheetId="5">#REF!</definedName>
    <definedName name="MarketingLoanWriteOffs">#REF!</definedName>
    <definedName name="Marketings" localSheetId="9">#REF!</definedName>
    <definedName name="Marketings" localSheetId="5">#REF!</definedName>
    <definedName name="Marketings">#REF!</definedName>
    <definedName name="MarketReturns" localSheetId="9">#REF!</definedName>
    <definedName name="MarketReturns" localSheetId="5">#REF!</definedName>
    <definedName name="MarketReturns">#REF!</definedName>
    <definedName name="MO_GoatsClipped" localSheetId="9">#REF!</definedName>
    <definedName name="MO_GoatsClipped" localSheetId="5">#REF!</definedName>
    <definedName name="MO_GoatsClipped">#REF!</definedName>
    <definedName name="MO_LDPs" localSheetId="9">#REF!</definedName>
    <definedName name="MO_LDPs" localSheetId="5">#REF!</definedName>
    <definedName name="MO_LDPs">#REF!</definedName>
    <definedName name="MO_LoanDeficiencyPayments" localSheetId="9">#REF!</definedName>
    <definedName name="MO_LoanDeficiencyPayments" localSheetId="5">#REF!</definedName>
    <definedName name="MO_LoanDeficiencyPayments">#REF!</definedName>
    <definedName name="MO_LoansMadeByCwt" localSheetId="9">#REF!</definedName>
    <definedName name="MO_LoansMadeByCwt" localSheetId="5">#REF!</definedName>
    <definedName name="MO_LoansMadeByCwt">#REF!</definedName>
    <definedName name="MO_LoansMadeByDoll" localSheetId="9">#REF!</definedName>
    <definedName name="MO_LoansMadeByDoll" localSheetId="5">#REF!</definedName>
    <definedName name="MO_LoansMadeByDoll">#REF!</definedName>
    <definedName name="MO_LoansRepaidByCwt" localSheetId="9">#REF!</definedName>
    <definedName name="MO_LoansRepaidByCwt" localSheetId="5">#REF!</definedName>
    <definedName name="MO_LoansRepaidByCwt">#REF!</definedName>
    <definedName name="MO_LoansRepaidByDoll" localSheetId="9">#REF!</definedName>
    <definedName name="MO_LoansRepaidByDoll" localSheetId="5">#REF!</definedName>
    <definedName name="MO_LoansRepaidByDoll">#REF!</definedName>
    <definedName name="MO_MarketingLoanWriteOffs" localSheetId="9">#REF!</definedName>
    <definedName name="MO_MarketingLoanWriteOffs" localSheetId="5">#REF!</definedName>
    <definedName name="MO_MarketingLoanWriteOffs">#REF!</definedName>
    <definedName name="MO_Marketings" localSheetId="9">#REF!</definedName>
    <definedName name="MO_Marketings" localSheetId="5">#REF!</definedName>
    <definedName name="MO_Marketings">#REF!</definedName>
    <definedName name="MO_MarketReturns" localSheetId="9">#REF!</definedName>
    <definedName name="MO_MarketReturns" localSheetId="5">#REF!</definedName>
    <definedName name="MO_MarketReturns">#REF!</definedName>
    <definedName name="MO_Yield" localSheetId="9">#REF!</definedName>
    <definedName name="MO_Yield" localSheetId="5">#REF!</definedName>
    <definedName name="MO_Yield">#REF!</definedName>
    <definedName name="MohairPayments" localSheetId="9">#REF!</definedName>
    <definedName name="MohairPayments" localSheetId="5">#REF!</definedName>
    <definedName name="MohairPayments">#REF!</definedName>
    <definedName name="new_table">#REF!</definedName>
    <definedName name="NumberGoatsClipped" localSheetId="9">#REF!</definedName>
    <definedName name="NumberGoatsClipped" localSheetId="5">#REF!</definedName>
    <definedName name="NumberGoatsClipped">#REF!</definedName>
    <definedName name="OldTable">#REF!</definedName>
    <definedName name="OTHER">#REF!</definedName>
    <definedName name="PlantedAcres" localSheetId="9">#REF!</definedName>
    <definedName name="PlantedAcres" localSheetId="5">#REF!</definedName>
    <definedName name="PlantedAcres">#REF!</definedName>
    <definedName name="price" localSheetId="9">#REF!</definedName>
    <definedName name="price" localSheetId="5">#REF!</definedName>
    <definedName name="price">#REF!</definedName>
    <definedName name="_xlnm.Print_Area" localSheetId="0">'Cover Page '!$B$3:$P$18</definedName>
    <definedName name="_xlnm.Print_Area" localSheetId="9">'Tab 10 SCP'!$A$1:$P$13</definedName>
    <definedName name="_xlnm.Print_Area" localSheetId="2">'Tab 2 Mexico'!$A$1:$N$30</definedName>
    <definedName name="_xlnm.Print_Area" localSheetId="3">'Tab 3 WTO Raw  '!$A$1:$R$50</definedName>
    <definedName name="_xlnm.Print_Area" localSheetId="4">'Tab 4 Refined'!$A$1:$P$22</definedName>
    <definedName name="_xlnm.Print_Area" localSheetId="5">'Tab 5 FTAs '!$A$1:$U$39</definedName>
    <definedName name="_xlnm.Print_Area" localSheetId="6">'Tab 6,7 Re-Export '!$A$1:$N$22</definedName>
    <definedName name="_xlnm.Print_Area" localSheetId="1">'Table 1 WASDE'!$A$1:$Q$30</definedName>
    <definedName name="_xlnm.Print_Area" localSheetId="7">'Table 8 FY 2019'!$A$1:$H$54</definedName>
    <definedName name="_xlnm.Print_Area" localSheetId="8">'Table 9 Re-Export '!$A$1:$K$53</definedName>
    <definedName name="_xlnm.Print_Area">#N/A</definedName>
    <definedName name="_xlnm.Print_Titles">#N/A</definedName>
    <definedName name="Production" localSheetId="9">#REF!</definedName>
    <definedName name="Production" localSheetId="5">#REF!</definedName>
    <definedName name="Production" localSheetId="6">#REF!</definedName>
    <definedName name="Production" localSheetId="8">#REF!</definedName>
    <definedName name="Production">#REF!</definedName>
    <definedName name="ProductionFlexibilityPayments" localSheetId="9">#REF!</definedName>
    <definedName name="ProductionFlexibilityPayments" localSheetId="5">#REF!</definedName>
    <definedName name="ProductionFlexibilityPayments">#REF!</definedName>
    <definedName name="SAP" localSheetId="9">#REF!</definedName>
    <definedName name="SAP" localSheetId="5">#REF!</definedName>
    <definedName name="SAP">#REF!</definedName>
    <definedName name="SupportPrice" localSheetId="9">#REF!</definedName>
    <definedName name="SupportPrice" localSheetId="5">#REF!</definedName>
    <definedName name="SupportPrice">#REF!</definedName>
    <definedName name="TargetPrice" localSheetId="9">#REF!</definedName>
    <definedName name="TargetPrice" localSheetId="5">#REF!</definedName>
    <definedName name="TargetPrice">#REF!</definedName>
    <definedName name="WO_BeginningStocks" localSheetId="9">#REF!</definedName>
    <definedName name="WO_BeginningStocks" localSheetId="5">#REF!</definedName>
    <definedName name="WO_BeginningStocks">#REF!</definedName>
    <definedName name="WO_DiffUnAccted" localSheetId="9">#REF!</definedName>
    <definedName name="WO_DiffUnAccted" localSheetId="5">#REF!</definedName>
    <definedName name="WO_DiffUnAccted">#REF!</definedName>
    <definedName name="WO_DomesticUse" localSheetId="9">#REF!</definedName>
    <definedName name="WO_DomesticUse" localSheetId="5">#REF!</definedName>
    <definedName name="WO_DomesticUse">#REF!</definedName>
    <definedName name="WO_Exports" localSheetId="9">#REF!</definedName>
    <definedName name="WO_Exports" localSheetId="5">#REF!</definedName>
    <definedName name="WO_Exports">#REF!</definedName>
    <definedName name="WO_FreeStocks" localSheetId="9">#REF!</definedName>
    <definedName name="WO_FreeStocks" localSheetId="5">#REF!</definedName>
    <definedName name="WO_FreeStocks">#REF!</definedName>
    <definedName name="WO_Imports" localSheetId="9">#REF!</definedName>
    <definedName name="WO_Imports" localSheetId="5">#REF!</definedName>
    <definedName name="WO_Imports">#REF!</definedName>
    <definedName name="WO_LDPs" localSheetId="9">#REF!</definedName>
    <definedName name="WO_LDPs" localSheetId="5">#REF!</definedName>
    <definedName name="WO_LDPs">#REF!</definedName>
    <definedName name="WO_LDPsPelts" localSheetId="9">#REF!</definedName>
    <definedName name="WO_LDPsPelts" localSheetId="5">#REF!</definedName>
    <definedName name="WO_LDPsPelts">#REF!</definedName>
    <definedName name="WO_LoanDeficiencyPayments" localSheetId="9">#REF!</definedName>
    <definedName name="WO_LoanDeficiencyPayments" localSheetId="5">#REF!</definedName>
    <definedName name="WO_LoanDeficiencyPayments">#REF!</definedName>
    <definedName name="WO_LoansMadeByCwt" localSheetId="9">#REF!</definedName>
    <definedName name="WO_LoansMadeByCwt" localSheetId="5">#REF!</definedName>
    <definedName name="WO_LoansMadeByCwt">#REF!</definedName>
    <definedName name="WO_LoansMadeByDoll" localSheetId="9">#REF!</definedName>
    <definedName name="WO_LoansMadeByDoll" localSheetId="5">#REF!</definedName>
    <definedName name="WO_LoansMadeByDoll">#REF!</definedName>
    <definedName name="WO_LoansRepaidByCwt" localSheetId="9">#REF!</definedName>
    <definedName name="WO_LoansRepaidByCwt" localSheetId="5">#REF!</definedName>
    <definedName name="WO_LoansRepaidByCwt">#REF!</definedName>
    <definedName name="WO_LoansRepaidByDoll" localSheetId="9">#REF!</definedName>
    <definedName name="WO_LoansRepaidByDoll" localSheetId="5">#REF!</definedName>
    <definedName name="WO_LoansRepaidByDoll">#REF!</definedName>
    <definedName name="WO_MarketingLoanWriteOffs" localSheetId="9">#REF!</definedName>
    <definedName name="WO_MarketingLoanWriteOffs" localSheetId="5">#REF!</definedName>
    <definedName name="WO_MarketingLoanWriteOffs">#REF!</definedName>
    <definedName name="WO_Marketings" localSheetId="9">#REF!</definedName>
    <definedName name="WO_Marketings" localSheetId="5">#REF!</definedName>
    <definedName name="WO_Marketings">#REF!</definedName>
    <definedName name="WO_MarketReturns" localSheetId="9">#REF!</definedName>
    <definedName name="WO_MarketReturns" localSheetId="5">#REF!</definedName>
    <definedName name="WO_MarketReturns">#REF!</definedName>
    <definedName name="WO_production" localSheetId="9">#REF!</definedName>
    <definedName name="WO_production" localSheetId="5">#REF!</definedName>
    <definedName name="WO_production">#REF!</definedName>
    <definedName name="WO_SheepShorn" localSheetId="9">#REF!</definedName>
    <definedName name="WO_SheepShorn" localSheetId="5">#REF!</definedName>
    <definedName name="WO_SheepShorn">#REF!</definedName>
    <definedName name="WO_ShornWool" localSheetId="9">#REF!</definedName>
    <definedName name="WO_ShornWool" localSheetId="5">#REF!</definedName>
    <definedName name="WO_ShornWool">#REF!</definedName>
    <definedName name="WO_StockSheep" localSheetId="9">#REF!</definedName>
    <definedName name="WO_StockSheep" localSheetId="5">#REF!</definedName>
    <definedName name="WO_StockSheep">#REF!</definedName>
    <definedName name="WO_Yield" localSheetId="9">#REF!</definedName>
    <definedName name="WO_Yield" localSheetId="5">#REF!</definedName>
    <definedName name="WO_Yield">#REF!</definedName>
    <definedName name="XLSIMSIM" localSheetId="6" hidden="1">{"Sim",1,"Output 1","MProd!$U$230","1","4","10,000","298503897"}</definedName>
    <definedName name="XLSIMSIM" localSheetId="7" hidden="1">{"Sim",1,"Output 1","MProd!$U$230","1","4","10,000","298503897"}</definedName>
    <definedName name="XLSIMSIM" localSheetId="8"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9">#REF!</definedName>
    <definedName name="Yield" localSheetId="5">#REF!</definedName>
    <definedName name="Yield" localSheetId="6">#REF!</definedName>
    <definedName name="Yield" localSheetId="8">#REF!</definedName>
    <definedName name="Yield">#REF!</definedName>
  </definedNames>
  <calcPr calcId="179017"/>
</workbook>
</file>

<file path=xl/calcChain.xml><?xml version="1.0" encoding="utf-8"?>
<calcChain xmlns="http://schemas.openxmlformats.org/spreadsheetml/2006/main">
  <c r="T24" i="54" l="1"/>
  <c r="T23" i="54"/>
  <c r="T20" i="54"/>
  <c r="T19" i="54"/>
  <c r="T18" i="54"/>
  <c r="T8" i="54"/>
  <c r="T9" i="54"/>
  <c r="T10" i="54"/>
  <c r="T11" i="54"/>
  <c r="T12" i="54"/>
  <c r="T13" i="54"/>
  <c r="T14" i="54"/>
  <c r="T15" i="54"/>
  <c r="T7" i="54"/>
  <c r="B7" i="45" l="1"/>
  <c r="B8" i="45"/>
  <c r="F14" i="123" l="1"/>
  <c r="F13" i="123"/>
  <c r="F12" i="123"/>
  <c r="D31" i="123"/>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Q46" i="1" l="1"/>
  <c r="B7" i="116"/>
  <c r="G22" i="54" l="1"/>
  <c r="G6" i="54" l="1"/>
  <c r="G17" i="54"/>
  <c r="C15" i="54"/>
  <c r="C24" i="54"/>
  <c r="C23" i="54"/>
  <c r="C20" i="54"/>
  <c r="C19" i="54"/>
  <c r="C18" i="54"/>
  <c r="C13" i="54"/>
  <c r="C12" i="54"/>
  <c r="C11" i="54"/>
  <c r="C10" i="54"/>
  <c r="C9" i="54"/>
  <c r="C8" i="54"/>
  <c r="C7" i="54"/>
  <c r="F22" i="54"/>
  <c r="D27" i="123" s="1"/>
  <c r="F17" i="54"/>
  <c r="D35" i="123" s="1"/>
  <c r="F6" i="54"/>
  <c r="D23" i="123" s="1"/>
  <c r="B7" i="8"/>
  <c r="B8" i="8"/>
  <c r="B9" i="8"/>
  <c r="B10" i="8"/>
  <c r="B11" i="8"/>
  <c r="E14" i="123"/>
  <c r="E13" i="123"/>
  <c r="E12" i="123"/>
  <c r="G26" i="54" l="1"/>
  <c r="F26" i="54"/>
  <c r="C22" i="54"/>
  <c r="C17" i="54"/>
  <c r="C6" i="54"/>
  <c r="N10" i="45"/>
  <c r="C26" i="54" l="1"/>
  <c r="G46" i="123" l="1"/>
  <c r="D32" i="123" l="1"/>
  <c r="P13" i="74" l="1"/>
  <c r="P12" i="74"/>
  <c r="P11" i="74"/>
  <c r="P9" i="74"/>
  <c r="U6" i="54" l="1"/>
  <c r="S22" i="54"/>
  <c r="D28" i="123" s="1"/>
  <c r="S17" i="54"/>
  <c r="D36" i="123" s="1"/>
  <c r="S6" i="54"/>
  <c r="D24" i="123" s="1"/>
  <c r="T17" i="54" l="1"/>
  <c r="T6" i="54"/>
  <c r="F46" i="123"/>
  <c r="H46" i="123" s="1"/>
  <c r="E46" i="123"/>
  <c r="G44" i="123"/>
  <c r="F44" i="123"/>
  <c r="E44" i="123"/>
  <c r="H42" i="123"/>
  <c r="G42" i="123"/>
  <c r="F42" i="123"/>
  <c r="E42" i="123"/>
  <c r="C38" i="123"/>
  <c r="B38" i="123"/>
  <c r="F36" i="123"/>
  <c r="F35" i="123"/>
  <c r="F32" i="123"/>
  <c r="F31" i="123"/>
  <c r="G28" i="123"/>
  <c r="F28" i="123"/>
  <c r="E28" i="123"/>
  <c r="H28" i="123" s="1"/>
  <c r="F27" i="123"/>
  <c r="F24" i="123"/>
  <c r="F23" i="123"/>
  <c r="G19" i="123"/>
  <c r="F19" i="123"/>
  <c r="E19" i="123"/>
  <c r="H19" i="123" s="1"/>
  <c r="G18" i="123"/>
  <c r="F18" i="123"/>
  <c r="E18" i="123"/>
  <c r="H18" i="123" s="1"/>
  <c r="G17" i="123"/>
  <c r="F17" i="123"/>
  <c r="E17" i="123"/>
  <c r="H17" i="123" s="1"/>
  <c r="H14" i="123"/>
  <c r="G14" i="123"/>
  <c r="H13" i="123"/>
  <c r="G13" i="123"/>
  <c r="H12" i="123"/>
  <c r="G12" i="123"/>
  <c r="G7" i="123"/>
  <c r="F7" i="123"/>
  <c r="E7" i="123"/>
  <c r="H7" i="123" s="1"/>
  <c r="D6" i="123"/>
  <c r="E6" i="123" s="1"/>
  <c r="E9" i="123" s="1"/>
  <c r="C6" i="123"/>
  <c r="C9" i="123" s="1"/>
  <c r="B6" i="123"/>
  <c r="B9" i="123" s="1"/>
  <c r="B40" i="123" s="1"/>
  <c r="H32" i="123"/>
  <c r="G6" i="123" l="1"/>
  <c r="G9" i="123" s="1"/>
  <c r="D9" i="123"/>
  <c r="P8" i="74" s="1"/>
  <c r="C40" i="123"/>
  <c r="C48" i="123" s="1"/>
  <c r="F38" i="123"/>
  <c r="H44" i="123"/>
  <c r="G24" i="123"/>
  <c r="H6" i="123"/>
  <c r="H9" i="123" s="1"/>
  <c r="E24" i="123"/>
  <c r="H24" i="123" s="1"/>
  <c r="G32" i="123"/>
  <c r="F6" i="123"/>
  <c r="F9" i="123" s="1"/>
  <c r="F40" i="123" l="1"/>
  <c r="F48" i="123" s="1"/>
  <c r="G36" i="123" l="1"/>
  <c r="E36" i="123"/>
  <c r="H36" i="123" s="1"/>
  <c r="H22" i="54"/>
  <c r="B22" i="54"/>
  <c r="H17" i="54"/>
  <c r="B17" i="54"/>
  <c r="H6" i="54"/>
  <c r="B6" i="54"/>
  <c r="S26" i="54"/>
  <c r="T22" i="54" l="1"/>
  <c r="T26" i="54" s="1"/>
  <c r="H26" i="54"/>
  <c r="G31" i="123"/>
  <c r="E31" i="123"/>
  <c r="H31" i="123" s="1"/>
  <c r="B26" i="54"/>
  <c r="E27" i="123" l="1"/>
  <c r="H27" i="123" s="1"/>
  <c r="G27" i="123"/>
  <c r="G35" i="123"/>
  <c r="E35" i="123"/>
  <c r="H35" i="123" s="1"/>
  <c r="G23" i="123" l="1"/>
  <c r="G38" i="123" s="1"/>
  <c r="G40" i="123" s="1"/>
  <c r="G48" i="123" s="1"/>
  <c r="E23" i="123"/>
  <c r="D38" i="123"/>
  <c r="D40" i="123" l="1"/>
  <c r="D48" i="123" s="1"/>
  <c r="P10" i="74"/>
  <c r="H23" i="123"/>
  <c r="H38" i="123" s="1"/>
  <c r="H40" i="123" s="1"/>
  <c r="H48" i="123" s="1"/>
  <c r="E38" i="123"/>
  <c r="E40" i="123" s="1"/>
  <c r="E48" i="123" s="1"/>
  <c r="C11" i="74" l="1"/>
  <c r="E44" i="117"/>
  <c r="I43" i="117"/>
  <c r="B43" i="117"/>
  <c r="I31" i="117"/>
  <c r="B31" i="117"/>
  <c r="H28" i="117"/>
  <c r="H42" i="117" s="1"/>
  <c r="G28" i="117"/>
  <c r="G42" i="117" s="1"/>
  <c r="F43" i="117" s="1"/>
  <c r="F26" i="117"/>
  <c r="F27" i="117" s="1"/>
  <c r="F30" i="117" s="1"/>
  <c r="F31" i="117" s="1"/>
  <c r="N20" i="116"/>
  <c r="N9" i="116"/>
  <c r="N6" i="116"/>
  <c r="N5" i="116"/>
  <c r="N7" i="116" l="1"/>
  <c r="N10" i="12" l="1"/>
  <c r="N13" i="12" l="1"/>
  <c r="N7" i="12" l="1"/>
  <c r="U22" i="54" l="1"/>
  <c r="U17" i="54"/>
  <c r="U26" i="54" l="1"/>
  <c r="C24" i="74" l="1"/>
  <c r="C22" i="74" l="1"/>
  <c r="P14" i="74" l="1"/>
  <c r="N17" i="12" l="1"/>
  <c r="S46" i="1" l="1"/>
  <c r="N20" i="12" l="1"/>
  <c r="N6" i="12" l="1"/>
  <c r="N8" i="12"/>
  <c r="N9" i="12"/>
  <c r="N11" i="12"/>
  <c r="N12" i="12"/>
  <c r="N14" i="12"/>
  <c r="N15" i="12"/>
  <c r="N16" i="12"/>
  <c r="N18" i="12"/>
  <c r="N19" i="12"/>
  <c r="N21" i="12"/>
  <c r="N5" i="12"/>
  <c r="P24" i="74" l="1"/>
  <c r="P20" i="74" l="1"/>
  <c r="C46" i="1" l="1"/>
  <c r="C8" i="74" s="1"/>
  <c r="P46" i="1"/>
  <c r="O46" i="1"/>
  <c r="C10" i="74" l="1"/>
  <c r="C21" i="74" s="1"/>
  <c r="N23" i="12"/>
  <c r="P22" i="74" l="1"/>
  <c r="P23" i="74"/>
  <c r="P19" i="74" l="1"/>
  <c r="O13" i="74" l="1"/>
  <c r="O24" i="74" s="1"/>
  <c r="Q24" i="74" s="1"/>
  <c r="Q13" i="74" l="1"/>
  <c r="O11" i="74"/>
  <c r="O22" i="74" s="1"/>
  <c r="Q22" i="74" s="1"/>
  <c r="Q11" i="74" l="1"/>
  <c r="O10" i="74" l="1"/>
  <c r="O21" i="74" s="1"/>
  <c r="B10" i="45" l="1"/>
  <c r="B24" i="12" l="1"/>
  <c r="C12" i="74" l="1"/>
  <c r="C23" i="74" s="1"/>
  <c r="O12" i="74" l="1"/>
  <c r="Q12" i="74" s="1"/>
  <c r="O23" i="74" l="1"/>
  <c r="Q23" i="74" s="1"/>
  <c r="B13" i="8"/>
  <c r="C9" i="74" l="1"/>
  <c r="C20" i="74" s="1"/>
  <c r="O9" i="74" l="1"/>
  <c r="O20" i="74" s="1"/>
  <c r="Q20" i="74" s="1"/>
  <c r="Q9" i="74" l="1"/>
  <c r="P8" i="45" l="1"/>
  <c r="P7" i="45"/>
  <c r="R6" i="1" l="1"/>
  <c r="R7" i="1"/>
  <c r="R8" i="1"/>
  <c r="R10" i="1"/>
  <c r="R11" i="1"/>
  <c r="R13" i="1"/>
  <c r="R15" i="1"/>
  <c r="R16" i="1"/>
  <c r="R17" i="1"/>
  <c r="R18" i="1"/>
  <c r="R20" i="1"/>
  <c r="R21" i="1"/>
  <c r="R23" i="1"/>
  <c r="R24" i="1"/>
  <c r="R25" i="1"/>
  <c r="R27" i="1"/>
  <c r="R28" i="1"/>
  <c r="R29" i="1"/>
  <c r="R30" i="1"/>
  <c r="R31" i="1"/>
  <c r="R32" i="1"/>
  <c r="R34" i="1"/>
  <c r="R35" i="1"/>
  <c r="R36" i="1"/>
  <c r="R37" i="1"/>
  <c r="R39" i="1"/>
  <c r="R41" i="1"/>
  <c r="R44" i="1"/>
  <c r="R5" i="1"/>
  <c r="C19" i="74"/>
  <c r="C25" i="74" l="1"/>
  <c r="C14" i="74"/>
  <c r="P9" i="8"/>
  <c r="O10" i="45" l="1"/>
  <c r="P10" i="45" s="1"/>
  <c r="P10" i="8" l="1"/>
  <c r="N13" i="8" l="1"/>
  <c r="O13" i="8"/>
  <c r="P11" i="8"/>
  <c r="P8" i="8"/>
  <c r="P13" i="8" l="1"/>
  <c r="P7" i="8" l="1"/>
  <c r="N24" i="12" l="1"/>
  <c r="O8" i="74" l="1"/>
  <c r="Q8" i="74" l="1"/>
  <c r="O19" i="74"/>
  <c r="P21" i="74"/>
  <c r="Q21" i="74" s="1"/>
  <c r="Q10" i="74"/>
  <c r="P7" i="74"/>
  <c r="O14" i="74"/>
  <c r="O25" i="74" s="1"/>
  <c r="O7" i="74"/>
  <c r="Q7" i="74" l="1"/>
  <c r="Q19" i="74"/>
  <c r="O18" i="74"/>
  <c r="Q14" i="74"/>
  <c r="P25" i="74"/>
  <c r="Q25" i="74" s="1"/>
  <c r="P18" i="74"/>
  <c r="Q18" i="74" l="1"/>
  <c r="R46" i="1"/>
</calcChain>
</file>

<file path=xl/sharedStrings.xml><?xml version="1.0" encoding="utf-8"?>
<sst xmlns="http://schemas.openxmlformats.org/spreadsheetml/2006/main" count="428" uniqueCount="285">
  <si>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</si>
  <si>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</si>
  <si>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</si>
  <si>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</si>
  <si>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</si>
  <si>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</si>
  <si>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</si>
  <si>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</si>
  <si>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</si>
  <si>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</si>
  <si>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</si>
  <si>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</si>
  <si>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</si>
  <si>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</si>
  <si>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</si>
  <si>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</si>
  <si>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</si>
  <si>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</si>
  <si>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</si>
  <si>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</si>
  <si>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</si>
  <si>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</si>
  <si>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</si>
  <si>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</si>
  <si>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</si>
  <si>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</si>
  <si>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</si>
  <si>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</si>
  <si>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</si>
  <si>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</si>
  <si>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Swaziland</t>
  </si>
  <si>
    <t>Taiwan</t>
  </si>
  <si>
    <t>Thailand</t>
  </si>
  <si>
    <t>Trinidad-Tobago</t>
  </si>
  <si>
    <t>Uruguay</t>
  </si>
  <si>
    <t>Zimbabwe</t>
  </si>
  <si>
    <t>Total</t>
  </si>
  <si>
    <t>Mexico</t>
  </si>
  <si>
    <t>Brazil</t>
  </si>
  <si>
    <t>Metric Tons, Raw Value</t>
  </si>
  <si>
    <t>MTRV</t>
  </si>
  <si>
    <t>Percent</t>
  </si>
  <si>
    <t xml:space="preserve">     Canada</t>
  </si>
  <si>
    <t xml:space="preserve">Metric Tons, Raw Value </t>
  </si>
  <si>
    <t>All Other Countries</t>
  </si>
  <si>
    <t xml:space="preserve">     Global Minimum </t>
  </si>
  <si>
    <t>Paraguay</t>
  </si>
  <si>
    <t>District Port Name</t>
  </si>
  <si>
    <t xml:space="preserve">Tranche 4     </t>
  </si>
  <si>
    <t xml:space="preserve">Tranche 3     </t>
  </si>
  <si>
    <t xml:space="preserve">Tranche 2     </t>
  </si>
  <si>
    <t xml:space="preserve">         Tranche 1     </t>
  </si>
  <si>
    <t xml:space="preserve">Tranche 5     </t>
  </si>
  <si>
    <t xml:space="preserve">Peru special </t>
  </si>
  <si>
    <t>Costa Rica special</t>
  </si>
  <si>
    <t>Sub-Total Free Trade Agreements</t>
  </si>
  <si>
    <t>Panama, Total</t>
  </si>
  <si>
    <t>Peru, Total</t>
  </si>
  <si>
    <t>CAFTA-DR, Total</t>
  </si>
  <si>
    <t>Forecast</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</si>
  <si>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</si>
  <si>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</si>
  <si>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</si>
  <si>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</si>
  <si>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</si>
  <si>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</si>
  <si>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</si>
  <si>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</si>
  <si>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</si>
  <si>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</si>
  <si>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</si>
  <si>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</si>
  <si>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</si>
  <si>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</si>
  <si>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</si>
  <si>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</si>
  <si>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</si>
  <si>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</si>
  <si>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</si>
  <si>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</si>
  <si>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</si>
  <si>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</si>
  <si>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</si>
  <si>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2010</t>
  </si>
  <si>
    <t>FY 2011</t>
  </si>
  <si>
    <t>FY 2012</t>
  </si>
  <si>
    <t>Metric tons raw value</t>
  </si>
  <si>
    <t xml:space="preserve">Total </t>
  </si>
  <si>
    <t>STRV</t>
  </si>
  <si>
    <t xml:space="preserve">Australia </t>
  </si>
  <si>
    <t xml:space="preserve">Re-export sugar </t>
  </si>
  <si>
    <t xml:space="preserve">Total TRQ </t>
  </si>
  <si>
    <t>Sugar syrups, High-Tier</t>
  </si>
  <si>
    <t>3/ On July 9, 2013, USDA exchanged domestic sugar for certificates representing 34,448 MT of Colombian access under this TRQ. The remaining allocation was 16,302 MT.</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</si>
  <si>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</si>
  <si>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</si>
  <si>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</si>
  <si>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</si>
  <si>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</si>
  <si>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</si>
  <si>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</si>
  <si>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</si>
  <si>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</si>
  <si>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</si>
  <si>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</si>
  <si>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</si>
  <si>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</si>
  <si>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</si>
  <si>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</si>
  <si>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</si>
  <si>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FY 2014:</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</si>
  <si>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</si>
  <si>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</si>
  <si>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</si>
  <si>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</si>
  <si>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 xml:space="preserve">FY 2009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</si>
  <si>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</si>
  <si>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</si>
  <si>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</si>
  <si>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</si>
  <si>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</si>
  <si>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</si>
  <si>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</si>
  <si>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</si>
  <si>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</si>
  <si>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</si>
  <si>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</si>
  <si>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</si>
  <si>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</si>
  <si>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</si>
  <si>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Table 7</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</si>
  <si>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</si>
  <si>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</si>
  <si>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</si>
  <si>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</si>
  <si>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</si>
  <si>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</si>
  <si>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</si>
  <si>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</si>
  <si>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Houston-Galveston, TX</t>
  </si>
  <si>
    <t xml:space="preserve">2/  The July-Sept. amount of 536,285 in "Refiners Imports" is the sum of the following: imports, 6,175 MTRV; exchange of CCC-owned sugar for credits, 516,981 MTRV; transfers between refiners, 13,129 MTRV.  </t>
  </si>
  <si>
    <t>Seattle, WA</t>
  </si>
  <si>
    <t xml:space="preserve">    Totals may not add due to rounding.</t>
  </si>
  <si>
    <t>FY 2017:</t>
  </si>
  <si>
    <t>FY 2016</t>
  </si>
  <si>
    <t>Shortfalls</t>
  </si>
  <si>
    <t>San Francisco, CA</t>
  </si>
  <si>
    <t xml:space="preserve">1/ Includes all entries under U.S. Harmonized Tariff Schedule (HTS) lines 1701.12.10, 1701.12.50, 1701.13.10, 1701.13.50, 1701.14.10, 1701.14.50, 1701.91.10, 1701.91.30, 1701.99.10, and 1701.99.50 (and all associated 10-digit HTS lines). </t>
  </si>
  <si>
    <r>
      <t xml:space="preserve">This report was compiled and reconciled by Souleymane Diaby, Teresa McKeivier, and Ron Lord.  Questions, comments, and/or suggestions about this report should be directed to </t>
    </r>
    <r>
      <rPr>
        <u/>
        <sz val="12"/>
        <rFont val="Arial"/>
        <family val="2"/>
      </rPr>
      <t>Souleymane.Diaby@fas.usda.gov</t>
    </r>
    <r>
      <rPr>
        <sz val="12"/>
        <rFont val="Arial"/>
        <family val="2"/>
      </rPr>
      <t xml:space="preserve"> or 202-720-2916.</t>
    </r>
  </si>
  <si>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</si>
  <si>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</si>
  <si>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</si>
  <si>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</si>
  <si>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</si>
  <si>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</si>
  <si>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FY 2018 TRQ</t>
  </si>
  <si>
    <t>U.S. Sugar Monthly Import and Re-Exports</t>
  </si>
  <si>
    <t>FY 2018:</t>
  </si>
  <si>
    <t>FY 2017</t>
  </si>
  <si>
    <t>Honolulu, HI</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</si>
  <si>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</si>
  <si>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</si>
  <si>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</si>
  <si>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</si>
  <si>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</si>
  <si>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</si>
  <si>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</si>
  <si>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</si>
  <si>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</si>
  <si>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</si>
  <si>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</si>
  <si>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</si>
  <si>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</si>
  <si>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</si>
  <si>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</si>
  <si>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</si>
  <si>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FY 2019 WTO Raw sugar TRQ:</t>
  </si>
  <si>
    <t>FY 2019 WTO Refined sugar TRQ:</t>
  </si>
  <si>
    <t xml:space="preserve">CAFTA/DR CY 2019  </t>
  </si>
  <si>
    <t>Jan-Sep 2019</t>
  </si>
  <si>
    <t xml:space="preserve">Peru CY 2019 </t>
  </si>
  <si>
    <t xml:space="preserve">Colombia CY 2019 </t>
  </si>
  <si>
    <t xml:space="preserve">Panama CY 2019 </t>
  </si>
  <si>
    <t>Oct-Dec 2018</t>
  </si>
  <si>
    <t>1/  October 1, 2018 - September 30, 2019.</t>
  </si>
  <si>
    <r>
      <t>TRQ</t>
    </r>
    <r>
      <rPr>
        <vertAlign val="superscript"/>
        <sz val="10"/>
        <rFont val="Arial"/>
        <family val="2"/>
      </rPr>
      <t xml:space="preserve"> 1/</t>
    </r>
  </si>
  <si>
    <t>New York, NY</t>
  </si>
  <si>
    <r>
      <t>Table 5 -- U.S. Sugar and Sugar-Containing Product Tariff-Rate Quotas (TRQs) Allocations and Entries by Month Under Other Free Trade Agreements</t>
    </r>
    <r>
      <rPr>
        <b/>
        <vertAlign val="superscript"/>
        <sz val="14"/>
        <rFont val="Arial"/>
        <family val="2"/>
      </rPr>
      <t>1/</t>
    </r>
  </si>
  <si>
    <t>Los Angeles, CA</t>
  </si>
  <si>
    <t>NA</t>
  </si>
  <si>
    <t>NA = data not available.</t>
  </si>
  <si>
    <t>5/  Balances may vary slightly from previously published figures due to corrections or adjustments to reported transactions.</t>
  </si>
  <si>
    <t xml:space="preserve">7/  Forecast for refiner transfers is based on a linear trend of FY 2009-2017 of combined SCP exports and Polyhdric use.  </t>
  </si>
  <si>
    <t>Fiscal Year (FY) 2019 Report</t>
  </si>
  <si>
    <t>November 2018</t>
  </si>
  <si>
    <t xml:space="preserve">The November WASDE report shows FY 2019 WTO raw sugar tariff-rate quota (TRQ) shortfall projected at 99,208 short tons raw value (STRV), unchanged from last month.  No information is available about specific countries.  </t>
  </si>
  <si>
    <t>Table 1 -- U.S. Monthly Sugar Imports, Fiscal Year (FY) 2019</t>
  </si>
  <si>
    <r>
      <t>Table 2 -- U.S. Imports of Sugar from Mexico, Fiscal Year (FY) 2019</t>
    </r>
    <r>
      <rPr>
        <b/>
        <vertAlign val="superscript"/>
        <sz val="12"/>
        <rFont val="Arial"/>
        <family val="2"/>
      </rPr>
      <t xml:space="preserve"> </t>
    </r>
    <r>
      <rPr>
        <b/>
        <vertAlign val="superscript"/>
        <sz val="14"/>
        <rFont val="Arial"/>
        <family val="2"/>
      </rPr>
      <t>1/</t>
    </r>
  </si>
  <si>
    <t>Table 3 -- U.S. Raw Sugar Tariff-Rate Quota (TRQ) WTO Allocations and Entries By Month, Fiscal Year (FY) 2019</t>
  </si>
  <si>
    <t>Table 4 -- U.S. Refined Sugar Tariff-Rate Quota (TRQ) WTO Allocations and Entries By Month, Fiscal Year (FY) 2019</t>
  </si>
  <si>
    <r>
      <t xml:space="preserve">Table 6 -- U.S. Refined Sugar Reported for Export Credit Under the U.S. Refined Sugar Re-Export Program, Fiscal Year (FY) 2019 </t>
    </r>
    <r>
      <rPr>
        <b/>
        <vertAlign val="superscript"/>
        <sz val="12"/>
        <rFont val="Arial"/>
        <family val="2"/>
      </rPr>
      <t xml:space="preserve">1/ </t>
    </r>
  </si>
  <si>
    <t>Table 7 -- U.S. Raw Sugar Imports Under the U.S. Sugar Re-Export Program, Fiscal Year (FY) 2019</t>
  </si>
  <si>
    <t xml:space="preserve">Oct-18 Forecast    </t>
  </si>
  <si>
    <t>Sep-19</t>
  </si>
  <si>
    <t xml:space="preserve">Nov-18      </t>
  </si>
  <si>
    <t xml:space="preserve">Dec-18  </t>
  </si>
  <si>
    <t xml:space="preserve">Jan-19 </t>
  </si>
  <si>
    <t xml:space="preserve">Feb-19   </t>
  </si>
  <si>
    <t xml:space="preserve">Mar-19 </t>
  </si>
  <si>
    <t xml:space="preserve">Apr-19 </t>
  </si>
  <si>
    <t xml:space="preserve">May-19 </t>
  </si>
  <si>
    <t xml:space="preserve">Jun-19 </t>
  </si>
  <si>
    <t xml:space="preserve">Jul-19 </t>
  </si>
  <si>
    <t xml:space="preserve">Aug-19 </t>
  </si>
  <si>
    <t xml:space="preserve">Oct-18  </t>
  </si>
  <si>
    <t>Dec-18</t>
  </si>
  <si>
    <t>Jan-19</t>
  </si>
  <si>
    <t>Feb-19</t>
  </si>
  <si>
    <t>Mar-19</t>
  </si>
  <si>
    <t>Apr-19</t>
  </si>
  <si>
    <t>May-19</t>
  </si>
  <si>
    <t>Jun-19</t>
  </si>
  <si>
    <t>Jul-19</t>
  </si>
  <si>
    <t>Aug-19</t>
  </si>
  <si>
    <t>------------------------Fiscal Year 2019-----------------------</t>
  </si>
  <si>
    <r>
      <t>Table 10 -- U.S. Sugar-Containing Products</t>
    </r>
    <r>
      <rPr>
        <b/>
        <vertAlign val="superscript"/>
        <sz val="12"/>
        <rFont val="Arial"/>
        <family val="2"/>
      </rPr>
      <t>1/</t>
    </r>
    <r>
      <rPr>
        <b/>
        <sz val="12"/>
        <rFont val="Arial"/>
        <family val="2"/>
      </rPr>
      <t xml:space="preserve"> Tariff-Rate Quota (TRQ) Allocations and Entries By Month, Fiscal Year (FY) 2019</t>
    </r>
  </si>
  <si>
    <t xml:space="preserve">Entries-to-date </t>
  </si>
  <si>
    <t>Entries-to-date</t>
  </si>
  <si>
    <t xml:space="preserve">2/ The tranches of the FY 2019 specialty sugar TRQ open as follows in MTRV.  See Federal Register notice of June 29, 2018, Vol. 83, No. 126, Page 30687.  </t>
  </si>
  <si>
    <t>-------------------------- FY 2019 ----------------------------</t>
  </si>
  <si>
    <t>FY 2019 Entries-to-date</t>
  </si>
  <si>
    <t>Percent Filled</t>
  </si>
  <si>
    <t>3/ Includes 2,527 tons for CY 2017 granted a waiver to permit entry in January 2018.</t>
  </si>
  <si>
    <t>Entered in October 2018</t>
  </si>
  <si>
    <t>1/ On June 29, 2018, USDA set the raw sugar TRQ at the minimum level to which the United States is committed in the Uruguay Round Agreement on Agriculture.</t>
  </si>
  <si>
    <t>1/ Authorized under Additional U.S. Note 8 of Chapter 17 of the U.S. Harmonized Tariff Schedule: 59,250 MT to Canada, and 5,459 MT to other countries on a first-come, first-served basis.</t>
  </si>
  <si>
    <r>
      <t>FY 2019</t>
    </r>
    <r>
      <rPr>
        <vertAlign val="superscript"/>
        <sz val="10"/>
        <rFont val="Arial"/>
        <family val="2"/>
      </rPr>
      <t xml:space="preserve"> </t>
    </r>
    <r>
      <rPr>
        <vertAlign val="superscript"/>
        <sz val="12"/>
        <rFont val="Arial"/>
        <family val="2"/>
      </rPr>
      <t>7/</t>
    </r>
  </si>
  <si>
    <r>
      <t xml:space="preserve">FY 2013 </t>
    </r>
    <r>
      <rPr>
        <vertAlign val="superscript"/>
        <sz val="12"/>
        <rFont val="Arial"/>
        <family val="2"/>
      </rPr>
      <t xml:space="preserve">2/ </t>
    </r>
  </si>
  <si>
    <r>
      <t xml:space="preserve">Fiscal Year by Quarter </t>
    </r>
    <r>
      <rPr>
        <vertAlign val="superscript"/>
        <sz val="12"/>
        <color rgb="FF000000"/>
        <rFont val="Arial"/>
        <family val="2"/>
      </rPr>
      <t>5/</t>
    </r>
  </si>
  <si>
    <r>
      <t>Refiner Beginning Balances</t>
    </r>
    <r>
      <rPr>
        <vertAlign val="superscript"/>
        <sz val="10"/>
        <color rgb="FF000000"/>
        <rFont val="Arial"/>
        <family val="2"/>
      </rPr>
      <t xml:space="preserve"> </t>
    </r>
    <r>
      <rPr>
        <vertAlign val="superscript"/>
        <sz val="12"/>
        <color rgb="FF000000"/>
        <rFont val="Arial"/>
        <family val="2"/>
      </rPr>
      <t>1/</t>
    </r>
  </si>
  <si>
    <r>
      <t>SCP Beginning Balances</t>
    </r>
    <r>
      <rPr>
        <vertAlign val="superscript"/>
        <sz val="10"/>
        <color rgb="FF000000"/>
        <rFont val="Arial"/>
        <family val="2"/>
      </rPr>
      <t xml:space="preserve"> </t>
    </r>
    <r>
      <rPr>
        <vertAlign val="superscript"/>
        <sz val="12"/>
        <color rgb="FF000000"/>
        <rFont val="Arial"/>
        <family val="2"/>
      </rPr>
      <t>3/</t>
    </r>
  </si>
  <si>
    <r>
      <t xml:space="preserve">POLY Beginning Balances </t>
    </r>
    <r>
      <rPr>
        <vertAlign val="superscript"/>
        <sz val="12"/>
        <color rgb="FF000000"/>
        <rFont val="Arial"/>
        <family val="2"/>
      </rPr>
      <t>4/</t>
    </r>
  </si>
  <si>
    <t>TRQ      Entries-to-date</t>
  </si>
  <si>
    <t xml:space="preserve"> Jan-Sep 2018</t>
  </si>
  <si>
    <t xml:space="preserve"> Forecast</t>
  </si>
  <si>
    <t>FY 2019</t>
  </si>
  <si>
    <t>Change in Forecast, November vs October</t>
  </si>
  <si>
    <r>
      <t xml:space="preserve">Table 8 -- Fiscal Year 2019 Sugar Imports Forecast </t>
    </r>
    <r>
      <rPr>
        <b/>
        <vertAlign val="superscript"/>
        <sz val="14"/>
        <rFont val="Arial"/>
        <family val="2"/>
      </rPr>
      <t>1/</t>
    </r>
  </si>
  <si>
    <t>CY 2018</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</si>
  <si>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</si>
  <si>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</si>
  <si>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</si>
  <si>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t>1/ These TRQs are established on a calendar year basis.  See Federal Register Notice of December 28, 2017 for CY 2018.</t>
  </si>
  <si>
    <t>2/ Determined not to have a trade surplus as defined under the Free Trade Agreements, and thus the CY 2018 TRQs are zero. See Federal Register Notice of December 28, 2017.</t>
  </si>
  <si>
    <t>Chile was determined to have no trade surplus as defined under the Free Trade Agreement, and thus the CY 2018 TRQ is zero. See Federal Register Notice of December 28, 2017.</t>
  </si>
  <si>
    <t>Morocco was determined to have no trade surplus as defined under the Free Trade Agreement, and thus the CY 2018 TRQ is zero. See Federal Register Notice of December 28, 2017.</t>
  </si>
  <si>
    <t>The second tranche of the FY 2019 specialty sugar TRQ over-subscribed at opening day.  The third tranche of 50,000 metric tons raw value will open on Wednesday, January 23, 2019.  A valid specialty sugar certificate must accompany the imported sugar.</t>
  </si>
  <si>
    <r>
      <t>WTO raw sugar TRQ</t>
    </r>
    <r>
      <rPr>
        <vertAlign val="superscript"/>
        <sz val="11"/>
        <rFont val="Arial"/>
        <family val="2"/>
      </rPr>
      <t xml:space="preserve"> </t>
    </r>
  </si>
  <si>
    <r>
      <t>Mexico</t>
    </r>
    <r>
      <rPr>
        <vertAlign val="superscript"/>
        <sz val="11"/>
        <rFont val="Arial"/>
        <family val="2"/>
      </rPr>
      <t xml:space="preserve"> </t>
    </r>
  </si>
  <si>
    <r>
      <t>High-duty sugar</t>
    </r>
    <r>
      <rPr>
        <vertAlign val="superscript"/>
        <sz val="11"/>
        <rFont val="Arial"/>
        <family val="2"/>
      </rPr>
      <t xml:space="preserve"> 2/</t>
    </r>
  </si>
  <si>
    <r>
      <rPr>
        <u/>
        <sz val="11"/>
        <rFont val="Arial"/>
        <family val="2"/>
      </rPr>
      <t>Source</t>
    </r>
    <r>
      <rPr>
        <sz val="11"/>
        <rFont val="Arial"/>
        <family val="2"/>
      </rPr>
      <t xml:space="preserve">: See individual reference tables for sources. </t>
    </r>
  </si>
  <si>
    <r>
      <t xml:space="preserve">WASDE Projection </t>
    </r>
    <r>
      <rPr>
        <b/>
        <vertAlign val="superscript"/>
        <sz val="11"/>
        <color rgb="FFFF0000"/>
        <rFont val="Arial"/>
        <family val="2"/>
      </rPr>
      <t>1/</t>
    </r>
  </si>
  <si>
    <r>
      <t>New Orleans, LA</t>
    </r>
    <r>
      <rPr>
        <vertAlign val="superscript"/>
        <sz val="11"/>
        <color theme="1"/>
        <rFont val="Arial"/>
        <family val="2"/>
      </rPr>
      <t xml:space="preserve"> </t>
    </r>
  </si>
  <si>
    <r>
      <t>Total raw value</t>
    </r>
    <r>
      <rPr>
        <i/>
        <vertAlign val="subscript"/>
        <sz val="11"/>
        <rFont val="Arial"/>
        <family val="2"/>
      </rPr>
      <t xml:space="preserve"> </t>
    </r>
    <r>
      <rPr>
        <i/>
        <vertAlign val="superscript"/>
        <sz val="11"/>
        <rFont val="Arial"/>
        <family val="2"/>
      </rPr>
      <t>2/</t>
    </r>
  </si>
  <si>
    <r>
      <rPr>
        <u/>
        <sz val="11"/>
        <rFont val="Arial"/>
        <family val="2"/>
      </rPr>
      <t>Source</t>
    </r>
    <r>
      <rPr>
        <sz val="11"/>
        <rFont val="Arial"/>
        <family val="2"/>
      </rPr>
      <t>: U.S. Census Bureau Trade Data, except forecast is FAS.</t>
    </r>
  </si>
  <si>
    <r>
      <t xml:space="preserve">     Mexico</t>
    </r>
    <r>
      <rPr>
        <vertAlign val="superscript"/>
        <sz val="11"/>
        <rFont val="Arial"/>
        <family val="2"/>
      </rPr>
      <t xml:space="preserve"> 1/</t>
    </r>
  </si>
  <si>
    <r>
      <t xml:space="preserve">     Specialty, WTO minimum</t>
    </r>
    <r>
      <rPr>
        <vertAlign val="superscript"/>
        <sz val="11"/>
        <rFont val="Arial"/>
        <family val="2"/>
      </rPr>
      <t xml:space="preserve"> 2/</t>
    </r>
  </si>
  <si>
    <r>
      <t xml:space="preserve">     Specialty, Additional</t>
    </r>
    <r>
      <rPr>
        <vertAlign val="superscript"/>
        <sz val="11"/>
        <rFont val="Arial"/>
        <family val="2"/>
      </rPr>
      <t xml:space="preserve"> 2/</t>
    </r>
  </si>
  <si>
    <r>
      <rPr>
        <u/>
        <sz val="11"/>
        <rFont val="Arial"/>
        <family val="2"/>
      </rPr>
      <t>Source</t>
    </r>
    <r>
      <rPr>
        <sz val="11"/>
        <rFont val="Arial"/>
        <family val="2"/>
      </rPr>
      <t xml:space="preserve">: U.S. Customs and Border Protection, Weekly Quota Status Report.  </t>
    </r>
  </si>
  <si>
    <r>
      <t xml:space="preserve">Dominican Republic </t>
    </r>
    <r>
      <rPr>
        <vertAlign val="superscript"/>
        <sz val="11"/>
        <rFont val="Arial"/>
        <family val="2"/>
      </rPr>
      <t>2/</t>
    </r>
  </si>
  <si>
    <r>
      <t xml:space="preserve">Guatemala </t>
    </r>
    <r>
      <rPr>
        <vertAlign val="superscript"/>
        <sz val="11"/>
        <rFont val="Arial"/>
        <family val="2"/>
      </rPr>
      <t>3/</t>
    </r>
  </si>
  <si>
    <r>
      <t xml:space="preserve">Panama, General </t>
    </r>
    <r>
      <rPr>
        <vertAlign val="superscript"/>
        <sz val="11"/>
        <rFont val="Arial"/>
        <family val="2"/>
      </rPr>
      <t>2/</t>
    </r>
  </si>
  <si>
    <r>
      <t xml:space="preserve">Peru </t>
    </r>
    <r>
      <rPr>
        <vertAlign val="superscript"/>
        <sz val="11"/>
        <rFont val="Arial"/>
        <family val="2"/>
      </rPr>
      <t>2/</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</si>
  <si>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</si>
  <si>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</si>
  <si>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t>Mexico</t>
    </r>
    <r>
      <rPr>
        <vertAlign val="superscript"/>
        <sz val="11"/>
        <rFont val="Arial"/>
        <family val="2"/>
      </rPr>
      <t xml:space="preserve"> 2/</t>
    </r>
  </si>
  <si>
    <r>
      <t xml:space="preserve">Re-export Program Imports </t>
    </r>
    <r>
      <rPr>
        <vertAlign val="superscript"/>
        <sz val="11"/>
        <rFont val="Arial"/>
        <family val="2"/>
      </rPr>
      <t>3/</t>
    </r>
  </si>
  <si>
    <r>
      <t>Total Projected Imports</t>
    </r>
    <r>
      <rPr>
        <b/>
        <vertAlign val="superscript"/>
        <sz val="11"/>
        <rFont val="Arial"/>
        <family val="2"/>
      </rPr>
      <t xml:space="preserve"> </t>
    </r>
    <r>
      <rPr>
        <vertAlign val="superscript"/>
        <sz val="11"/>
        <rFont val="Arial"/>
        <family val="2"/>
      </rPr>
      <t>4/</t>
    </r>
  </si>
  <si>
    <r>
      <rPr>
        <u/>
        <sz val="11"/>
        <rFont val="Arial"/>
        <family val="2"/>
      </rPr>
      <t>Source</t>
    </r>
    <r>
      <rPr>
        <sz val="11"/>
        <rFont val="Arial"/>
        <family val="2"/>
      </rPr>
      <t xml:space="preserve">: </t>
    </r>
  </si>
  <si>
    <r>
      <t>Other Countries</t>
    </r>
    <r>
      <rPr>
        <vertAlign val="superscript"/>
        <sz val="11"/>
        <rFont val="Arial"/>
        <family val="2"/>
      </rPr>
      <t xml:space="preserve"> </t>
    </r>
  </si>
  <si>
    <r>
      <t xml:space="preserve">Mexico </t>
    </r>
    <r>
      <rPr>
        <vertAlign val="superscript"/>
        <sz val="11"/>
        <rFont val="Arial"/>
        <family val="2"/>
      </rPr>
      <t>2/</t>
    </r>
  </si>
  <si>
    <t>CY 2019</t>
  </si>
  <si>
    <r>
      <t>April-June</t>
    </r>
    <r>
      <rPr>
        <vertAlign val="superscript"/>
        <sz val="12"/>
        <rFont val="Arial"/>
        <family val="2"/>
      </rPr>
      <t xml:space="preserve"> 6/</t>
    </r>
  </si>
  <si>
    <t>6/ Reporting deadline is the end of the calendar quarter following the quarter in which the transaction occurs.  Monthly totals are preliminary until after reporting deadline.</t>
  </si>
  <si>
    <t>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</si>
</sst>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m/d/yyyy;@"/>
    <numFmt numFmtId="168" formatCode="#.00"/>
    <numFmt numFmtId="169" formatCode="0;[Red]0"/>
    <numFmt numFmtId="170" formatCode="#,##0;[Red]#,##0"/>
    <numFmt numFmtId="171" formatCode="&quot;$&quot;#,##0.00"/>
    <numFmt numFmtId="172" formatCode="0.00000000"/>
    <numFmt numFmtId="173" formatCode="#,##0.000"/>
    <numFmt numFmtId="174" formatCode="#,##0.00;[Red]#,##0.00"/>
    <numFmt numFmtId="175" formatCode="#,##0.0;[Red]#,##0.0"/>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vertAlign val="superscript"/>
      <sz val="10"/>
      <name val="Arial"/>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sz val="10"/>
      <color theme="1"/>
      <name val="Calibri"/>
      <family val="2"/>
      <scheme val="minor"/>
    </font>
    <font>
      <b/>
      <sz val="10"/>
      <color rgb="FFFF0000"/>
      <name val="Arial"/>
      <family val="2"/>
    </font>
    <font>
      <i/>
      <sz val="9"/>
      <name val="Arial"/>
      <family val="2"/>
    </font>
    <font>
      <b/>
      <sz val="11"/>
      <color rgb="FFFF0000"/>
      <name val="Arial"/>
      <family val="2"/>
    </font>
    <font>
      <b/>
      <sz val="20"/>
      <name val="Arial"/>
      <family val="2"/>
    </font>
    <font>
      <sz val="10"/>
      <color rgb="FF000000"/>
      <name val="Arial"/>
      <family val="2"/>
    </font>
    <font>
      <b/>
      <sz val="11"/>
      <name val="Arial"/>
      <family val="2"/>
    </font>
    <font>
      <b/>
      <sz val="12"/>
      <color rgb="FF000000"/>
      <name val="Arial"/>
      <family val="2"/>
    </font>
    <font>
      <b/>
      <sz val="10"/>
      <color rgb="FF000000"/>
      <name val="Arial"/>
      <family val="2"/>
    </font>
    <font>
      <i/>
      <sz val="10"/>
      <color rgb="FF000000"/>
      <name val="Arial"/>
      <family val="2"/>
    </font>
    <font>
      <u/>
      <sz val="12"/>
      <name val="Arial"/>
      <family val="2"/>
    </font>
    <font>
      <b/>
      <sz val="18"/>
      <name val="Arial"/>
      <family val="2"/>
    </font>
    <font>
      <i/>
      <sz val="10"/>
      <color rgb="FFFF0000"/>
      <name val="Arial"/>
      <family val="2"/>
    </font>
    <font>
      <i/>
      <sz val="11"/>
      <name val="Arial"/>
      <family val="2"/>
    </font>
    <font>
      <vertAlign val="superscript"/>
      <sz val="10"/>
      <color rgb="FF000000"/>
      <name val="Arial"/>
      <family val="2"/>
    </font>
    <font>
      <vertAlign val="superscript"/>
      <sz val="12"/>
      <name val="Arial"/>
      <family val="2"/>
    </font>
    <font>
      <b/>
      <vertAlign val="superscript"/>
      <sz val="14"/>
      <name val="Arial"/>
      <family val="2"/>
    </font>
    <font>
      <b/>
      <i/>
      <sz val="11"/>
      <color rgb="FFFF0000"/>
      <name val="Arial"/>
      <family val="2"/>
    </font>
    <font>
      <vertAlign val="superscript"/>
      <sz val="12"/>
      <color rgb="FF00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b/>
      <vertAlign val="superscript"/>
      <sz val="11"/>
      <color rgb="FFFF0000"/>
      <name val="Arial"/>
      <family val="2"/>
    </font>
    <font>
      <vertAlign val="superscript"/>
      <sz val="11"/>
      <color theme="1"/>
      <name val="Arial"/>
      <family val="2"/>
    </font>
    <font>
      <i/>
      <vertAlign val="subscript"/>
      <sz val="11"/>
      <name val="Arial"/>
      <family val="2"/>
    </font>
    <font>
      <i/>
      <vertAlign val="super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8"/>
      </bottom>
      <diagonal/>
    </border>
    <border>
      <left style="thin">
        <color indexed="64"/>
      </left>
      <right style="thin">
        <color indexed="64"/>
      </right>
      <top/>
      <bottom style="thin">
        <color auto="1"/>
      </bottom>
      <diagonal/>
    </border>
    <border>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138">
    <xf numFmtId="0" fontId="0" fillId="0" borderId="0"/>
    <xf numFmtId="43" fontId="17"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3" fontId="25" fillId="0" borderId="0" applyFont="0" applyFill="0" applyBorder="0" applyAlignment="0" applyProtection="0"/>
    <xf numFmtId="44" fontId="17" fillId="0" borderId="0" applyFont="0" applyFill="0" applyBorder="0" applyAlignment="0" applyProtection="0"/>
    <xf numFmtId="42" fontId="25" fillId="0" borderId="0" applyFont="0" applyFill="0" applyBorder="0" applyAlignment="0" applyProtection="0"/>
    <xf numFmtId="0" fontId="19" fillId="0" borderId="0" applyNumberFormat="0" applyFill="0" applyBorder="0" applyAlignment="0" applyProtection="0">
      <alignment vertical="top"/>
      <protection locked="0"/>
    </xf>
    <xf numFmtId="0" fontId="17" fillId="0" borderId="0"/>
    <xf numFmtId="0" fontId="30" fillId="0" borderId="0"/>
    <xf numFmtId="0" fontId="30" fillId="0" borderId="0"/>
    <xf numFmtId="9" fontId="17" fillId="0" borderId="0" applyFont="0" applyFill="0" applyBorder="0" applyAlignment="0" applyProtection="0"/>
    <xf numFmtId="0" fontId="31" fillId="0" borderId="0">
      <protection locked="0"/>
    </xf>
    <xf numFmtId="168" fontId="31" fillId="0" borderId="0">
      <protection locked="0"/>
    </xf>
    <xf numFmtId="0" fontId="32" fillId="0" borderId="0">
      <protection locked="0"/>
    </xf>
    <xf numFmtId="0" fontId="32" fillId="0" borderId="0">
      <protection locked="0"/>
    </xf>
    <xf numFmtId="0" fontId="14" fillId="0" borderId="0"/>
    <xf numFmtId="0" fontId="34" fillId="0" borderId="0"/>
    <xf numFmtId="43" fontId="17" fillId="0" borderId="0" applyFont="0" applyFill="0" applyBorder="0" applyAlignment="0" applyProtection="0"/>
    <xf numFmtId="43" fontId="15"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1"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23" applyNumberFormat="0" applyAlignment="0" applyProtection="0"/>
    <xf numFmtId="0" fontId="45" fillId="6" borderId="24" applyNumberFormat="0" applyAlignment="0" applyProtection="0"/>
    <xf numFmtId="0" fontId="46" fillId="6" borderId="23" applyNumberFormat="0" applyAlignment="0" applyProtection="0"/>
    <xf numFmtId="0" fontId="47" fillId="0" borderId="25" applyNumberFormat="0" applyFill="0" applyAlignment="0" applyProtection="0"/>
    <xf numFmtId="0" fontId="48" fillId="7" borderId="2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8" applyNumberFormat="0" applyFill="0" applyAlignment="0" applyProtection="0"/>
    <xf numFmtId="0" fontId="5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52" fillId="32" borderId="0" applyNumberFormat="0" applyBorder="0" applyAlignment="0" applyProtection="0"/>
    <xf numFmtId="0" fontId="12" fillId="0" borderId="0"/>
    <xf numFmtId="0" fontId="12" fillId="8" borderId="27" applyNumberFormat="0" applyFont="0" applyAlignment="0" applyProtection="0"/>
    <xf numFmtId="43" fontId="54" fillId="0" borderId="0" applyFont="0" applyFill="0" applyBorder="0" applyAlignment="0" applyProtection="0"/>
    <xf numFmtId="9" fontId="54" fillId="0" borderId="0" applyFont="0" applyFill="0" applyBorder="0" applyAlignment="0" applyProtection="0"/>
    <xf numFmtId="0" fontId="11" fillId="0" borderId="0"/>
    <xf numFmtId="0" fontId="17" fillId="0" borderId="0"/>
    <xf numFmtId="0" fontId="10" fillId="0" borderId="0"/>
    <xf numFmtId="0" fontId="10" fillId="0" borderId="0"/>
    <xf numFmtId="43" fontId="10" fillId="0" borderId="0" applyFont="0" applyFill="0" applyBorder="0" applyAlignment="0" applyProtection="0"/>
    <xf numFmtId="0" fontId="10" fillId="0" borderId="0"/>
    <xf numFmtId="0" fontId="17" fillId="0" borderId="0"/>
    <xf numFmtId="9" fontId="17" fillId="0" borderId="0" applyFont="0" applyFill="0" applyBorder="0" applyAlignment="0" applyProtection="0"/>
    <xf numFmtId="0" fontId="9" fillId="0" borderId="0"/>
    <xf numFmtId="0" fontId="17" fillId="0" borderId="0"/>
    <xf numFmtId="9" fontId="17"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27" applyNumberFormat="0" applyFont="0" applyAlignment="0" applyProtection="0"/>
    <xf numFmtId="43"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 borderId="27" applyNumberFormat="0" applyFont="0" applyAlignment="0" applyProtection="0"/>
    <xf numFmtId="0" fontId="8" fillId="8" borderId="27" applyNumberFormat="0" applyFont="0" applyAlignment="0" applyProtection="0"/>
    <xf numFmtId="0" fontId="7" fillId="0" borderId="0"/>
    <xf numFmtId="43" fontId="7" fillId="0" borderId="0" applyFont="0" applyFill="0" applyBorder="0" applyAlignment="0" applyProtection="0"/>
    <xf numFmtId="0" fontId="1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27"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27" applyNumberFormat="0" applyFont="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27" applyNumberFormat="0" applyFont="0" applyAlignment="0" applyProtection="0"/>
    <xf numFmtId="0" fontId="6" fillId="8" borderId="27" applyNumberFormat="0" applyFont="0" applyAlignment="0" applyProtection="0"/>
    <xf numFmtId="0" fontId="5" fillId="0" borderId="0"/>
    <xf numFmtId="0" fontId="5" fillId="0" borderId="0"/>
    <xf numFmtId="0" fontId="5"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27" applyNumberFormat="0" applyFont="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27" applyNumberFormat="0" applyFont="0" applyAlignment="0" applyProtection="0"/>
    <xf numFmtId="0" fontId="4" fillId="8" borderId="27" applyNumberFormat="0" applyFont="0" applyAlignment="0" applyProtection="0"/>
    <xf numFmtId="0" fontId="4" fillId="0" borderId="0"/>
    <xf numFmtId="0" fontId="4" fillId="0" borderId="0"/>
    <xf numFmtId="0" fontId="4"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27"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27" applyNumberFormat="0" applyFont="0" applyAlignment="0" applyProtection="0"/>
    <xf numFmtId="0" fontId="3" fillId="8" borderId="27" applyNumberFormat="0" applyFont="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43" fontId="17" fillId="0" borderId="0" applyFont="0" applyFill="0" applyBorder="0" applyAlignment="0" applyProtection="0"/>
    <xf numFmtId="9" fontId="17" fillId="0" borderId="0" applyFont="0" applyFill="0" applyBorder="0" applyAlignment="0" applyProtection="0"/>
    <xf numFmtId="0" fontId="1" fillId="0" borderId="0"/>
    <xf numFmtId="0" fontId="1" fillId="0" borderId="0"/>
    <xf numFmtId="0" fontId="1" fillId="0" borderId="0"/>
  </cellStyleXfs>
  <cellXfs count="590">
    <xf numFmtId="0" fontId="0" fillId="0" borderId="0" xfId="0"/>
    <xf numFmtId="3" fontId="0" fillId="0" borderId="0" xfId="0" applyNumberFormat="1"/>
    <xf numFmtId="0" fontId="0" fillId="0" borderId="0" xfId="0" applyBorder="1"/>
    <xf numFmtId="0" fontId="20"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21" fillId="0" borderId="8" xfId="0" applyFont="1" applyBorder="1" applyAlignment="1">
      <alignment horizontal="left"/>
    </xf>
    <xf numFmtId="3" fontId="17" fillId="0" borderId="0" xfId="0" applyNumberFormat="1" applyFont="1" applyBorder="1" applyAlignment="1">
      <alignment horizontal="right"/>
    </xf>
    <xf numFmtId="3" fontId="17"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0" fontId="17"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21" fillId="0" borderId="0" xfId="0" applyFont="1" applyBorder="1" applyAlignment="1">
      <alignment horizontal="left"/>
    </xf>
    <xf numFmtId="0" fontId="0" fillId="0" borderId="11" xfId="0" applyBorder="1"/>
    <xf numFmtId="0" fontId="20" fillId="0" borderId="8" xfId="0" applyFont="1" applyBorder="1"/>
    <xf numFmtId="0" fontId="17" fillId="0" borderId="0" xfId="0" applyFont="1" applyFill="1" applyBorder="1" applyAlignment="1"/>
    <xf numFmtId="3" fontId="17" fillId="0" borderId="3" xfId="0" applyNumberFormat="1" applyFont="1" applyBorder="1"/>
    <xf numFmtId="3" fontId="17" fillId="0" borderId="0" xfId="0" applyNumberFormat="1" applyFont="1" applyFill="1" applyBorder="1"/>
    <xf numFmtId="0" fontId="23" fillId="0" borderId="5" xfId="0" applyFont="1" applyBorder="1" applyAlignment="1">
      <alignment horizontal="center"/>
    </xf>
    <xf numFmtId="0" fontId="23" fillId="0" borderId="0" xfId="0" applyFont="1" applyBorder="1" applyAlignment="1">
      <alignment horizontal="center"/>
    </xf>
    <xf numFmtId="14" fontId="23" fillId="0" borderId="0" xfId="0" quotePrefix="1" applyNumberFormat="1" applyFont="1" applyBorder="1" applyAlignment="1">
      <alignment horizontal="center"/>
    </xf>
    <xf numFmtId="0" fontId="17" fillId="0" borderId="0" xfId="0" applyFont="1" applyFill="1"/>
    <xf numFmtId="0" fontId="24" fillId="0" borderId="0" xfId="0" applyFont="1" applyFill="1"/>
    <xf numFmtId="0" fontId="17" fillId="0" borderId="3" xfId="0" applyFont="1" applyBorder="1"/>
    <xf numFmtId="37" fontId="0" fillId="0" borderId="0" xfId="0" applyNumberFormat="1" applyFill="1"/>
    <xf numFmtId="14" fontId="0" fillId="0" borderId="0" xfId="0" applyNumberFormat="1"/>
    <xf numFmtId="0" fontId="21" fillId="0" borderId="0" xfId="0" applyFont="1" applyBorder="1" applyAlignment="1">
      <alignment horizontal="left"/>
    </xf>
    <xf numFmtId="0" fontId="17" fillId="0" borderId="0" xfId="0" applyFont="1" applyBorder="1"/>
    <xf numFmtId="4" fontId="29" fillId="0" borderId="0" xfId="0" applyNumberFormat="1" applyFont="1"/>
    <xf numFmtId="3" fontId="29" fillId="0" borderId="0" xfId="0" applyNumberFormat="1" applyFont="1"/>
    <xf numFmtId="0" fontId="29" fillId="0" borderId="0" xfId="0" applyFont="1"/>
    <xf numFmtId="3" fontId="17" fillId="0" borderId="0" xfId="0" applyNumberFormat="1" applyFont="1"/>
    <xf numFmtId="9" fontId="0" fillId="0" borderId="0" xfId="14" applyFont="1"/>
    <xf numFmtId="166" fontId="0" fillId="0" borderId="0" xfId="1" applyNumberFormat="1" applyFont="1" applyFill="1"/>
    <xf numFmtId="170" fontId="0" fillId="0" borderId="0" xfId="0" applyNumberFormat="1"/>
    <xf numFmtId="0" fontId="21" fillId="0" borderId="0" xfId="0" applyFont="1" applyBorder="1" applyAlignment="1">
      <alignment horizontal="left"/>
    </xf>
    <xf numFmtId="0" fontId="0" fillId="0" borderId="13" xfId="0" applyBorder="1" applyAlignment="1">
      <alignment horizontal="right"/>
    </xf>
    <xf numFmtId="0" fontId="0" fillId="0" borderId="0" xfId="0" applyAlignment="1">
      <alignment vertical="center"/>
    </xf>
    <xf numFmtId="0" fontId="20" fillId="0" borderId="5" xfId="0" applyFont="1" applyBorder="1" applyAlignment="1">
      <alignment horizontal="center"/>
    </xf>
    <xf numFmtId="3" fontId="17" fillId="0" borderId="2" xfId="0" applyNumberFormat="1" applyFont="1" applyBorder="1"/>
    <xf numFmtId="0" fontId="17" fillId="0" borderId="3" xfId="0" applyFont="1" applyFill="1" applyBorder="1"/>
    <xf numFmtId="0" fontId="0" fillId="0" borderId="0" xfId="0" applyAlignment="1">
      <alignment horizontal="center" vertical="center"/>
    </xf>
    <xf numFmtId="170" fontId="20" fillId="0" borderId="11" xfId="0" applyNumberFormat="1" applyFont="1" applyBorder="1" applyAlignment="1">
      <alignment horizontal="center"/>
    </xf>
    <xf numFmtId="170" fontId="20" fillId="0" borderId="10" xfId="0" applyNumberFormat="1" applyFont="1" applyBorder="1" applyAlignment="1">
      <alignment horizontal="center"/>
    </xf>
    <xf numFmtId="170" fontId="20" fillId="0" borderId="6" xfId="0" applyNumberFormat="1" applyFont="1" applyBorder="1" applyAlignment="1">
      <alignment horizontal="center"/>
    </xf>
    <xf numFmtId="0" fontId="18" fillId="0" borderId="4" xfId="0" applyFont="1" applyBorder="1"/>
    <xf numFmtId="0" fontId="18" fillId="0" borderId="0" xfId="0" applyFont="1"/>
    <xf numFmtId="0" fontId="18" fillId="0" borderId="18" xfId="0" applyFont="1" applyBorder="1" applyAlignment="1">
      <alignment horizontal="right"/>
    </xf>
    <xf numFmtId="0" fontId="17" fillId="0" borderId="2" xfId="0" applyFont="1" applyBorder="1" applyAlignment="1">
      <alignment horizontal="center" vertical="center" wrapText="1"/>
    </xf>
    <xf numFmtId="0" fontId="21" fillId="0" borderId="8" xfId="0" applyFont="1" applyBorder="1" applyAlignment="1">
      <alignment horizontal="left" vertical="center"/>
    </xf>
    <xf numFmtId="0" fontId="0" fillId="0" borderId="16" xfId="0" applyBorder="1"/>
    <xf numFmtId="0" fontId="17" fillId="0" borderId="2" xfId="0" applyFont="1" applyFill="1" applyBorder="1" applyAlignment="1">
      <alignment horizontal="center" vertical="center" wrapText="1"/>
    </xf>
    <xf numFmtId="0" fontId="17" fillId="0" borderId="17" xfId="0" applyFont="1" applyFill="1" applyBorder="1" applyAlignment="1">
      <alignment horizontal="center" vertical="center" wrapText="1"/>
    </xf>
    <xf numFmtId="17" fontId="0" fillId="0" borderId="0" xfId="0" applyNumberFormat="1" applyFill="1" applyBorder="1" applyAlignment="1">
      <alignment horizontal="center" vertical="center"/>
    </xf>
    <xf numFmtId="0" fontId="21" fillId="0" borderId="13" xfId="0" applyFont="1" applyBorder="1" applyAlignment="1">
      <alignment horizontal="left"/>
    </xf>
    <xf numFmtId="0" fontId="17" fillId="0" borderId="0" xfId="0" applyFont="1" applyFill="1" applyBorder="1" applyAlignment="1">
      <alignment wrapText="1"/>
    </xf>
    <xf numFmtId="0" fontId="21" fillId="0" borderId="16" xfId="0" applyFont="1" applyBorder="1" applyAlignment="1">
      <alignment horizontal="left"/>
    </xf>
    <xf numFmtId="15" fontId="20" fillId="0" borderId="19" xfId="0" applyNumberFormat="1" applyFont="1" applyBorder="1" applyAlignment="1">
      <alignment horizontal="center"/>
    </xf>
    <xf numFmtId="15" fontId="35" fillId="0" borderId="17" xfId="0" applyNumberFormat="1" applyFont="1" applyBorder="1" applyAlignment="1">
      <alignment horizontal="center"/>
    </xf>
    <xf numFmtId="0" fontId="21" fillId="0" borderId="7" xfId="0" applyFont="1" applyBorder="1" applyAlignment="1">
      <alignment horizontal="left"/>
    </xf>
    <xf numFmtId="14" fontId="59" fillId="0" borderId="5" xfId="0" applyNumberFormat="1" applyFont="1" applyBorder="1" applyAlignment="1">
      <alignment horizontal="center"/>
    </xf>
    <xf numFmtId="14" fontId="59" fillId="0" borderId="0" xfId="0" applyNumberFormat="1" applyFont="1" applyBorder="1" applyAlignment="1">
      <alignment horizontal="center"/>
    </xf>
    <xf numFmtId="17" fontId="15"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58" fillId="0" borderId="7" xfId="0" applyFont="1" applyBorder="1" applyAlignment="1">
      <alignment horizontal="center" wrapText="1"/>
    </xf>
    <xf numFmtId="0" fontId="58" fillId="0" borderId="0" xfId="0" applyFont="1" applyBorder="1"/>
    <xf numFmtId="0" fontId="0" fillId="0" borderId="8" xfId="0" applyBorder="1"/>
    <xf numFmtId="0" fontId="0" fillId="0" borderId="0" xfId="0"/>
    <xf numFmtId="0" fontId="30" fillId="0" borderId="0" xfId="0" applyFont="1" applyFill="1"/>
    <xf numFmtId="0" fontId="33" fillId="0" borderId="0" xfId="0" applyFont="1"/>
    <xf numFmtId="15" fontId="35" fillId="0" borderId="2" xfId="0" applyNumberFormat="1" applyFont="1" applyBorder="1" applyAlignment="1">
      <alignment horizontal="center"/>
    </xf>
    <xf numFmtId="0" fontId="58" fillId="0" borderId="3" xfId="0" applyFont="1" applyBorder="1" applyAlignment="1">
      <alignment horizontal="center" wrapText="1"/>
    </xf>
    <xf numFmtId="0" fontId="17" fillId="0" borderId="0" xfId="0" applyFont="1" applyFill="1" applyBorder="1" applyAlignment="1">
      <alignment horizontal="right"/>
    </xf>
    <xf numFmtId="0" fontId="0" fillId="0" borderId="0" xfId="0" applyAlignment="1">
      <alignment vertical="top"/>
    </xf>
    <xf numFmtId="0" fontId="21" fillId="0" borderId="0" xfId="0" applyFont="1" applyAlignment="1">
      <alignment horizontal="left" vertical="center"/>
    </xf>
    <xf numFmtId="167" fontId="63" fillId="0" borderId="0" xfId="0" applyNumberFormat="1" applyFont="1"/>
    <xf numFmtId="0" fontId="17" fillId="0" borderId="0" xfId="0" applyFont="1" applyAlignment="1">
      <alignment vertical="top"/>
    </xf>
    <xf numFmtId="3" fontId="0" fillId="0" borderId="0" xfId="0" applyNumberFormat="1" applyAlignment="1">
      <alignment horizontal="center" vertical="center"/>
    </xf>
    <xf numFmtId="3" fontId="17" fillId="0" borderId="16" xfId="11" applyNumberFormat="1" applyFont="1" applyBorder="1"/>
    <xf numFmtId="0" fontId="17" fillId="0" borderId="13" xfId="11" applyFont="1" applyBorder="1"/>
    <xf numFmtId="0" fontId="17" fillId="0" borderId="3" xfId="11" applyFont="1" applyBorder="1"/>
    <xf numFmtId="3" fontId="17" fillId="0" borderId="3" xfId="11" applyNumberFormat="1" applyFont="1" applyBorder="1"/>
    <xf numFmtId="3" fontId="17" fillId="0" borderId="7" xfId="11" applyNumberFormat="1" applyFont="1" applyBorder="1"/>
    <xf numFmtId="3" fontId="35" fillId="0" borderId="3" xfId="11" applyNumberFormat="1" applyFont="1" applyBorder="1"/>
    <xf numFmtId="173" fontId="17" fillId="0" borderId="0" xfId="0" applyNumberFormat="1" applyFont="1" applyFill="1" applyBorder="1" applyAlignment="1">
      <alignment horizontal="right"/>
    </xf>
    <xf numFmtId="0" fontId="0" fillId="0" borderId="0" xfId="0"/>
    <xf numFmtId="3" fontId="0" fillId="0" borderId="0" xfId="0" applyNumberFormat="1"/>
    <xf numFmtId="0" fontId="17" fillId="0" borderId="0" xfId="0" applyFont="1"/>
    <xf numFmtId="170" fontId="0" fillId="0" borderId="0" xfId="0" applyNumberFormat="1"/>
    <xf numFmtId="4" fontId="0" fillId="0" borderId="0" xfId="0" applyNumberFormat="1"/>
    <xf numFmtId="0" fontId="62" fillId="0" borderId="13" xfId="73" applyFont="1" applyFill="1" applyBorder="1" applyAlignment="1">
      <alignment horizontal="center" vertical="top" wrapText="1"/>
    </xf>
    <xf numFmtId="0" fontId="17" fillId="0" borderId="3" xfId="73" applyFont="1" applyFill="1" applyBorder="1" applyAlignment="1">
      <alignment horizontal="left" vertical="top" wrapText="1" indent="1"/>
    </xf>
    <xf numFmtId="0" fontId="17" fillId="0" borderId="2" xfId="73" applyFont="1" applyFill="1" applyBorder="1" applyAlignment="1">
      <alignment horizontal="left" vertical="top" wrapText="1" indent="2"/>
    </xf>
    <xf numFmtId="0" fontId="55" fillId="0" borderId="0" xfId="0" applyFont="1" applyAlignment="1">
      <alignment horizontal="left" vertical="top" wrapText="1"/>
    </xf>
    <xf numFmtId="0" fontId="55" fillId="0" borderId="0" xfId="0" applyFont="1" applyAlignment="1">
      <alignment vertical="top"/>
    </xf>
    <xf numFmtId="0" fontId="68" fillId="0" borderId="0" xfId="0" applyFont="1" applyAlignment="1">
      <alignment horizontal="center" vertical="top" wrapText="1"/>
    </xf>
    <xf numFmtId="0" fontId="56" fillId="0" borderId="0" xfId="0" applyFont="1" applyAlignment="1">
      <alignment horizontal="center" vertical="top" wrapText="1"/>
    </xf>
    <xf numFmtId="0" fontId="53" fillId="0" borderId="13" xfId="11" applyFont="1" applyBorder="1" applyAlignment="1">
      <alignment horizontal="center"/>
    </xf>
    <xf numFmtId="0" fontId="17" fillId="0" borderId="3" xfId="73" applyFont="1" applyFill="1" applyBorder="1" applyAlignment="1">
      <alignment horizontal="left" vertical="top" wrapText="1" indent="2"/>
    </xf>
    <xf numFmtId="0" fontId="17" fillId="0" borderId="0" xfId="73" applyFont="1" applyAlignment="1">
      <alignment vertical="top"/>
    </xf>
    <xf numFmtId="0" fontId="21" fillId="0" borderId="16" xfId="11" applyFont="1" applyBorder="1"/>
    <xf numFmtId="0" fontId="18" fillId="0" borderId="0" xfId="0" applyFont="1" applyBorder="1"/>
    <xf numFmtId="2" fontId="0" fillId="0" borderId="0" xfId="0" applyNumberFormat="1"/>
    <xf numFmtId="3" fontId="33" fillId="0" borderId="0" xfId="11" applyNumberFormat="1" applyFont="1" applyBorder="1"/>
    <xf numFmtId="3" fontId="63" fillId="0" borderId="0" xfId="11" applyNumberFormat="1" applyFont="1" applyBorder="1"/>
    <xf numFmtId="3" fontId="33" fillId="0" borderId="0" xfId="0" applyNumberFormat="1" applyFont="1" applyFill="1" applyBorder="1"/>
    <xf numFmtId="0" fontId="33" fillId="0" borderId="0" xfId="11" applyFont="1"/>
    <xf numFmtId="3" fontId="33" fillId="0" borderId="0" xfId="0" applyNumberFormat="1" applyFont="1"/>
    <xf numFmtId="0" fontId="33" fillId="0" borderId="0" xfId="0" applyFont="1" applyBorder="1"/>
    <xf numFmtId="3" fontId="33" fillId="0" borderId="0" xfId="0" applyNumberFormat="1" applyFont="1" applyBorder="1"/>
    <xf numFmtId="3" fontId="33" fillId="0" borderId="0" xfId="0" applyNumberFormat="1" applyFont="1" applyFill="1" applyBorder="1" applyAlignment="1">
      <alignment horizontal="right"/>
    </xf>
    <xf numFmtId="3" fontId="60" fillId="0" borderId="0" xfId="0" applyNumberFormat="1" applyFont="1"/>
    <xf numFmtId="3" fontId="33" fillId="0" borderId="0" xfId="0" applyNumberFormat="1" applyFont="1" applyBorder="1" applyAlignment="1">
      <alignment horizontal="right" readingOrder="2"/>
    </xf>
    <xf numFmtId="4" fontId="60" fillId="0" borderId="0" xfId="0" applyNumberFormat="1" applyFont="1" applyBorder="1" applyAlignment="1">
      <alignment horizontal="right" readingOrder="2"/>
    </xf>
    <xf numFmtId="0" fontId="60" fillId="0" borderId="0" xfId="0" applyFont="1"/>
    <xf numFmtId="0" fontId="70" fillId="0" borderId="0" xfId="0" applyFont="1" applyBorder="1" applyAlignment="1">
      <alignment horizontal="left" wrapText="1" indent="1"/>
    </xf>
    <xf numFmtId="170" fontId="70" fillId="0" borderId="0" xfId="1" quotePrefix="1" applyNumberFormat="1" applyFont="1" applyBorder="1" applyAlignment="1">
      <alignment readingOrder="2"/>
    </xf>
    <xf numFmtId="170" fontId="70" fillId="0" borderId="0" xfId="1" quotePrefix="1" applyNumberFormat="1" applyFont="1" applyFill="1" applyBorder="1" applyAlignment="1">
      <alignment readingOrder="2"/>
    </xf>
    <xf numFmtId="170" fontId="70" fillId="0" borderId="0" xfId="1" applyNumberFormat="1" applyFont="1" applyBorder="1" applyAlignment="1">
      <alignment readingOrder="2"/>
    </xf>
    <xf numFmtId="0" fontId="33" fillId="0" borderId="3" xfId="0" applyFont="1" applyBorder="1"/>
    <xf numFmtId="0" fontId="33" fillId="0" borderId="0" xfId="0" applyFont="1" applyBorder="1" applyAlignment="1">
      <alignment horizontal="right"/>
    </xf>
    <xf numFmtId="0" fontId="70" fillId="0" borderId="0" xfId="0" applyFont="1" applyBorder="1" applyAlignment="1">
      <alignment wrapText="1"/>
    </xf>
    <xf numFmtId="3" fontId="70" fillId="0" borderId="0" xfId="0" applyNumberFormat="1" applyFont="1" applyBorder="1" applyAlignment="1">
      <alignment horizontal="right"/>
    </xf>
    <xf numFmtId="3" fontId="33" fillId="0" borderId="0" xfId="0" applyNumberFormat="1" applyFont="1" applyBorder="1" applyAlignment="1">
      <alignment horizontal="right"/>
    </xf>
    <xf numFmtId="0" fontId="33" fillId="0" borderId="0" xfId="0" applyFont="1" applyFill="1" applyBorder="1" applyAlignment="1">
      <alignment horizontal="right"/>
    </xf>
    <xf numFmtId="0" fontId="33" fillId="0" borderId="7" xfId="0" applyFont="1" applyBorder="1" applyAlignment="1">
      <alignment wrapText="1"/>
    </xf>
    <xf numFmtId="3" fontId="33" fillId="0" borderId="0" xfId="1" applyNumberFormat="1" applyFont="1" applyBorder="1" applyAlignment="1">
      <alignment horizontal="right"/>
    </xf>
    <xf numFmtId="3" fontId="33" fillId="0" borderId="0" xfId="1" applyNumberFormat="1" applyFont="1" applyBorder="1"/>
    <xf numFmtId="165" fontId="33" fillId="0" borderId="0" xfId="1" applyNumberFormat="1" applyFont="1" applyBorder="1"/>
    <xf numFmtId="3" fontId="70" fillId="0" borderId="0" xfId="1" applyNumberFormat="1" applyFont="1" applyBorder="1"/>
    <xf numFmtId="166" fontId="15" fillId="0" borderId="0" xfId="1" applyNumberFormat="1" applyFont="1" applyFill="1"/>
    <xf numFmtId="166" fontId="17" fillId="0" borderId="0" xfId="1" applyNumberFormat="1" applyFont="1"/>
    <xf numFmtId="37" fontId="17" fillId="0" borderId="0" xfId="0" applyNumberFormat="1" applyFont="1"/>
    <xf numFmtId="3" fontId="17" fillId="0" borderId="0" xfId="0" applyNumberFormat="1" applyFont="1" applyAlignment="1">
      <alignment vertical="top"/>
    </xf>
    <xf numFmtId="4" fontId="17" fillId="0" borderId="0" xfId="0" applyNumberFormat="1" applyFont="1"/>
    <xf numFmtId="167" fontId="29" fillId="0" borderId="19" xfId="0" applyNumberFormat="1" applyFont="1" applyBorder="1" applyAlignment="1">
      <alignment horizontal="center" vertical="center"/>
    </xf>
    <xf numFmtId="167" fontId="29" fillId="0" borderId="16" xfId="0" applyNumberFormat="1" applyFont="1" applyBorder="1" applyAlignment="1">
      <alignment horizontal="center" vertical="center"/>
    </xf>
    <xf numFmtId="14" fontId="29" fillId="0" borderId="16" xfId="0" applyNumberFormat="1" applyFont="1" applyBorder="1" applyAlignment="1">
      <alignment horizontal="center" vertical="center"/>
    </xf>
    <xf numFmtId="0" fontId="33" fillId="0" borderId="0" xfId="0" applyFont="1" applyFill="1" applyBorder="1" applyAlignment="1"/>
    <xf numFmtId="0" fontId="20" fillId="0" borderId="13" xfId="0" applyFont="1" applyFill="1" applyBorder="1" applyAlignment="1">
      <alignment horizontal="center" vertical="center"/>
    </xf>
    <xf numFmtId="0" fontId="20" fillId="0" borderId="13" xfId="11" applyFont="1" applyBorder="1" applyAlignment="1">
      <alignment horizontal="center" vertical="center" wrapText="1"/>
    </xf>
    <xf numFmtId="0" fontId="69" fillId="0" borderId="13" xfId="0" applyFont="1" applyFill="1" applyBorder="1" applyAlignment="1">
      <alignment horizontal="center" vertical="center"/>
    </xf>
    <xf numFmtId="0" fontId="69" fillId="0" borderId="13" xfId="11" applyFont="1" applyBorder="1" applyAlignment="1">
      <alignment horizontal="center" vertical="center" wrapText="1"/>
    </xf>
    <xf numFmtId="0" fontId="17" fillId="0" borderId="11" xfId="73" applyFont="1" applyFill="1" applyBorder="1" applyAlignment="1">
      <alignment horizontal="left" vertical="top" wrapText="1"/>
    </xf>
    <xf numFmtId="0" fontId="17" fillId="0" borderId="13" xfId="73" applyFont="1" applyFill="1" applyBorder="1" applyAlignment="1"/>
    <xf numFmtId="0" fontId="17" fillId="0" borderId="2" xfId="73" applyFont="1" applyFill="1" applyBorder="1" applyAlignment="1">
      <alignment horizontal="left" vertical="top" wrapText="1" indent="1"/>
    </xf>
    <xf numFmtId="174" fontId="0" fillId="0" borderId="0" xfId="0" applyNumberFormat="1"/>
    <xf numFmtId="175" fontId="0" fillId="0" borderId="0" xfId="0" applyNumberFormat="1"/>
    <xf numFmtId="0" fontId="17" fillId="0" borderId="3" xfId="73" applyFont="1" applyFill="1" applyBorder="1" applyAlignment="1">
      <alignment horizontal="left" wrapText="1" indent="1"/>
    </xf>
    <xf numFmtId="169" fontId="17" fillId="0" borderId="0" xfId="14" applyNumberFormat="1" applyFont="1" applyBorder="1" applyAlignment="1">
      <alignment horizontal="right"/>
    </xf>
    <xf numFmtId="166" fontId="30" fillId="0" borderId="29" xfId="1" applyNumberFormat="1" applyFont="1" applyBorder="1" applyAlignment="1">
      <alignment horizontal="right" wrapText="1"/>
    </xf>
    <xf numFmtId="0" fontId="17" fillId="0" borderId="33" xfId="73" applyFont="1" applyFill="1" applyBorder="1" applyAlignment="1">
      <alignment horizontal="left" wrapText="1" indent="1"/>
    </xf>
    <xf numFmtId="0" fontId="22" fillId="0" borderId="16" xfId="0" applyFont="1" applyBorder="1" applyAlignment="1"/>
    <xf numFmtId="0" fontId="1" fillId="0" borderId="0" xfId="1135"/>
    <xf numFmtId="0" fontId="57" fillId="0" borderId="0" xfId="1135" applyFont="1"/>
    <xf numFmtId="0" fontId="57" fillId="0" borderId="6" xfId="1135" applyFont="1" applyBorder="1"/>
    <xf numFmtId="3" fontId="30" fillId="0" borderId="29" xfId="78" applyNumberFormat="1" applyFont="1" applyBorder="1" applyAlignment="1">
      <alignment horizontal="right" wrapText="1"/>
    </xf>
    <xf numFmtId="3" fontId="30" fillId="0" borderId="30" xfId="78" applyNumberFormat="1" applyFont="1" applyBorder="1" applyAlignment="1">
      <alignment horizontal="right" wrapText="1"/>
    </xf>
    <xf numFmtId="3" fontId="17" fillId="0" borderId="29" xfId="78" applyNumberFormat="1" applyFont="1" applyBorder="1" applyAlignment="1">
      <alignment horizontal="right" wrapText="1"/>
    </xf>
    <xf numFmtId="3" fontId="17" fillId="0" borderId="30" xfId="78" applyNumberFormat="1" applyFont="1" applyBorder="1" applyAlignment="1">
      <alignment horizontal="right" wrapText="1"/>
    </xf>
    <xf numFmtId="3" fontId="30" fillId="0" borderId="3" xfId="1135" applyNumberFormat="1" applyFont="1" applyBorder="1" applyAlignment="1">
      <alignment horizontal="right" wrapText="1"/>
    </xf>
    <xf numFmtId="3" fontId="30" fillId="0" borderId="2" xfId="1135" applyNumberFormat="1" applyFont="1" applyBorder="1" applyAlignment="1">
      <alignment horizontal="right" wrapText="1"/>
    </xf>
    <xf numFmtId="3" fontId="17" fillId="0" borderId="11" xfId="1136" applyNumberFormat="1" applyFont="1" applyFill="1" applyBorder="1" applyAlignment="1">
      <alignment horizontal="left" wrapText="1"/>
    </xf>
    <xf numFmtId="0" fontId="57" fillId="0" borderId="7" xfId="1135" applyFont="1" applyBorder="1"/>
    <xf numFmtId="3" fontId="17" fillId="0" borderId="3" xfId="1136" applyNumberFormat="1" applyFont="1" applyFill="1" applyBorder="1" applyAlignment="1">
      <alignment horizontal="left" wrapText="1" indent="1"/>
    </xf>
    <xf numFmtId="0" fontId="1" fillId="0" borderId="32" xfId="1135" applyBorder="1"/>
    <xf numFmtId="0" fontId="1" fillId="0" borderId="7" xfId="1135" applyBorder="1"/>
    <xf numFmtId="3" fontId="17" fillId="0" borderId="31" xfId="78" applyNumberFormat="1" applyFont="1" applyBorder="1" applyAlignment="1">
      <alignment horizontal="right" wrapText="1"/>
    </xf>
    <xf numFmtId="3" fontId="74" fillId="0" borderId="29" xfId="78" quotePrefix="1" applyNumberFormat="1" applyFont="1" applyBorder="1" applyAlignment="1">
      <alignment horizontal="right" wrapText="1"/>
    </xf>
    <xf numFmtId="3" fontId="17" fillId="0" borderId="0" xfId="1136" applyNumberFormat="1" applyFont="1" applyFill="1" applyBorder="1" applyAlignment="1">
      <alignment horizontal="left" wrapText="1"/>
    </xf>
    <xf numFmtId="3" fontId="17" fillId="0" borderId="0" xfId="78" applyNumberFormat="1" applyFont="1" applyBorder="1" applyAlignment="1">
      <alignment horizontal="right" wrapText="1"/>
    </xf>
    <xf numFmtId="3" fontId="53" fillId="0" borderId="0" xfId="78" quotePrefix="1" applyNumberFormat="1" applyFont="1" applyBorder="1" applyAlignment="1">
      <alignment horizontal="right" wrapText="1"/>
    </xf>
    <xf numFmtId="0" fontId="1" fillId="0" borderId="0" xfId="1135" applyFont="1"/>
    <xf numFmtId="0" fontId="30" fillId="0" borderId="0" xfId="1137" applyFont="1" applyFill="1" applyBorder="1" applyAlignment="1">
      <alignment vertical="top"/>
    </xf>
    <xf numFmtId="0" fontId="30" fillId="0" borderId="0" xfId="1135" applyFont="1"/>
    <xf numFmtId="3" fontId="17" fillId="0" borderId="29" xfId="78" applyNumberFormat="1" applyFont="1" applyFill="1" applyBorder="1" applyAlignment="1">
      <alignment horizontal="right" wrapText="1"/>
    </xf>
    <xf numFmtId="166" fontId="30" fillId="0" borderId="29" xfId="1" applyNumberFormat="1" applyFont="1" applyFill="1" applyBorder="1" applyAlignment="1">
      <alignment horizontal="right" wrapText="1"/>
    </xf>
    <xf numFmtId="3" fontId="30" fillId="0" borderId="40" xfId="78" applyNumberFormat="1" applyFont="1" applyBorder="1"/>
    <xf numFmtId="3" fontId="30" fillId="0" borderId="40" xfId="78" applyNumberFormat="1" applyFont="1" applyFill="1" applyBorder="1"/>
    <xf numFmtId="3" fontId="30" fillId="0" borderId="39" xfId="78" applyNumberFormat="1" applyFont="1" applyBorder="1"/>
    <xf numFmtId="14" fontId="29" fillId="0" borderId="42" xfId="0" applyNumberFormat="1" applyFont="1" applyBorder="1" applyAlignment="1">
      <alignment horizontal="center" vertical="center"/>
    </xf>
    <xf numFmtId="167" fontId="29" fillId="0" borderId="0" xfId="0" applyNumberFormat="1" applyFont="1" applyBorder="1" applyAlignment="1">
      <alignment horizontal="center" vertical="center" wrapText="1"/>
    </xf>
    <xf numFmtId="167" fontId="29" fillId="0" borderId="13" xfId="0" applyNumberFormat="1" applyFont="1" applyBorder="1" applyAlignment="1">
      <alignment horizontal="center" vertical="center" wrapText="1"/>
    </xf>
    <xf numFmtId="0" fontId="17" fillId="0" borderId="18" xfId="0" applyFont="1" applyBorder="1" applyAlignment="1">
      <alignment horizontal="center" vertical="center"/>
    </xf>
    <xf numFmtId="167" fontId="18" fillId="0" borderId="19" xfId="0" applyNumberFormat="1" applyFont="1" applyBorder="1" applyAlignment="1">
      <alignment horizontal="center" vertical="center"/>
    </xf>
    <xf numFmtId="167" fontId="18" fillId="0" borderId="16" xfId="0" applyNumberFormat="1" applyFont="1" applyBorder="1" applyAlignment="1">
      <alignment horizontal="center" vertical="center"/>
    </xf>
    <xf numFmtId="14" fontId="18" fillId="0" borderId="16" xfId="0" applyNumberFormat="1" applyFont="1" applyBorder="1" applyAlignment="1">
      <alignment horizontal="center" vertical="center"/>
    </xf>
    <xf numFmtId="0" fontId="0" fillId="0" borderId="41" xfId="0" applyBorder="1" applyAlignment="1">
      <alignment horizontal="center" vertical="center" wrapText="1"/>
    </xf>
    <xf numFmtId="0" fontId="17" fillId="0" borderId="42" xfId="11" applyFont="1" applyBorder="1"/>
    <xf numFmtId="3" fontId="20" fillId="0" borderId="42" xfId="11" applyNumberFormat="1" applyFont="1" applyBorder="1" applyAlignment="1">
      <alignment horizontal="center" vertical="center"/>
    </xf>
    <xf numFmtId="0" fontId="33" fillId="0" borderId="5" xfId="0" applyFont="1" applyBorder="1"/>
    <xf numFmtId="0" fontId="22" fillId="0" borderId="0" xfId="0" applyFont="1" applyFill="1" applyBorder="1" applyAlignment="1">
      <alignment horizontal="center" wrapText="1"/>
    </xf>
    <xf numFmtId="0" fontId="21" fillId="0" borderId="16" xfId="0" applyFont="1" applyBorder="1" applyAlignment="1">
      <alignment horizontal="center"/>
    </xf>
    <xf numFmtId="0" fontId="70" fillId="0" borderId="0" xfId="0" applyFont="1" applyBorder="1" applyAlignment="1"/>
    <xf numFmtId="0" fontId="17" fillId="0" borderId="0" xfId="0" applyFont="1" applyFill="1" applyAlignment="1"/>
    <xf numFmtId="0" fontId="0" fillId="0" borderId="0" xfId="0" applyAlignment="1"/>
    <xf numFmtId="0" fontId="17" fillId="0" borderId="41" xfId="0" applyFont="1" applyBorder="1" applyAlignment="1">
      <alignment horizontal="center" vertical="center"/>
    </xf>
    <xf numFmtId="0" fontId="33" fillId="0" borderId="19" xfId="0" applyFont="1" applyBorder="1"/>
    <xf numFmtId="0" fontId="33" fillId="0" borderId="17" xfId="0" applyFont="1" applyBorder="1"/>
    <xf numFmtId="17" fontId="33" fillId="0" borderId="19" xfId="0" quotePrefix="1" applyNumberFormat="1" applyFont="1" applyBorder="1" applyAlignment="1">
      <alignment horizontal="center"/>
    </xf>
    <xf numFmtId="17" fontId="33" fillId="0" borderId="16" xfId="0" quotePrefix="1" applyNumberFormat="1" applyFont="1" applyBorder="1" applyAlignment="1">
      <alignment horizontal="center" wrapText="1"/>
    </xf>
    <xf numFmtId="17" fontId="33" fillId="0" borderId="17" xfId="0" quotePrefix="1" applyNumberFormat="1" applyFont="1" applyBorder="1" applyAlignment="1">
      <alignment horizontal="center" wrapText="1"/>
    </xf>
    <xf numFmtId="17" fontId="33" fillId="0" borderId="0" xfId="0" quotePrefix="1" applyNumberFormat="1" applyFont="1" applyBorder="1" applyAlignment="1">
      <alignment horizontal="center" wrapText="1"/>
    </xf>
    <xf numFmtId="0" fontId="33" fillId="0" borderId="5" xfId="0" applyFont="1" applyBorder="1" applyAlignment="1">
      <alignment horizontal="center" vertical="center"/>
    </xf>
    <xf numFmtId="0" fontId="33" fillId="0" borderId="7" xfId="0" applyFont="1" applyBorder="1" applyAlignment="1">
      <alignment horizontal="center" vertical="center"/>
    </xf>
    <xf numFmtId="166" fontId="70" fillId="0" borderId="3" xfId="0" applyNumberFormat="1" applyFont="1" applyBorder="1" applyAlignment="1">
      <alignment horizontal="center" vertical="center"/>
    </xf>
    <xf numFmtId="0" fontId="33" fillId="0" borderId="7" xfId="0" applyFont="1" applyBorder="1"/>
    <xf numFmtId="0" fontId="70" fillId="0" borderId="5" xfId="0" applyFont="1" applyBorder="1" applyAlignment="1">
      <alignment horizontal="center"/>
    </xf>
    <xf numFmtId="0" fontId="70" fillId="0" borderId="0" xfId="0" applyFont="1" applyBorder="1" applyAlignment="1">
      <alignment horizontal="center"/>
    </xf>
    <xf numFmtId="0" fontId="76" fillId="0" borderId="0" xfId="0" applyFont="1" applyFill="1" applyBorder="1" applyAlignment="1">
      <alignment horizontal="center"/>
    </xf>
    <xf numFmtId="0" fontId="70" fillId="0" borderId="0" xfId="0" applyFont="1" applyFill="1" applyBorder="1" applyAlignment="1">
      <alignment horizontal="center"/>
    </xf>
    <xf numFmtId="166" fontId="33" fillId="0" borderId="5" xfId="0" applyNumberFormat="1" applyFont="1" applyBorder="1"/>
    <xf numFmtId="166" fontId="60" fillId="0" borderId="7" xfId="0" applyNumberFormat="1" applyFont="1" applyBorder="1"/>
    <xf numFmtId="166" fontId="60" fillId="0" borderId="3" xfId="0" applyNumberFormat="1" applyFont="1" applyBorder="1"/>
    <xf numFmtId="3" fontId="33" fillId="0" borderId="5" xfId="1" quotePrefix="1" applyNumberFormat="1" applyFont="1" applyFill="1" applyBorder="1" applyAlignment="1">
      <alignment readingOrder="2"/>
    </xf>
    <xf numFmtId="3" fontId="33" fillId="0" borderId="0" xfId="1" quotePrefix="1" applyNumberFormat="1" applyFont="1" applyFill="1" applyBorder="1" applyAlignment="1">
      <alignment readingOrder="2"/>
    </xf>
    <xf numFmtId="3" fontId="33" fillId="0" borderId="5" xfId="1" applyNumberFormat="1" applyFont="1" applyBorder="1" applyAlignment="1">
      <alignment horizontal="right" readingOrder="2"/>
    </xf>
    <xf numFmtId="3" fontId="60" fillId="0" borderId="0" xfId="1" applyNumberFormat="1" applyFont="1" applyFill="1" applyBorder="1" applyAlignment="1">
      <alignment horizontal="right" readingOrder="2"/>
    </xf>
    <xf numFmtId="9" fontId="77" fillId="0" borderId="3" xfId="14" applyFont="1" applyFill="1" applyBorder="1" applyAlignment="1">
      <alignment horizontal="right" readingOrder="2"/>
    </xf>
    <xf numFmtId="0" fontId="33" fillId="0" borderId="5" xfId="0" applyFont="1" applyBorder="1" applyAlignment="1">
      <alignment horizontal="right"/>
    </xf>
    <xf numFmtId="3" fontId="33" fillId="0" borderId="5" xfId="1" applyNumberFormat="1" applyFont="1" applyFill="1" applyBorder="1" applyAlignment="1">
      <alignment horizontal="right" readingOrder="2"/>
    </xf>
    <xf numFmtId="170" fontId="33" fillId="0" borderId="0" xfId="0" applyNumberFormat="1" applyFont="1"/>
    <xf numFmtId="3" fontId="60" fillId="0" borderId="7" xfId="1" applyNumberFormat="1" applyFont="1" applyFill="1" applyBorder="1" applyAlignment="1">
      <alignment horizontal="right" readingOrder="2"/>
    </xf>
    <xf numFmtId="170" fontId="33" fillId="0" borderId="0" xfId="1" quotePrefix="1" applyNumberFormat="1" applyFont="1" applyFill="1" applyBorder="1" applyAlignment="1"/>
    <xf numFmtId="3" fontId="33" fillId="0" borderId="0" xfId="1" quotePrefix="1" applyNumberFormat="1" applyFont="1" applyFill="1" applyBorder="1" applyAlignment="1"/>
    <xf numFmtId="0" fontId="33" fillId="0" borderId="5" xfId="0" applyFont="1" applyBorder="1" applyAlignment="1">
      <alignment horizontal="left"/>
    </xf>
    <xf numFmtId="0" fontId="33" fillId="0" borderId="5" xfId="0" applyFont="1" applyFill="1" applyBorder="1"/>
    <xf numFmtId="0" fontId="33" fillId="0" borderId="7" xfId="0" applyFont="1" applyFill="1" applyBorder="1" applyAlignment="1">
      <alignment horizontal="left" wrapText="1"/>
    </xf>
    <xf numFmtId="3" fontId="33" fillId="0" borderId="5" xfId="0" applyNumberFormat="1" applyFont="1" applyBorder="1" applyAlignment="1">
      <alignment horizontal="right"/>
    </xf>
    <xf numFmtId="3" fontId="33" fillId="0" borderId="16" xfId="0" applyNumberFormat="1" applyFont="1" applyBorder="1" applyAlignment="1">
      <alignment readingOrder="2"/>
    </xf>
    <xf numFmtId="3" fontId="33" fillId="0" borderId="19" xfId="1" applyNumberFormat="1" applyFont="1" applyFill="1" applyBorder="1" applyAlignment="1">
      <alignment horizontal="right" readingOrder="2"/>
    </xf>
    <xf numFmtId="3" fontId="60" fillId="0" borderId="17" xfId="1" applyNumberFormat="1" applyFont="1" applyFill="1" applyBorder="1" applyAlignment="1">
      <alignment horizontal="right" readingOrder="2"/>
    </xf>
    <xf numFmtId="9" fontId="77" fillId="0" borderId="2" xfId="14" applyFont="1" applyFill="1" applyBorder="1" applyAlignment="1">
      <alignment horizontal="right" readingOrder="2"/>
    </xf>
    <xf numFmtId="0" fontId="33" fillId="0" borderId="8" xfId="0" applyFont="1" applyBorder="1"/>
    <xf numFmtId="0" fontId="33" fillId="0" borderId="10" xfId="0" applyFont="1" applyBorder="1"/>
    <xf numFmtId="0" fontId="33" fillId="0" borderId="6" xfId="0" applyFont="1" applyBorder="1"/>
    <xf numFmtId="166" fontId="79" fillId="0" borderId="7" xfId="0" applyNumberFormat="1" applyFont="1" applyFill="1" applyBorder="1" applyAlignment="1">
      <alignment horizontal="center" vertical="center"/>
    </xf>
    <xf numFmtId="3" fontId="60" fillId="0" borderId="7" xfId="1" applyNumberFormat="1" applyFont="1" applyBorder="1" applyAlignment="1">
      <alignment horizontal="right" readingOrder="2"/>
    </xf>
    <xf numFmtId="9" fontId="77" fillId="0" borderId="3" xfId="14" applyFont="1" applyBorder="1" applyAlignment="1">
      <alignment horizontal="right" readingOrder="2"/>
    </xf>
    <xf numFmtId="0" fontId="33" fillId="0" borderId="5" xfId="0" applyFont="1" applyFill="1" applyBorder="1" applyAlignment="1">
      <alignment horizontal="left"/>
    </xf>
    <xf numFmtId="0" fontId="33" fillId="0" borderId="0" xfId="0" applyFont="1" applyFill="1" applyBorder="1" applyAlignment="1">
      <alignment horizontal="left" wrapText="1"/>
    </xf>
    <xf numFmtId="0" fontId="33" fillId="0" borderId="16" xfId="0" applyFont="1" applyBorder="1"/>
    <xf numFmtId="3" fontId="33" fillId="0" borderId="19" xfId="1" quotePrefix="1" applyNumberFormat="1" applyFont="1" applyFill="1" applyBorder="1" applyAlignment="1">
      <alignment readingOrder="2"/>
    </xf>
    <xf numFmtId="3" fontId="33" fillId="0" borderId="16" xfId="1" quotePrefix="1" applyNumberFormat="1" applyFont="1" applyFill="1" applyBorder="1" applyAlignment="1">
      <alignment readingOrder="2"/>
    </xf>
    <xf numFmtId="3" fontId="60" fillId="0" borderId="17" xfId="1" applyNumberFormat="1" applyFont="1" applyBorder="1" applyAlignment="1">
      <alignment horizontal="right" readingOrder="2"/>
    </xf>
    <xf numFmtId="9" fontId="77" fillId="0" borderId="2" xfId="14" applyFont="1" applyBorder="1" applyAlignment="1">
      <alignment horizontal="right" readingOrder="2"/>
    </xf>
    <xf numFmtId="166" fontId="33" fillId="0" borderId="0" xfId="1" applyNumberFormat="1" applyFont="1"/>
    <xf numFmtId="172" fontId="33" fillId="0" borderId="0" xfId="0" applyNumberFormat="1" applyFont="1" applyBorder="1"/>
    <xf numFmtId="171" fontId="33" fillId="0" borderId="0" xfId="0" applyNumberFormat="1" applyFont="1"/>
    <xf numFmtId="0" fontId="33" fillId="0" borderId="8" xfId="0" applyFont="1" applyBorder="1" applyAlignment="1">
      <alignment horizontal="center" vertical="center" wrapText="1"/>
    </xf>
    <xf numFmtId="0" fontId="60"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63" fillId="0" borderId="11" xfId="0" applyFont="1" applyBorder="1" applyAlignment="1">
      <alignment horizontal="left"/>
    </xf>
    <xf numFmtId="0" fontId="33" fillId="0" borderId="3" xfId="0" applyFont="1" applyBorder="1" applyAlignment="1">
      <alignment horizontal="center" vertical="top" wrapText="1"/>
    </xf>
    <xf numFmtId="0" fontId="63" fillId="0" borderId="3" xfId="0" applyFont="1" applyBorder="1"/>
    <xf numFmtId="3" fontId="33" fillId="0" borderId="5" xfId="1" applyNumberFormat="1" applyFont="1" applyFill="1" applyBorder="1" applyAlignment="1">
      <alignment readingOrder="2"/>
    </xf>
    <xf numFmtId="3" fontId="33" fillId="0" borderId="0" xfId="1" applyNumberFormat="1" applyFont="1" applyFill="1" applyBorder="1" applyAlignment="1">
      <alignment horizontal="right" readingOrder="2"/>
    </xf>
    <xf numFmtId="3" fontId="33" fillId="0" borderId="0" xfId="1" applyNumberFormat="1" applyFont="1" applyBorder="1" applyAlignment="1">
      <alignment readingOrder="2"/>
    </xf>
    <xf numFmtId="3" fontId="33" fillId="0" borderId="0" xfId="1" applyNumberFormat="1" applyFont="1" applyFill="1" applyBorder="1" applyAlignment="1">
      <alignment readingOrder="2"/>
    </xf>
    <xf numFmtId="3" fontId="33" fillId="0" borderId="7" xfId="1" applyNumberFormat="1" applyFont="1" applyBorder="1" applyAlignment="1">
      <alignment readingOrder="2"/>
    </xf>
    <xf numFmtId="3" fontId="33" fillId="0" borderId="3" xfId="1" applyNumberFormat="1" applyFont="1" applyBorder="1" applyAlignment="1">
      <alignment readingOrder="2"/>
    </xf>
    <xf numFmtId="0" fontId="77" fillId="0" borderId="3" xfId="19" applyFont="1" applyBorder="1" applyAlignment="1">
      <alignment horizontal="left" indent="1"/>
    </xf>
    <xf numFmtId="170" fontId="33" fillId="0" borderId="5" xfId="1" applyNumberFormat="1" applyFont="1" applyBorder="1"/>
    <xf numFmtId="170" fontId="33" fillId="0" borderId="0" xfId="1" applyNumberFormat="1" applyFont="1" applyBorder="1"/>
    <xf numFmtId="170" fontId="33" fillId="0" borderId="0" xfId="1" applyNumberFormat="1" applyFont="1" applyFill="1" applyBorder="1"/>
    <xf numFmtId="170" fontId="33" fillId="0" borderId="0" xfId="1" applyNumberFormat="1" applyFont="1" applyFill="1" applyBorder="1" applyAlignment="1">
      <alignment readingOrder="2"/>
    </xf>
    <xf numFmtId="170" fontId="33" fillId="0" borderId="5" xfId="1" applyNumberFormat="1" applyFont="1" applyFill="1" applyBorder="1"/>
    <xf numFmtId="170" fontId="33" fillId="0" borderId="0" xfId="1" applyNumberFormat="1" applyFont="1"/>
    <xf numFmtId="170" fontId="33" fillId="0" borderId="0" xfId="1" applyNumberFormat="1" applyFont="1" applyFill="1"/>
    <xf numFmtId="0" fontId="33" fillId="0" borderId="3" xfId="0" applyFont="1" applyBorder="1" applyAlignment="1">
      <alignment horizontal="left" indent="1"/>
    </xf>
    <xf numFmtId="170" fontId="33" fillId="0" borderId="0" xfId="1" applyNumberFormat="1" applyFont="1" applyFill="1" applyBorder="1" applyAlignment="1">
      <alignment horizontal="right" readingOrder="2"/>
    </xf>
    <xf numFmtId="0" fontId="33" fillId="0" borderId="3" xfId="0" applyFont="1" applyBorder="1" applyAlignment="1">
      <alignment horizontal="left" vertical="center" wrapText="1" indent="1"/>
    </xf>
    <xf numFmtId="170" fontId="33" fillId="0" borderId="0" xfId="1" applyNumberFormat="1" applyFont="1" applyBorder="1" applyAlignment="1"/>
    <xf numFmtId="170" fontId="33" fillId="0" borderId="0" xfId="1" applyNumberFormat="1" applyFont="1" applyFill="1" applyBorder="1" applyAlignment="1"/>
    <xf numFmtId="0" fontId="70" fillId="0" borderId="19" xfId="0" applyFont="1" applyBorder="1" applyAlignment="1">
      <alignment horizontal="left" wrapText="1" indent="1"/>
    </xf>
    <xf numFmtId="170" fontId="70" fillId="0" borderId="19" xfId="1" quotePrefix="1" applyNumberFormat="1" applyFont="1" applyBorder="1" applyAlignment="1">
      <alignment readingOrder="2"/>
    </xf>
    <xf numFmtId="170" fontId="70" fillId="0" borderId="16" xfId="1" quotePrefix="1" applyNumberFormat="1" applyFont="1" applyBorder="1" applyAlignment="1">
      <alignment readingOrder="2"/>
    </xf>
    <xf numFmtId="170" fontId="70" fillId="0" borderId="17" xfId="1" quotePrefix="1" applyNumberFormat="1" applyFont="1" applyBorder="1" applyAlignment="1">
      <alignment readingOrder="2"/>
    </xf>
    <xf numFmtId="170" fontId="70" fillId="0" borderId="17" xfId="1" applyNumberFormat="1" applyFont="1" applyBorder="1" applyAlignment="1">
      <alignment readingOrder="2"/>
    </xf>
    <xf numFmtId="0" fontId="33" fillId="0" borderId="0" xfId="0" applyFont="1" applyAlignment="1">
      <alignment vertical="top"/>
    </xf>
    <xf numFmtId="0" fontId="85" fillId="0" borderId="0" xfId="0" applyFont="1" applyFill="1" applyAlignment="1">
      <alignment vertical="top"/>
    </xf>
    <xf numFmtId="166" fontId="86" fillId="0" borderId="0" xfId="1" applyNumberFormat="1" applyFont="1" applyFill="1" applyAlignment="1">
      <alignment vertical="top"/>
    </xf>
    <xf numFmtId="166" fontId="33" fillId="0" borderId="0" xfId="1" applyNumberFormat="1" applyFont="1" applyAlignment="1">
      <alignment vertical="top"/>
    </xf>
    <xf numFmtId="37" fontId="33" fillId="0" borderId="0" xfId="0" applyNumberFormat="1" applyFont="1" applyAlignment="1">
      <alignment vertical="top"/>
    </xf>
    <xf numFmtId="0" fontId="63" fillId="0" borderId="13" xfId="0" applyFont="1" applyBorder="1" applyAlignment="1">
      <alignment horizontal="left"/>
    </xf>
    <xf numFmtId="17" fontId="33" fillId="0" borderId="14" xfId="0" quotePrefix="1" applyNumberFormat="1" applyFont="1" applyBorder="1" applyAlignment="1">
      <alignment horizontal="center" vertical="center" wrapText="1"/>
    </xf>
    <xf numFmtId="17" fontId="33" fillId="0" borderId="15" xfId="0" quotePrefix="1" applyNumberFormat="1" applyFont="1" applyBorder="1" applyAlignment="1">
      <alignment horizontal="center" vertical="center" wrapText="1"/>
    </xf>
    <xf numFmtId="0" fontId="33" fillId="0" borderId="13" xfId="0" applyFont="1" applyBorder="1" applyAlignment="1">
      <alignment horizontal="center" vertical="top" wrapText="1"/>
    </xf>
    <xf numFmtId="0" fontId="70" fillId="0" borderId="3" xfId="0" applyFont="1" applyBorder="1" applyAlignment="1">
      <alignment horizontal="center"/>
    </xf>
    <xf numFmtId="0" fontId="70" fillId="0" borderId="7" xfId="0" applyFont="1" applyBorder="1" applyAlignment="1">
      <alignment horizontal="center"/>
    </xf>
    <xf numFmtId="0" fontId="33" fillId="0" borderId="5" xfId="0" applyFont="1" applyBorder="1" applyAlignment="1">
      <alignment readingOrder="1"/>
    </xf>
    <xf numFmtId="0" fontId="33" fillId="0" borderId="0" xfId="0" applyFont="1" applyBorder="1" applyAlignment="1">
      <alignment readingOrder="1"/>
    </xf>
    <xf numFmtId="0" fontId="70" fillId="0" borderId="0" xfId="0" applyFont="1" applyBorder="1" applyAlignment="1">
      <alignment readingOrder="1"/>
    </xf>
    <xf numFmtId="0" fontId="33" fillId="0" borderId="0" xfId="0" applyFont="1" applyFill="1" applyBorder="1" applyAlignment="1">
      <alignment readingOrder="1"/>
    </xf>
    <xf numFmtId="0" fontId="33" fillId="0" borderId="7" xfId="0" applyFont="1" applyBorder="1" applyAlignment="1">
      <alignment readingOrder="1"/>
    </xf>
    <xf numFmtId="3" fontId="33" fillId="0" borderId="3" xfId="0" applyNumberFormat="1" applyFont="1" applyBorder="1" applyAlignment="1">
      <alignment readingOrder="1"/>
    </xf>
    <xf numFmtId="3" fontId="33" fillId="0" borderId="0" xfId="0" applyNumberFormat="1" applyFont="1" applyBorder="1" applyAlignment="1">
      <alignment readingOrder="1"/>
    </xf>
    <xf numFmtId="9" fontId="33" fillId="0" borderId="3" xfId="0" applyNumberFormat="1" applyFont="1" applyBorder="1" applyAlignment="1">
      <alignment readingOrder="1"/>
    </xf>
    <xf numFmtId="0" fontId="33" fillId="0" borderId="5" xfId="0" applyFont="1" applyBorder="1" applyAlignment="1">
      <alignment vertical="top"/>
    </xf>
    <xf numFmtId="170" fontId="33" fillId="0" borderId="5" xfId="0" applyNumberFormat="1" applyFont="1" applyBorder="1" applyAlignment="1">
      <alignment readingOrder="1"/>
    </xf>
    <xf numFmtId="170" fontId="33" fillId="0" borderId="0" xfId="0" applyNumberFormat="1" applyFont="1" applyBorder="1" applyAlignment="1">
      <alignment readingOrder="1"/>
    </xf>
    <xf numFmtId="169" fontId="33" fillId="0" borderId="0" xfId="0" applyNumberFormat="1" applyFont="1" applyBorder="1" applyAlignment="1">
      <alignment readingOrder="1"/>
    </xf>
    <xf numFmtId="3" fontId="33" fillId="0" borderId="7" xfId="10" applyNumberFormat="1" applyFont="1" applyBorder="1" applyAlignment="1" applyProtection="1">
      <alignment horizontal="right"/>
    </xf>
    <xf numFmtId="3" fontId="33" fillId="0" borderId="0" xfId="0" applyNumberFormat="1" applyFont="1" applyAlignment="1">
      <alignment readingOrder="1"/>
    </xf>
    <xf numFmtId="3" fontId="33" fillId="0" borderId="3" xfId="0" applyNumberFormat="1" applyFont="1" applyFill="1" applyBorder="1" applyAlignment="1">
      <alignment readingOrder="1"/>
    </xf>
    <xf numFmtId="0" fontId="33" fillId="0" borderId="5" xfId="0" applyFont="1" applyBorder="1" applyAlignment="1">
      <alignment horizontal="left" vertical="top"/>
    </xf>
    <xf numFmtId="3" fontId="33" fillId="0" borderId="0" xfId="0" applyNumberFormat="1" applyFont="1" applyFill="1" applyBorder="1" applyAlignment="1">
      <alignment readingOrder="1"/>
    </xf>
    <xf numFmtId="3" fontId="33" fillId="0" borderId="3" xfId="0" applyNumberFormat="1" applyFont="1" applyBorder="1" applyAlignment="1">
      <alignment horizontal="right" readingOrder="1"/>
    </xf>
    <xf numFmtId="3" fontId="33" fillId="0" borderId="0" xfId="0" applyNumberFormat="1" applyFont="1" applyAlignment="1">
      <alignment horizontal="right" readingOrder="1"/>
    </xf>
    <xf numFmtId="9" fontId="33" fillId="0" borderId="3" xfId="0" applyNumberFormat="1" applyFont="1" applyBorder="1" applyAlignment="1">
      <alignment horizontal="right" readingOrder="1"/>
    </xf>
    <xf numFmtId="0" fontId="33" fillId="0" borderId="5" xfId="0" applyFont="1" applyFill="1" applyBorder="1" applyAlignment="1">
      <alignment vertical="top"/>
    </xf>
    <xf numFmtId="170" fontId="33" fillId="0" borderId="5" xfId="0" applyNumberFormat="1" applyFont="1" applyFill="1" applyBorder="1" applyAlignment="1">
      <alignment readingOrder="1"/>
    </xf>
    <xf numFmtId="170" fontId="33" fillId="0" borderId="0" xfId="1" applyNumberFormat="1" applyFont="1" applyFill="1" applyBorder="1" applyAlignment="1">
      <alignment readingOrder="1"/>
    </xf>
    <xf numFmtId="3" fontId="33" fillId="0" borderId="7" xfId="10" applyNumberFormat="1" applyFont="1" applyFill="1" applyBorder="1" applyAlignment="1" applyProtection="1">
      <alignment horizontal="right"/>
    </xf>
    <xf numFmtId="3" fontId="33" fillId="0" borderId="3" xfId="0" applyNumberFormat="1" applyFont="1" applyBorder="1"/>
    <xf numFmtId="170" fontId="33" fillId="0" borderId="0" xfId="0" applyNumberFormat="1" applyFont="1" applyFill="1" applyAlignment="1">
      <alignment horizontal="right"/>
    </xf>
    <xf numFmtId="9" fontId="33" fillId="0" borderId="3" xfId="0" applyNumberFormat="1" applyFont="1" applyFill="1" applyBorder="1" applyAlignment="1">
      <alignment readingOrder="1"/>
    </xf>
    <xf numFmtId="0" fontId="33" fillId="0" borderId="3" xfId="0" applyFont="1" applyFill="1" applyBorder="1"/>
    <xf numFmtId="170" fontId="33" fillId="0" borderId="0" xfId="0" applyNumberFormat="1" applyFont="1" applyFill="1" applyBorder="1" applyAlignment="1">
      <alignment readingOrder="1"/>
    </xf>
    <xf numFmtId="166" fontId="33" fillId="0" borderId="0" xfId="1" applyNumberFormat="1" applyFont="1" applyFill="1" applyBorder="1" applyAlignment="1">
      <alignment readingOrder="1"/>
    </xf>
    <xf numFmtId="166" fontId="33" fillId="0" borderId="0" xfId="0" applyNumberFormat="1" applyFont="1" applyFill="1"/>
    <xf numFmtId="0" fontId="33" fillId="0" borderId="4" xfId="0" applyFont="1" applyBorder="1"/>
    <xf numFmtId="170" fontId="33" fillId="0" borderId="19" xfId="0" applyNumberFormat="1" applyFont="1" applyBorder="1" applyAlignment="1">
      <alignment readingOrder="1"/>
    </xf>
    <xf numFmtId="170" fontId="33" fillId="0" borderId="16" xfId="0" applyNumberFormat="1" applyFont="1" applyBorder="1" applyAlignment="1">
      <alignment readingOrder="1"/>
    </xf>
    <xf numFmtId="170" fontId="33" fillId="0" borderId="17" xfId="0" applyNumberFormat="1" applyFont="1" applyBorder="1" applyAlignment="1">
      <alignment readingOrder="1"/>
    </xf>
    <xf numFmtId="3" fontId="33" fillId="0" borderId="9" xfId="0" applyNumberFormat="1" applyFont="1" applyBorder="1" applyAlignment="1">
      <alignment readingOrder="1"/>
    </xf>
    <xf numFmtId="9" fontId="33" fillId="0" borderId="2" xfId="0" applyNumberFormat="1" applyFont="1" applyBorder="1" applyAlignment="1">
      <alignment readingOrder="1"/>
    </xf>
    <xf numFmtId="164" fontId="33" fillId="0" borderId="0" xfId="0" applyNumberFormat="1" applyFont="1" applyBorder="1"/>
    <xf numFmtId="0" fontId="33" fillId="0" borderId="0" xfId="0" applyFont="1" applyAlignment="1">
      <alignment horizontal="right" vertical="top"/>
    </xf>
    <xf numFmtId="3" fontId="33" fillId="0" borderId="0" xfId="0" applyNumberFormat="1" applyFont="1" applyAlignment="1">
      <alignment horizontal="right" vertical="top"/>
    </xf>
    <xf numFmtId="14" fontId="33" fillId="0" borderId="0" xfId="0" applyNumberFormat="1" applyFont="1" applyAlignment="1">
      <alignment horizontal="right" vertical="top"/>
    </xf>
    <xf numFmtId="3" fontId="33" fillId="0" borderId="0" xfId="0" applyNumberFormat="1" applyFont="1" applyAlignment="1">
      <alignment vertical="top"/>
    </xf>
    <xf numFmtId="2" fontId="33" fillId="0" borderId="0" xfId="0" applyNumberFormat="1" applyFont="1" applyAlignment="1">
      <alignment vertical="top"/>
    </xf>
    <xf numFmtId="2" fontId="33" fillId="0" borderId="0" xfId="0" applyNumberFormat="1" applyFont="1" applyBorder="1" applyAlignment="1">
      <alignment vertical="top" readingOrder="1"/>
    </xf>
    <xf numFmtId="3" fontId="33" fillId="0" borderId="0" xfId="0" applyNumberFormat="1" applyFont="1" applyBorder="1" applyAlignment="1">
      <alignment vertical="top" readingOrder="1"/>
    </xf>
    <xf numFmtId="0" fontId="33" fillId="0" borderId="0" xfId="0" applyFont="1" applyBorder="1" applyAlignment="1">
      <alignment vertical="top"/>
    </xf>
    <xf numFmtId="37" fontId="33" fillId="0" borderId="0" xfId="1" applyNumberFormat="1" applyFont="1" applyAlignment="1">
      <alignment vertical="top"/>
    </xf>
    <xf numFmtId="3" fontId="33" fillId="0" borderId="0" xfId="0" applyNumberFormat="1" applyFont="1" applyFill="1" applyBorder="1" applyAlignment="1">
      <alignment vertical="top" readingOrder="1"/>
    </xf>
    <xf numFmtId="0" fontId="33" fillId="0" borderId="13" xfId="0" applyFont="1" applyBorder="1" applyAlignment="1">
      <alignment horizontal="center" vertical="center"/>
    </xf>
    <xf numFmtId="0" fontId="33" fillId="0" borderId="2" xfId="0" applyFont="1" applyBorder="1" applyAlignment="1">
      <alignment horizontal="center" vertical="center"/>
    </xf>
    <xf numFmtId="0" fontId="33" fillId="0" borderId="2" xfId="0" applyFont="1" applyBorder="1" applyAlignment="1">
      <alignment horizontal="center" vertical="center" wrapText="1"/>
    </xf>
    <xf numFmtId="17" fontId="33" fillId="0" borderId="8" xfId="0" quotePrefix="1" applyNumberFormat="1" applyFont="1" applyBorder="1" applyAlignment="1">
      <alignment horizontal="center" vertical="center" wrapText="1"/>
    </xf>
    <xf numFmtId="17" fontId="33" fillId="0" borderId="10" xfId="0" quotePrefix="1" applyNumberFormat="1" applyFont="1" applyBorder="1" applyAlignment="1">
      <alignment horizontal="center" vertical="center" wrapText="1"/>
    </xf>
    <xf numFmtId="17" fontId="33" fillId="0" borderId="6" xfId="0" quotePrefix="1" applyNumberFormat="1" applyFont="1" applyBorder="1" applyAlignment="1">
      <alignment horizontal="center" vertical="center" wrapText="1"/>
    </xf>
    <xf numFmtId="3" fontId="33" fillId="0" borderId="0" xfId="0" applyNumberFormat="1" applyFont="1" applyAlignment="1">
      <alignment horizontal="right"/>
    </xf>
    <xf numFmtId="0" fontId="33" fillId="0" borderId="3" xfId="0" applyFont="1" applyBorder="1" applyAlignment="1">
      <alignment horizontal="left"/>
    </xf>
    <xf numFmtId="3" fontId="63" fillId="0" borderId="5" xfId="0" applyNumberFormat="1" applyFont="1" applyBorder="1" applyAlignment="1"/>
    <xf numFmtId="3" fontId="33" fillId="0" borderId="5" xfId="0" applyNumberFormat="1" applyFont="1" applyBorder="1" applyAlignment="1"/>
    <xf numFmtId="170" fontId="33" fillId="0" borderId="0" xfId="0" applyNumberFormat="1" applyFont="1" applyBorder="1" applyAlignment="1">
      <alignment horizontal="right"/>
    </xf>
    <xf numFmtId="170" fontId="63" fillId="0" borderId="3" xfId="0" applyNumberFormat="1" applyFont="1" applyBorder="1" applyAlignment="1">
      <alignment horizontal="right"/>
    </xf>
    <xf numFmtId="170" fontId="33" fillId="0" borderId="0" xfId="1" applyNumberFormat="1" applyFont="1" applyBorder="1" applyAlignment="1">
      <alignment horizontal="right"/>
    </xf>
    <xf numFmtId="170" fontId="33" fillId="0" borderId="0" xfId="1" applyNumberFormat="1" applyFont="1" applyBorder="1" applyAlignment="1">
      <alignment horizontal="center"/>
    </xf>
    <xf numFmtId="170" fontId="33" fillId="0" borderId="3" xfId="1" applyNumberFormat="1" applyFont="1" applyBorder="1" applyAlignment="1">
      <alignment horizontal="right"/>
    </xf>
    <xf numFmtId="170" fontId="63" fillId="0" borderId="3" xfId="1" applyNumberFormat="1" applyFont="1" applyBorder="1" applyAlignment="1">
      <alignment horizontal="right"/>
    </xf>
    <xf numFmtId="10" fontId="33" fillId="0" borderId="0" xfId="14" applyNumberFormat="1" applyFont="1"/>
    <xf numFmtId="170" fontId="33" fillId="0" borderId="5" xfId="1" applyNumberFormat="1" applyFont="1" applyBorder="1" applyAlignment="1"/>
    <xf numFmtId="170" fontId="33" fillId="0" borderId="0" xfId="0" applyNumberFormat="1" applyFont="1" applyBorder="1" applyAlignment="1"/>
    <xf numFmtId="170" fontId="33" fillId="0" borderId="3" xfId="0" applyNumberFormat="1" applyFont="1" applyBorder="1" applyAlignment="1"/>
    <xf numFmtId="170" fontId="33" fillId="0" borderId="0" xfId="10" applyNumberFormat="1" applyFont="1" applyBorder="1" applyAlignment="1" applyProtection="1"/>
    <xf numFmtId="170" fontId="33" fillId="0" borderId="3" xfId="10" applyNumberFormat="1" applyFont="1" applyBorder="1" applyAlignment="1" applyProtection="1"/>
    <xf numFmtId="170" fontId="33" fillId="0" borderId="3" xfId="78" applyNumberFormat="1" applyFont="1" applyFill="1" applyBorder="1"/>
    <xf numFmtId="10" fontId="33" fillId="0" borderId="0" xfId="14" applyNumberFormat="1" applyFont="1" applyAlignment="1">
      <alignment horizontal="right"/>
    </xf>
    <xf numFmtId="170" fontId="33" fillId="0" borderId="0" xfId="0" applyNumberFormat="1" applyFont="1" applyBorder="1"/>
    <xf numFmtId="0" fontId="33" fillId="0" borderId="5" xfId="0" applyFont="1" applyBorder="1" applyAlignment="1"/>
    <xf numFmtId="170" fontId="33" fillId="0" borderId="3" xfId="0" applyNumberFormat="1" applyFont="1" applyBorder="1"/>
    <xf numFmtId="0" fontId="33" fillId="0" borderId="3" xfId="0" applyFont="1" applyFill="1" applyBorder="1" applyAlignment="1">
      <alignment horizontal="left"/>
    </xf>
    <xf numFmtId="3" fontId="63" fillId="0" borderId="5" xfId="0" applyNumberFormat="1" applyFont="1" applyFill="1" applyBorder="1" applyAlignment="1"/>
    <xf numFmtId="170" fontId="63" fillId="0" borderId="3" xfId="0" applyNumberFormat="1" applyFont="1" applyBorder="1" applyAlignment="1"/>
    <xf numFmtId="170" fontId="63" fillId="0" borderId="3" xfId="10" applyNumberFormat="1" applyFont="1" applyBorder="1" applyAlignment="1" applyProtection="1"/>
    <xf numFmtId="170" fontId="33" fillId="0" borderId="3" xfId="0" applyNumberFormat="1" applyFont="1" applyBorder="1" applyAlignment="1">
      <alignment horizontal="right"/>
    </xf>
    <xf numFmtId="0" fontId="33" fillId="0" borderId="3" xfId="0" applyFont="1" applyFill="1" applyBorder="1" applyAlignment="1">
      <alignment horizontal="left" indent="1"/>
    </xf>
    <xf numFmtId="0" fontId="33" fillId="0" borderId="5" xfId="0" applyFont="1" applyFill="1" applyBorder="1" applyAlignment="1"/>
    <xf numFmtId="0" fontId="63" fillId="0" borderId="5" xfId="0" applyFont="1" applyBorder="1" applyAlignment="1"/>
    <xf numFmtId="170" fontId="33" fillId="0" borderId="5" xfId="0" applyNumberFormat="1" applyFont="1" applyBorder="1" applyAlignment="1"/>
    <xf numFmtId="0" fontId="33" fillId="0" borderId="19" xfId="0" applyFont="1" applyFill="1" applyBorder="1"/>
    <xf numFmtId="170" fontId="63" fillId="0" borderId="41" xfId="0" applyNumberFormat="1" applyFont="1" applyFill="1" applyBorder="1" applyAlignment="1"/>
    <xf numFmtId="170" fontId="33" fillId="0" borderId="41" xfId="0" applyNumberFormat="1" applyFont="1" applyFill="1" applyBorder="1" applyAlignment="1"/>
    <xf numFmtId="170" fontId="33" fillId="0" borderId="16" xfId="0" applyNumberFormat="1" applyFont="1" applyBorder="1" applyAlignment="1">
      <alignment horizontal="right"/>
    </xf>
    <xf numFmtId="170" fontId="63" fillId="0" borderId="42" xfId="0" applyNumberFormat="1" applyFont="1" applyBorder="1" applyAlignment="1">
      <alignment horizontal="right"/>
    </xf>
    <xf numFmtId="170" fontId="33" fillId="0" borderId="2" xfId="0" applyNumberFormat="1" applyFont="1" applyBorder="1" applyAlignment="1">
      <alignment horizontal="right"/>
    </xf>
    <xf numFmtId="170" fontId="63" fillId="0" borderId="18" xfId="1" applyNumberFormat="1" applyFont="1" applyBorder="1" applyAlignment="1">
      <alignment horizontal="right"/>
    </xf>
    <xf numFmtId="0" fontId="33" fillId="0" borderId="12" xfId="0" applyFont="1" applyBorder="1" applyAlignment="1">
      <alignment horizontal="center" wrapText="1"/>
    </xf>
    <xf numFmtId="17" fontId="33" fillId="0" borderId="12" xfId="0" quotePrefix="1" applyNumberFormat="1" applyFont="1" applyBorder="1" applyAlignment="1">
      <alignment horizontal="center" vertical="center" wrapText="1"/>
    </xf>
    <xf numFmtId="17" fontId="33" fillId="0" borderId="13" xfId="0" quotePrefix="1" applyNumberFormat="1" applyFont="1" applyBorder="1" applyAlignment="1">
      <alignment horizontal="center" vertical="center" wrapText="1"/>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quotePrefix="1" applyFont="1"/>
    <xf numFmtId="0" fontId="33" fillId="0" borderId="0" xfId="0" quotePrefix="1" applyFont="1" applyAlignment="1"/>
    <xf numFmtId="3" fontId="70" fillId="0" borderId="0" xfId="0" applyNumberFormat="1" applyFont="1" applyFill="1" applyBorder="1" applyAlignment="1">
      <alignment horizontal="right"/>
    </xf>
    <xf numFmtId="3" fontId="33" fillId="0" borderId="0" xfId="0" applyNumberFormat="1" applyFont="1" applyBorder="1" applyAlignment="1">
      <alignment horizontal="left"/>
    </xf>
    <xf numFmtId="0" fontId="33" fillId="0" borderId="0" xfId="0" applyFont="1" applyAlignment="1"/>
    <xf numFmtId="0" fontId="33" fillId="0" borderId="0" xfId="0" applyFont="1" applyFill="1"/>
    <xf numFmtId="0" fontId="33" fillId="0" borderId="0" xfId="0" applyFont="1" applyFill="1" applyAlignment="1"/>
    <xf numFmtId="0" fontId="33" fillId="0" borderId="0" xfId="0" applyFont="1" applyFill="1" applyBorder="1"/>
    <xf numFmtId="0" fontId="63" fillId="0" borderId="0" xfId="0" applyFont="1" applyFill="1" applyBorder="1" applyAlignment="1">
      <alignment horizontal="center" wrapText="1"/>
    </xf>
    <xf numFmtId="0" fontId="33" fillId="0" borderId="0" xfId="0" applyFont="1" applyFill="1" applyBorder="1" applyAlignment="1">
      <alignment horizontal="left"/>
    </xf>
    <xf numFmtId="0" fontId="33" fillId="0" borderId="0" xfId="0" applyFont="1" applyFill="1" applyBorder="1" applyAlignment="1">
      <alignment wrapText="1"/>
    </xf>
    <xf numFmtId="0" fontId="33" fillId="0" borderId="12" xfId="0" applyFont="1" applyBorder="1"/>
    <xf numFmtId="0" fontId="70" fillId="0" borderId="5" xfId="0" applyFont="1" applyFill="1" applyBorder="1" applyAlignment="1">
      <alignment horizontal="center"/>
    </xf>
    <xf numFmtId="0" fontId="70" fillId="0" borderId="7" xfId="0" applyFont="1" applyBorder="1" applyAlignment="1"/>
    <xf numFmtId="3" fontId="33" fillId="0" borderId="5" xfId="0" applyNumberFormat="1" applyFont="1" applyBorder="1" applyAlignment="1">
      <alignment horizontal="right" wrapText="1"/>
    </xf>
    <xf numFmtId="3" fontId="33" fillId="0" borderId="0" xfId="0" applyNumberFormat="1" applyFont="1" applyBorder="1" applyAlignment="1">
      <alignment horizontal="right" wrapText="1"/>
    </xf>
    <xf numFmtId="3" fontId="77" fillId="0" borderId="0" xfId="0" applyNumberFormat="1" applyFont="1" applyBorder="1" applyAlignment="1">
      <alignment horizontal="right" vertical="center" wrapText="1"/>
    </xf>
    <xf numFmtId="3" fontId="33" fillId="0" borderId="7" xfId="0" applyNumberFormat="1" applyFont="1" applyBorder="1" applyAlignment="1">
      <alignment horizontal="right" wrapText="1"/>
    </xf>
    <xf numFmtId="3" fontId="33" fillId="0" borderId="7" xfId="1" applyNumberFormat="1" applyFont="1" applyBorder="1"/>
    <xf numFmtId="0" fontId="33" fillId="0" borderId="3" xfId="0" applyFont="1" applyBorder="1" applyAlignment="1">
      <alignment wrapText="1"/>
    </xf>
    <xf numFmtId="3" fontId="33" fillId="0" borderId="5" xfId="0" applyNumberFormat="1" applyFont="1" applyBorder="1"/>
    <xf numFmtId="3" fontId="33" fillId="0" borderId="0" xfId="10" applyNumberFormat="1" applyFont="1" applyBorder="1" applyAlignment="1" applyProtection="1"/>
    <xf numFmtId="3" fontId="33" fillId="0" borderId="7" xfId="0" applyNumberFormat="1" applyFont="1" applyBorder="1"/>
    <xf numFmtId="0" fontId="77" fillId="0" borderId="0" xfId="0" applyFont="1"/>
    <xf numFmtId="0" fontId="33" fillId="0" borderId="2" xfId="0" applyFont="1" applyBorder="1"/>
    <xf numFmtId="3" fontId="33" fillId="0" borderId="19" xfId="0" applyNumberFormat="1" applyFont="1" applyBorder="1" applyAlignment="1">
      <alignment horizontal="right" wrapText="1"/>
    </xf>
    <xf numFmtId="3" fontId="33" fillId="0" borderId="34" xfId="0" applyNumberFormat="1" applyFont="1" applyBorder="1" applyAlignment="1">
      <alignment horizontal="right" wrapText="1"/>
    </xf>
    <xf numFmtId="3" fontId="33" fillId="0" borderId="35" xfId="0" applyNumberFormat="1" applyFont="1" applyBorder="1" applyAlignment="1">
      <alignment horizontal="right" wrapText="1"/>
    </xf>
    <xf numFmtId="3" fontId="77" fillId="0" borderId="16" xfId="0" applyNumberFormat="1" applyFont="1" applyBorder="1"/>
    <xf numFmtId="3" fontId="33" fillId="0" borderId="36" xfId="0" applyNumberFormat="1" applyFont="1" applyBorder="1" applyAlignment="1">
      <alignment horizontal="right" wrapText="1"/>
    </xf>
    <xf numFmtId="3" fontId="33" fillId="0" borderId="37" xfId="1" applyNumberFormat="1" applyFont="1" applyBorder="1"/>
    <xf numFmtId="0" fontId="33" fillId="0" borderId="12" xfId="0" applyFont="1" applyBorder="1" applyAlignment="1">
      <alignment vertical="center"/>
    </xf>
    <xf numFmtId="0" fontId="70" fillId="0" borderId="8" xfId="0" applyFont="1" applyBorder="1" applyAlignment="1">
      <alignment horizontal="center"/>
    </xf>
    <xf numFmtId="0" fontId="33" fillId="0" borderId="10" xfId="0" applyFont="1" applyBorder="1" applyAlignment="1"/>
    <xf numFmtId="0" fontId="33" fillId="0" borderId="6" xfId="0" applyFont="1" applyBorder="1" applyAlignment="1"/>
    <xf numFmtId="0" fontId="70" fillId="0" borderId="11" xfId="0" applyFont="1" applyBorder="1" applyAlignment="1">
      <alignment horizontal="center"/>
    </xf>
    <xf numFmtId="0" fontId="33" fillId="0" borderId="0" xfId="0" applyFont="1" applyBorder="1" applyAlignment="1"/>
    <xf numFmtId="0" fontId="33" fillId="0" borderId="7" xfId="0" applyFont="1" applyBorder="1" applyAlignment="1"/>
    <xf numFmtId="3" fontId="33" fillId="0" borderId="19" xfId="0" applyNumberFormat="1" applyFont="1" applyBorder="1" applyAlignment="1">
      <alignment horizontal="right"/>
    </xf>
    <xf numFmtId="3" fontId="33" fillId="0" borderId="16" xfId="0" applyNumberFormat="1" applyFont="1" applyBorder="1" applyAlignment="1">
      <alignment horizontal="right"/>
    </xf>
    <xf numFmtId="3" fontId="33" fillId="0" borderId="16" xfId="0" applyNumberFormat="1" applyFont="1" applyBorder="1" applyAlignment="1"/>
    <xf numFmtId="3" fontId="33" fillId="0" borderId="38" xfId="0" applyNumberFormat="1" applyFont="1" applyBorder="1" applyAlignment="1">
      <alignment horizontal="right"/>
    </xf>
    <xf numFmtId="3" fontId="33" fillId="0" borderId="2" xfId="1" applyNumberFormat="1" applyFont="1" applyBorder="1"/>
    <xf numFmtId="0" fontId="63" fillId="0" borderId="3" xfId="11" applyFont="1" applyBorder="1" applyAlignment="1">
      <alignment horizontal="left"/>
    </xf>
    <xf numFmtId="0" fontId="33" fillId="0" borderId="3" xfId="11" applyFont="1" applyBorder="1"/>
    <xf numFmtId="3" fontId="33" fillId="0" borderId="7" xfId="11" applyNumberFormat="1" applyFont="1" applyBorder="1"/>
    <xf numFmtId="3" fontId="74" fillId="0" borderId="3" xfId="11" applyNumberFormat="1" applyFont="1" applyBorder="1"/>
    <xf numFmtId="0" fontId="33" fillId="0" borderId="3" xfId="11" applyFont="1" applyBorder="1" applyAlignment="1">
      <alignment horizontal="left" indent="1"/>
    </xf>
    <xf numFmtId="3" fontId="33" fillId="0" borderId="3" xfId="11" applyNumberFormat="1" applyFont="1" applyBorder="1"/>
    <xf numFmtId="3" fontId="87" fillId="0" borderId="7" xfId="11" applyNumberFormat="1" applyFont="1" applyBorder="1"/>
    <xf numFmtId="3" fontId="87" fillId="0" borderId="3" xfId="11" applyNumberFormat="1" applyFont="1" applyBorder="1"/>
    <xf numFmtId="0" fontId="63" fillId="0" borderId="3" xfId="11" applyFont="1" applyFill="1" applyBorder="1" applyAlignment="1">
      <alignment horizontal="left"/>
    </xf>
    <xf numFmtId="3" fontId="88" fillId="0" borderId="3" xfId="11" applyNumberFormat="1" applyFont="1" applyFill="1" applyBorder="1"/>
    <xf numFmtId="3" fontId="88" fillId="0" borderId="7" xfId="11" applyNumberFormat="1" applyFont="1" applyFill="1" applyBorder="1"/>
    <xf numFmtId="3" fontId="89" fillId="0" borderId="7" xfId="11" applyNumberFormat="1" applyFont="1" applyFill="1" applyBorder="1"/>
    <xf numFmtId="3" fontId="33" fillId="0" borderId="3" xfId="11" applyNumberFormat="1" applyFont="1" applyBorder="1" applyAlignment="1">
      <alignment horizontal="right"/>
    </xf>
    <xf numFmtId="3" fontId="33" fillId="0" borderId="7" xfId="11" applyNumberFormat="1" applyFont="1" applyBorder="1" applyAlignment="1">
      <alignment horizontal="right"/>
    </xf>
    <xf numFmtId="3" fontId="87" fillId="0" borderId="7" xfId="11" applyNumberFormat="1" applyFont="1" applyBorder="1" applyAlignment="1">
      <alignment horizontal="right"/>
    </xf>
    <xf numFmtId="3" fontId="87" fillId="0" borderId="3" xfId="11" applyNumberFormat="1" applyFont="1" applyBorder="1" applyAlignment="1">
      <alignment horizontal="right"/>
    </xf>
    <xf numFmtId="0" fontId="33" fillId="0" borderId="3" xfId="11" applyFont="1" applyBorder="1" applyAlignment="1">
      <alignment horizontal="left" indent="2"/>
    </xf>
    <xf numFmtId="3" fontId="88" fillId="0" borderId="7" xfId="11" applyNumberFormat="1" applyFont="1" applyBorder="1"/>
    <xf numFmtId="3" fontId="89" fillId="0" borderId="3" xfId="11" applyNumberFormat="1" applyFont="1" applyFill="1" applyBorder="1"/>
    <xf numFmtId="170" fontId="33" fillId="0" borderId="7" xfId="11" applyNumberFormat="1" applyFont="1" applyFill="1" applyBorder="1"/>
    <xf numFmtId="170" fontId="87" fillId="0" borderId="7" xfId="11" applyNumberFormat="1" applyFont="1" applyFill="1" applyBorder="1"/>
    <xf numFmtId="170" fontId="33" fillId="0" borderId="7" xfId="11" applyNumberFormat="1" applyFont="1" applyBorder="1"/>
    <xf numFmtId="0" fontId="33" fillId="0" borderId="3" xfId="11" applyFont="1" applyFill="1" applyBorder="1" applyAlignment="1">
      <alignment horizontal="left" indent="2"/>
    </xf>
    <xf numFmtId="3" fontId="33" fillId="0" borderId="3" xfId="11" applyNumberFormat="1" applyFont="1" applyFill="1" applyBorder="1"/>
    <xf numFmtId="170" fontId="33" fillId="0" borderId="0" xfId="0" applyNumberFormat="1" applyFont="1" applyFill="1"/>
    <xf numFmtId="170" fontId="33" fillId="0" borderId="3" xfId="0" applyNumberFormat="1" applyFont="1" applyFill="1" applyBorder="1"/>
    <xf numFmtId="3" fontId="87" fillId="0" borderId="3" xfId="11" applyNumberFormat="1" applyFont="1" applyFill="1" applyBorder="1"/>
    <xf numFmtId="170" fontId="33" fillId="0" borderId="7" xfId="11" applyNumberFormat="1" applyFont="1" applyBorder="1" applyAlignment="1">
      <alignment horizontal="right"/>
    </xf>
    <xf numFmtId="170" fontId="90" fillId="0" borderId="7" xfId="1" applyNumberFormat="1" applyFont="1" applyFill="1" applyBorder="1"/>
    <xf numFmtId="170" fontId="91" fillId="0" borderId="7" xfId="1" applyNumberFormat="1" applyFont="1" applyFill="1" applyBorder="1"/>
    <xf numFmtId="170" fontId="91" fillId="0" borderId="3" xfId="1" applyNumberFormat="1" applyFont="1" applyFill="1" applyBorder="1"/>
    <xf numFmtId="0" fontId="63" fillId="0" borderId="3" xfId="11" applyFont="1" applyBorder="1"/>
    <xf numFmtId="1" fontId="74" fillId="0" borderId="3" xfId="11" applyNumberFormat="1" applyFont="1" applyFill="1" applyBorder="1"/>
    <xf numFmtId="0" fontId="63" fillId="0" borderId="3" xfId="11" applyFont="1" applyFill="1" applyBorder="1"/>
    <xf numFmtId="3" fontId="63" fillId="0" borderId="7" xfId="11" applyNumberFormat="1" applyFont="1" applyBorder="1"/>
    <xf numFmtId="3" fontId="74" fillId="0" borderId="7" xfId="11" applyNumberFormat="1" applyFont="1" applyBorder="1"/>
    <xf numFmtId="3" fontId="33" fillId="0" borderId="3" xfId="1" applyNumberFormat="1" applyFont="1" applyFill="1" applyBorder="1" applyAlignment="1">
      <alignment horizontal="right" readingOrder="2"/>
    </xf>
    <xf numFmtId="3" fontId="33" fillId="0" borderId="7" xfId="1" applyNumberFormat="1" applyFont="1" applyFill="1" applyBorder="1" applyAlignment="1">
      <alignment horizontal="right" readingOrder="2"/>
    </xf>
    <xf numFmtId="3" fontId="33" fillId="0" borderId="7" xfId="1" applyNumberFormat="1" applyFont="1" applyFill="1" applyBorder="1" applyAlignment="1"/>
    <xf numFmtId="3" fontId="87" fillId="0" borderId="7" xfId="1" applyNumberFormat="1" applyFont="1" applyFill="1" applyBorder="1" applyAlignment="1">
      <alignment horizontal="right" readingOrder="2"/>
    </xf>
    <xf numFmtId="170" fontId="87" fillId="0" borderId="3" xfId="1" applyNumberFormat="1" applyFont="1" applyFill="1" applyBorder="1" applyAlignment="1">
      <alignment horizontal="right"/>
    </xf>
    <xf numFmtId="3" fontId="33" fillId="0" borderId="7" xfId="11" applyNumberFormat="1" applyFont="1" applyFill="1" applyBorder="1"/>
    <xf numFmtId="3" fontId="87" fillId="0" borderId="7" xfId="11" applyNumberFormat="1" applyFont="1" applyFill="1" applyBorder="1"/>
    <xf numFmtId="3" fontId="87" fillId="0" borderId="3" xfId="1" applyNumberFormat="1" applyFont="1" applyFill="1" applyBorder="1" applyAlignment="1">
      <alignment horizontal="right"/>
    </xf>
    <xf numFmtId="170" fontId="87" fillId="0" borderId="3" xfId="1" applyNumberFormat="1" applyFont="1" applyFill="1" applyBorder="1"/>
    <xf numFmtId="166" fontId="74" fillId="0" borderId="3" xfId="1" applyNumberFormat="1" applyFont="1" applyFill="1" applyBorder="1"/>
    <xf numFmtId="0" fontId="63" fillId="0" borderId="42" xfId="11" applyFont="1" applyFill="1" applyBorder="1"/>
    <xf numFmtId="3" fontId="88" fillId="0" borderId="42" xfId="11" applyNumberFormat="1" applyFont="1" applyFill="1" applyBorder="1"/>
    <xf numFmtId="3" fontId="88" fillId="0" borderId="38" xfId="11" applyNumberFormat="1" applyFont="1" applyFill="1" applyBorder="1"/>
    <xf numFmtId="3" fontId="89" fillId="0" borderId="38" xfId="11" applyNumberFormat="1" applyFont="1" applyFill="1" applyBorder="1"/>
    <xf numFmtId="3" fontId="89" fillId="0" borderId="42" xfId="1" applyNumberFormat="1" applyFont="1" applyFill="1" applyBorder="1"/>
    <xf numFmtId="0" fontId="33" fillId="0" borderId="0" xfId="11" applyFont="1" applyFill="1" applyBorder="1"/>
    <xf numFmtId="3" fontId="33" fillId="0" borderId="0" xfId="11" applyNumberFormat="1" applyFont="1"/>
    <xf numFmtId="3" fontId="33" fillId="0" borderId="0" xfId="11" applyNumberFormat="1" applyFont="1" applyFill="1" applyBorder="1"/>
    <xf numFmtId="0" fontId="70" fillId="0" borderId="11" xfId="0" applyFont="1" applyBorder="1"/>
    <xf numFmtId="14" fontId="70" fillId="0" borderId="0" xfId="0" quotePrefix="1" applyNumberFormat="1" applyFont="1" applyBorder="1" applyAlignment="1">
      <alignment horizontal="center"/>
    </xf>
    <xf numFmtId="0" fontId="33" fillId="0" borderId="11" xfId="0" applyFont="1" applyBorder="1" applyAlignment="1">
      <alignment horizontal="center"/>
    </xf>
    <xf numFmtId="0" fontId="33" fillId="0" borderId="7" xfId="0" applyFont="1" applyBorder="1" applyAlignment="1">
      <alignment horizontal="center"/>
    </xf>
    <xf numFmtId="0" fontId="70" fillId="0" borderId="0" xfId="0" applyFont="1" applyBorder="1"/>
    <xf numFmtId="0" fontId="33" fillId="0" borderId="3" xfId="0" applyFont="1" applyBorder="1" applyAlignment="1">
      <alignment vertical="top"/>
    </xf>
    <xf numFmtId="3" fontId="33" fillId="0" borderId="5" xfId="0" applyNumberFormat="1" applyFont="1" applyBorder="1" applyAlignment="1">
      <alignment readingOrder="1"/>
    </xf>
    <xf numFmtId="164" fontId="33" fillId="0" borderId="3" xfId="0" applyNumberFormat="1" applyFont="1" applyBorder="1" applyAlignment="1">
      <alignment readingOrder="1"/>
    </xf>
    <xf numFmtId="0" fontId="33" fillId="0" borderId="3" xfId="0" applyFont="1" applyBorder="1" applyAlignment="1">
      <alignment horizontal="left" vertical="top"/>
    </xf>
    <xf numFmtId="3" fontId="33" fillId="0" borderId="5" xfId="0" applyNumberFormat="1" applyFont="1" applyFill="1" applyBorder="1" applyAlignment="1">
      <alignment readingOrder="1"/>
    </xf>
    <xf numFmtId="37" fontId="33" fillId="0" borderId="0" xfId="1" applyNumberFormat="1" applyFont="1" applyFill="1"/>
    <xf numFmtId="3" fontId="33" fillId="0" borderId="19" xfId="0" applyNumberFormat="1" applyFont="1" applyBorder="1" applyAlignment="1">
      <alignment readingOrder="1"/>
    </xf>
    <xf numFmtId="3" fontId="33" fillId="0" borderId="16" xfId="0" applyNumberFormat="1" applyFont="1" applyBorder="1" applyAlignment="1">
      <alignment readingOrder="1"/>
    </xf>
    <xf numFmtId="9" fontId="33" fillId="0" borderId="18" xfId="0" applyNumberFormat="1" applyFont="1" applyBorder="1" applyAlignment="1">
      <alignment readingOrder="1"/>
    </xf>
    <xf numFmtId="0" fontId="70" fillId="0" borderId="11" xfId="0" applyFont="1" applyFill="1" applyBorder="1" applyAlignment="1">
      <alignment horizontal="center"/>
    </xf>
    <xf numFmtId="0" fontId="33" fillId="0" borderId="11" xfId="0" applyFont="1" applyBorder="1"/>
    <xf numFmtId="3" fontId="77" fillId="0" borderId="5" xfId="25" applyNumberFormat="1" applyFont="1" applyBorder="1" applyAlignment="1">
      <alignment horizontal="right"/>
    </xf>
    <xf numFmtId="3" fontId="77" fillId="0" borderId="3" xfId="25" applyNumberFormat="1" applyFont="1" applyBorder="1" applyAlignment="1">
      <alignment horizontal="right"/>
    </xf>
    <xf numFmtId="170" fontId="77" fillId="0" borderId="7" xfId="0" applyNumberFormat="1" applyFont="1" applyBorder="1"/>
    <xf numFmtId="164" fontId="33" fillId="0" borderId="3" xfId="14" applyNumberFormat="1" applyFont="1" applyBorder="1"/>
    <xf numFmtId="3" fontId="77" fillId="0" borderId="3" xfId="25" applyNumberFormat="1" applyFont="1" applyFill="1" applyBorder="1" applyAlignment="1">
      <alignment horizontal="right"/>
    </xf>
    <xf numFmtId="3" fontId="77" fillId="0" borderId="5" xfId="25" applyNumberFormat="1" applyFont="1" applyFill="1" applyBorder="1" applyAlignment="1">
      <alignment horizontal="right"/>
    </xf>
    <xf numFmtId="3" fontId="33" fillId="0" borderId="5" xfId="0" applyNumberFormat="1" applyFont="1" applyFill="1" applyBorder="1"/>
    <xf numFmtId="3" fontId="77" fillId="0" borderId="3" xfId="0" applyNumberFormat="1" applyFont="1" applyBorder="1" applyAlignment="1">
      <alignment horizontal="right"/>
    </xf>
    <xf numFmtId="3" fontId="33" fillId="0" borderId="3" xfId="10" applyNumberFormat="1" applyFont="1" applyFill="1" applyBorder="1" applyAlignment="1" applyProtection="1">
      <alignment horizontal="right"/>
    </xf>
    <xf numFmtId="0" fontId="33" fillId="0" borderId="18" xfId="0" applyFont="1" applyBorder="1" applyAlignment="1">
      <alignment horizontal="left" indent="1"/>
    </xf>
    <xf numFmtId="0" fontId="33" fillId="0" borderId="41" xfId="0" applyFont="1" applyBorder="1" applyAlignment="1">
      <alignment horizontal="left" indent="1"/>
    </xf>
    <xf numFmtId="170" fontId="33" fillId="0" borderId="19" xfId="0" applyNumberFormat="1" applyFont="1" applyBorder="1"/>
    <xf numFmtId="170" fontId="33" fillId="0" borderId="16" xfId="0" applyNumberFormat="1" applyFont="1" applyBorder="1"/>
    <xf numFmtId="170" fontId="33" fillId="0" borderId="2" xfId="0" applyNumberFormat="1" applyFont="1" applyBorder="1"/>
    <xf numFmtId="3" fontId="33" fillId="0" borderId="2" xfId="0" applyNumberFormat="1" applyFont="1" applyBorder="1"/>
    <xf numFmtId="164" fontId="33" fillId="0" borderId="18" xfId="14" applyNumberFormat="1" applyFont="1" applyBorder="1"/>
    <xf numFmtId="37" fontId="33" fillId="0" borderId="0" xfId="0" applyNumberFormat="1" applyFont="1" applyFill="1" applyBorder="1"/>
    <xf numFmtId="0" fontId="33" fillId="0" borderId="13" xfId="0" applyFont="1" applyBorder="1"/>
    <xf numFmtId="166" fontId="33" fillId="0" borderId="15" xfId="1" applyNumberFormat="1" applyFont="1" applyBorder="1" applyAlignment="1">
      <alignment horizontal="center" vertical="center" wrapText="1"/>
    </xf>
    <xf numFmtId="0" fontId="55" fillId="0" borderId="0" xfId="0" applyFont="1" applyAlignment="1">
      <alignment horizontal="left" vertical="top" wrapText="1"/>
    </xf>
    <xf numFmtId="0" fontId="21" fillId="0" borderId="0" xfId="0" applyFont="1" applyAlignment="1">
      <alignment horizontal="left" vertical="center"/>
    </xf>
    <xf numFmtId="0" fontId="56" fillId="0" borderId="0" xfId="0" applyFont="1" applyAlignment="1">
      <alignment horizontal="center" vertical="top" wrapText="1"/>
    </xf>
    <xf numFmtId="49" fontId="68" fillId="0" borderId="0" xfId="0" applyNumberFormat="1" applyFont="1" applyAlignment="1">
      <alignment horizontal="center" vertical="center" wrapText="1"/>
    </xf>
    <xf numFmtId="0" fontId="68" fillId="0" borderId="0" xfId="0" applyFont="1" applyAlignment="1">
      <alignment horizontal="center" vertical="top" wrapText="1"/>
    </xf>
    <xf numFmtId="0" fontId="61" fillId="0" borderId="0" xfId="0" applyFont="1" applyAlignment="1">
      <alignment horizontal="center" vertical="top" wrapText="1"/>
    </xf>
    <xf numFmtId="0" fontId="33" fillId="0" borderId="5" xfId="0" applyFont="1" applyFill="1" applyBorder="1" applyAlignment="1">
      <alignment horizontal="left" wrapText="1"/>
    </xf>
    <xf numFmtId="0" fontId="33" fillId="0" borderId="7" xfId="0" applyFont="1" applyFill="1" applyBorder="1" applyAlignment="1">
      <alignment horizontal="left" wrapText="1"/>
    </xf>
    <xf numFmtId="0" fontId="70" fillId="0" borderId="5" xfId="0" applyFont="1" applyBorder="1" applyAlignment="1">
      <alignment horizontal="center" wrapText="1"/>
    </xf>
    <xf numFmtId="0" fontId="70" fillId="0" borderId="0" xfId="0" applyFont="1" applyBorder="1" applyAlignment="1">
      <alignment wrapText="1"/>
    </xf>
    <xf numFmtId="0" fontId="70" fillId="0" borderId="7" xfId="0" applyFont="1" applyBorder="1" applyAlignment="1">
      <alignment wrapText="1"/>
    </xf>
    <xf numFmtId="166" fontId="70" fillId="0" borderId="5" xfId="0" applyNumberFormat="1" applyFont="1" applyFill="1" applyBorder="1" applyAlignment="1">
      <alignment horizontal="center" wrapText="1"/>
    </xf>
    <xf numFmtId="166" fontId="70" fillId="0" borderId="7" xfId="0" applyNumberFormat="1" applyFont="1" applyFill="1" applyBorder="1" applyAlignment="1">
      <alignment horizontal="center" wrapText="1"/>
    </xf>
    <xf numFmtId="0" fontId="63" fillId="0" borderId="8" xfId="0" quotePrefix="1" applyNumberFormat="1" applyFont="1" applyBorder="1" applyAlignment="1">
      <alignment horizontal="center" vertical="center" wrapText="1"/>
    </xf>
    <xf numFmtId="0" fontId="63" fillId="0" borderId="10" xfId="0" quotePrefix="1" applyNumberFormat="1" applyFont="1" applyBorder="1" applyAlignment="1">
      <alignment horizontal="center" vertical="center" wrapText="1"/>
    </xf>
    <xf numFmtId="0" fontId="63" fillId="0" borderId="6" xfId="0" quotePrefix="1" applyNumberFormat="1" applyFont="1" applyBorder="1" applyAlignment="1">
      <alignment horizontal="center" vertical="center" wrapText="1"/>
    </xf>
    <xf numFmtId="0" fontId="70" fillId="0" borderId="5" xfId="0" applyFont="1" applyBorder="1" applyAlignment="1">
      <alignment horizontal="center" vertical="center" wrapText="1"/>
    </xf>
    <xf numFmtId="0" fontId="70" fillId="0" borderId="0" xfId="0" applyFont="1" applyBorder="1" applyAlignment="1">
      <alignment horizontal="center" vertical="center" wrapText="1"/>
    </xf>
    <xf numFmtId="166" fontId="70" fillId="0" borderId="5" xfId="0" applyNumberFormat="1" applyFont="1" applyBorder="1" applyAlignment="1">
      <alignment horizontal="center" vertical="center"/>
    </xf>
    <xf numFmtId="166" fontId="70" fillId="0" borderId="7" xfId="0" applyNumberFormat="1" applyFont="1" applyBorder="1" applyAlignment="1">
      <alignment horizontal="center" vertical="center"/>
    </xf>
    <xf numFmtId="0" fontId="21" fillId="0" borderId="1" xfId="0" applyFont="1" applyBorder="1" applyAlignment="1">
      <alignment horizontal="left"/>
    </xf>
    <xf numFmtId="0" fontId="0" fillId="0" borderId="0" xfId="0" applyBorder="1" applyAlignment="1"/>
    <xf numFmtId="0" fontId="0" fillId="0" borderId="1" xfId="0" applyBorder="1" applyAlignment="1"/>
    <xf numFmtId="0" fontId="33" fillId="0" borderId="0" xfId="0" applyFont="1" applyFill="1" applyAlignment="1">
      <alignment horizontal="left" vertical="top" wrapText="1"/>
    </xf>
    <xf numFmtId="17" fontId="70" fillId="0" borderId="8" xfId="0" quotePrefix="1" applyNumberFormat="1" applyFont="1" applyBorder="1" applyAlignment="1">
      <alignment horizontal="center" vertical="center"/>
    </xf>
    <xf numFmtId="17" fontId="70" fillId="0" borderId="10" xfId="0" quotePrefix="1" applyNumberFormat="1" applyFont="1" applyBorder="1" applyAlignment="1">
      <alignment horizontal="center" vertical="center"/>
    </xf>
    <xf numFmtId="17" fontId="70" fillId="0" borderId="6" xfId="0" quotePrefix="1" applyNumberFormat="1" applyFont="1" applyBorder="1" applyAlignment="1">
      <alignment horizontal="center" vertical="center"/>
    </xf>
    <xf numFmtId="0" fontId="70" fillId="0" borderId="0" xfId="0" applyFont="1" applyFill="1" applyBorder="1" applyAlignment="1">
      <alignment horizontal="center" wrapText="1"/>
    </xf>
    <xf numFmtId="0" fontId="70" fillId="0" borderId="0" xfId="0" applyFont="1" applyBorder="1" applyAlignment="1">
      <alignment horizontal="center" wrapText="1"/>
    </xf>
    <xf numFmtId="0" fontId="21" fillId="0" borderId="0" xfId="0" applyFont="1" applyBorder="1" applyAlignment="1">
      <alignment horizontal="left"/>
    </xf>
    <xf numFmtId="0" fontId="33" fillId="0" borderId="12" xfId="0" quotePrefix="1" applyFont="1" applyFill="1" applyBorder="1" applyAlignment="1">
      <alignment horizontal="center" wrapText="1"/>
    </xf>
    <xf numFmtId="0" fontId="33" fillId="0" borderId="14" xfId="0" quotePrefix="1" applyFont="1" applyFill="1" applyBorder="1" applyAlignment="1">
      <alignment horizontal="center" wrapText="1"/>
    </xf>
    <xf numFmtId="0" fontId="33" fillId="0" borderId="15" xfId="0" quotePrefix="1" applyFont="1" applyFill="1" applyBorder="1" applyAlignment="1">
      <alignment horizontal="center" wrapText="1"/>
    </xf>
    <xf numFmtId="0" fontId="70" fillId="0" borderId="7" xfId="0" applyFont="1" applyBorder="1" applyAlignment="1">
      <alignment horizontal="center" wrapText="1"/>
    </xf>
    <xf numFmtId="0" fontId="33" fillId="0" borderId="12" xfId="0" quotePrefix="1" applyFont="1" applyFill="1" applyBorder="1" applyAlignment="1">
      <alignment horizontal="center" vertical="center"/>
    </xf>
    <xf numFmtId="0" fontId="33" fillId="0" borderId="14" xfId="0" quotePrefix="1" applyFont="1" applyFill="1" applyBorder="1" applyAlignment="1">
      <alignment horizontal="center" vertical="center"/>
    </xf>
    <xf numFmtId="0" fontId="33" fillId="0" borderId="15" xfId="0" quotePrefix="1" applyFont="1" applyFill="1" applyBorder="1" applyAlignment="1">
      <alignment horizontal="center" vertical="center"/>
    </xf>
    <xf numFmtId="0" fontId="33" fillId="0" borderId="0" xfId="0" applyFont="1" applyAlignment="1">
      <alignment horizontal="left" vertical="top" wrapText="1"/>
    </xf>
    <xf numFmtId="0" fontId="63" fillId="0" borderId="0" xfId="0" applyFont="1" applyFill="1" applyBorder="1" applyAlignment="1">
      <alignment horizontal="center"/>
    </xf>
    <xf numFmtId="0" fontId="20" fillId="0" borderId="12"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17" fontId="33" fillId="0" borderId="12" xfId="0" quotePrefix="1" applyNumberFormat="1" applyFont="1" applyBorder="1" applyAlignment="1">
      <alignment horizontal="center" vertical="center"/>
    </xf>
    <xf numFmtId="17" fontId="33" fillId="0" borderId="15" xfId="0" quotePrefix="1" applyNumberFormat="1" applyFont="1" applyBorder="1" applyAlignment="1">
      <alignment horizontal="center" vertical="center"/>
    </xf>
    <xf numFmtId="0" fontId="21" fillId="0" borderId="35" xfId="0" applyFont="1" applyBorder="1" applyAlignment="1">
      <alignment horizontal="left"/>
    </xf>
    <xf numFmtId="0" fontId="70" fillId="0" borderId="5" xfId="0" applyFont="1" applyFill="1" applyBorder="1" applyAlignment="1">
      <alignment horizontal="center"/>
    </xf>
    <xf numFmtId="0" fontId="70" fillId="0" borderId="0" xfId="0" applyFont="1" applyBorder="1" applyAlignment="1"/>
    <xf numFmtId="0" fontId="70" fillId="0" borderId="7" xfId="0" applyFont="1" applyBorder="1" applyAlignment="1"/>
    <xf numFmtId="0" fontId="21" fillId="0" borderId="16" xfId="0" applyFont="1" applyBorder="1" applyAlignment="1">
      <alignment horizontal="left" wrapText="1"/>
    </xf>
    <xf numFmtId="0" fontId="21" fillId="0" borderId="16" xfId="0" applyFont="1" applyBorder="1" applyAlignment="1"/>
    <xf numFmtId="0" fontId="70" fillId="0" borderId="10" xfId="0" applyFont="1" applyFill="1" applyBorder="1" applyAlignment="1">
      <alignment horizontal="center"/>
    </xf>
    <xf numFmtId="0" fontId="53" fillId="0" borderId="12" xfId="0" quotePrefix="1" applyFont="1" applyBorder="1" applyAlignment="1">
      <alignment horizontal="center"/>
    </xf>
    <xf numFmtId="0" fontId="53" fillId="0" borderId="14" xfId="0" applyFont="1" applyBorder="1" applyAlignment="1">
      <alignment horizontal="center"/>
    </xf>
    <xf numFmtId="0" fontId="53" fillId="0" borderId="15" xfId="0" applyFont="1" applyBorder="1" applyAlignment="1">
      <alignment horizontal="center"/>
    </xf>
    <xf numFmtId="0" fontId="35" fillId="0" borderId="12" xfId="0" quotePrefix="1" applyFont="1" applyBorder="1" applyAlignment="1">
      <alignment horizontal="center"/>
    </xf>
    <xf numFmtId="0" fontId="35" fillId="0" borderId="14" xfId="0" applyFont="1" applyBorder="1" applyAlignment="1">
      <alignment horizontal="center"/>
    </xf>
    <xf numFmtId="0" fontId="35" fillId="0" borderId="15" xfId="0" applyFont="1" applyBorder="1" applyAlignment="1">
      <alignment horizontal="center"/>
    </xf>
    <xf numFmtId="0" fontId="30" fillId="0" borderId="0" xfId="1137" applyFont="1" applyFill="1" applyBorder="1" applyAlignment="1">
      <alignment horizontal="left" vertical="top" wrapText="1"/>
    </xf>
    <xf numFmtId="0" fontId="64" fillId="0" borderId="13" xfId="73" applyFont="1" applyFill="1" applyBorder="1" applyAlignment="1">
      <alignment horizontal="left"/>
    </xf>
    <xf numFmtId="0" fontId="62" fillId="0" borderId="13" xfId="73" applyFont="1" applyFill="1" applyBorder="1" applyAlignment="1">
      <alignment horizontal="center" wrapText="1"/>
    </xf>
    <xf numFmtId="0" fontId="65" fillId="0" borderId="13" xfId="73" applyFont="1" applyFill="1" applyBorder="1" applyAlignment="1">
      <alignment horizontal="center" wrapText="1"/>
    </xf>
    <xf numFmtId="0" fontId="66" fillId="0" borderId="13" xfId="73" applyFont="1" applyFill="1" applyBorder="1" applyAlignment="1">
      <alignment horizontal="center" wrapText="1"/>
    </xf>
    <xf numFmtId="0" fontId="33" fillId="0" borderId="0" xfId="0" applyFont="1" applyAlignment="1">
      <alignment horizontal="left" wrapText="1"/>
    </xf>
  </cellXfs>
  <cellStyles count="1138">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2" xfId="11" xr:uid="{00000000-0005-0000-0000-00003D030000}"/>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2:P84"/>
  <sheetViews>
    <sheetView showGridLines="0" tabSelected="1" zoomScaleNormal="100" workbookViewId="0">
      <selection activeCell="B4" sqref="B4:P15"/>
    </sheetView>
  </sheetViews>
  <sheetFormatPr defaultRowHeight="13.2" x14ac:dyDescent="0.25"/>
  <cols>
    <col min="1" max="1" width="8.33203125" customWidth="1"/>
    <col min="2" max="2" width="11.88671875" customWidth="1"/>
    <col min="15" max="16" width="10" customWidth="1"/>
    <col min="17" max="17" width="8.33203125" customWidth="1"/>
  </cols>
  <sheetData>
    <row r="2" spans="1:16" ht="37.5" customHeight="1" x14ac:dyDescent="0.25">
      <c r="C2" s="528"/>
      <c r="D2" s="528"/>
      <c r="E2" s="528"/>
      <c r="F2" s="528"/>
      <c r="G2" s="528"/>
    </row>
    <row r="3" spans="1:16" s="76" customFormat="1" ht="23.4" customHeight="1" x14ac:dyDescent="0.25">
      <c r="C3" s="83"/>
      <c r="D3" s="83"/>
      <c r="E3" s="83"/>
      <c r="F3" s="83"/>
      <c r="G3" s="83"/>
      <c r="O3" s="84"/>
    </row>
    <row r="5" spans="1:16" s="82" customFormat="1" ht="25.95" customHeight="1" x14ac:dyDescent="0.25">
      <c r="B5" s="532" t="s">
        <v>156</v>
      </c>
      <c r="C5" s="532"/>
      <c r="D5" s="532"/>
      <c r="E5" s="532"/>
      <c r="F5" s="532"/>
      <c r="G5" s="532"/>
      <c r="H5" s="532"/>
      <c r="I5" s="532"/>
      <c r="J5" s="532"/>
      <c r="K5" s="532"/>
      <c r="L5" s="532"/>
      <c r="M5" s="532"/>
      <c r="N5" s="532"/>
      <c r="O5" s="532"/>
      <c r="P5" s="532"/>
    </row>
    <row r="6" spans="1:16" s="82" customFormat="1" ht="12.6" customHeight="1" x14ac:dyDescent="0.25">
      <c r="B6" s="529"/>
      <c r="C6" s="529"/>
      <c r="D6" s="529"/>
      <c r="E6" s="529"/>
      <c r="F6" s="529"/>
      <c r="G6" s="529"/>
      <c r="H6" s="529"/>
      <c r="I6" s="529"/>
      <c r="J6" s="529"/>
      <c r="K6" s="529"/>
      <c r="L6" s="529"/>
      <c r="M6" s="529"/>
      <c r="N6" s="529"/>
      <c r="O6" s="529"/>
      <c r="P6" s="529"/>
    </row>
    <row r="7" spans="1:16" s="82" customFormat="1" ht="25.95" customHeight="1" x14ac:dyDescent="0.25">
      <c r="B7" s="531" t="s">
        <v>193</v>
      </c>
      <c r="C7" s="531"/>
      <c r="D7" s="531"/>
      <c r="E7" s="531"/>
      <c r="F7" s="531"/>
      <c r="G7" s="531"/>
      <c r="H7" s="531"/>
      <c r="I7" s="531"/>
      <c r="J7" s="531"/>
      <c r="K7" s="531"/>
      <c r="L7" s="531"/>
      <c r="M7" s="531"/>
      <c r="N7" s="531"/>
      <c r="O7" s="531"/>
      <c r="P7" s="531"/>
    </row>
    <row r="8" spans="1:16" s="82" customFormat="1" ht="12.6" customHeight="1" x14ac:dyDescent="0.25">
      <c r="B8" s="104"/>
      <c r="C8" s="104"/>
      <c r="D8" s="104"/>
      <c r="E8" s="104"/>
      <c r="F8" s="104"/>
      <c r="G8" s="104"/>
      <c r="H8" s="104"/>
      <c r="I8" s="104"/>
      <c r="J8" s="104"/>
      <c r="K8" s="104"/>
      <c r="L8" s="104"/>
      <c r="M8" s="104"/>
      <c r="N8" s="104"/>
      <c r="O8" s="104"/>
      <c r="P8" s="104"/>
    </row>
    <row r="9" spans="1:16" s="43" customFormat="1" ht="25.95" customHeight="1" x14ac:dyDescent="0.25">
      <c r="B9" s="530" t="s">
        <v>194</v>
      </c>
      <c r="C9" s="530"/>
      <c r="D9" s="530"/>
      <c r="E9" s="530"/>
      <c r="F9" s="530"/>
      <c r="G9" s="530"/>
      <c r="H9" s="530"/>
      <c r="I9" s="530"/>
      <c r="J9" s="530"/>
      <c r="K9" s="530"/>
      <c r="L9" s="530"/>
      <c r="M9" s="530"/>
      <c r="N9" s="530"/>
      <c r="O9" s="530"/>
      <c r="P9" s="530"/>
    </row>
    <row r="10" spans="1:16" s="76" customFormat="1" ht="13.2" customHeight="1" x14ac:dyDescent="0.25">
      <c r="A10" s="82"/>
      <c r="B10" s="102"/>
      <c r="C10" s="102"/>
      <c r="D10" s="102"/>
      <c r="E10" s="102"/>
      <c r="F10" s="102"/>
      <c r="G10" s="102"/>
      <c r="H10" s="102"/>
      <c r="I10" s="102"/>
      <c r="J10" s="102"/>
      <c r="K10" s="102"/>
      <c r="L10" s="102"/>
      <c r="M10" s="102"/>
      <c r="N10" s="102"/>
      <c r="O10" s="102"/>
      <c r="P10" s="102"/>
    </row>
    <row r="11" spans="1:16" s="76" customFormat="1" ht="35.4" customHeight="1" x14ac:dyDescent="0.25">
      <c r="A11" s="82"/>
      <c r="B11" s="527" t="s">
        <v>195</v>
      </c>
      <c r="C11" s="527"/>
      <c r="D11" s="527"/>
      <c r="E11" s="527"/>
      <c r="F11" s="527"/>
      <c r="G11" s="527"/>
      <c r="H11" s="527"/>
      <c r="I11" s="527"/>
      <c r="J11" s="527"/>
      <c r="K11" s="527"/>
      <c r="L11" s="527"/>
      <c r="M11" s="527"/>
      <c r="N11" s="527"/>
      <c r="O11" s="527"/>
      <c r="P11" s="527"/>
    </row>
    <row r="12" spans="1:16" s="94" customFormat="1" ht="10.199999999999999" customHeight="1" x14ac:dyDescent="0.25">
      <c r="A12" s="82"/>
      <c r="B12" s="105"/>
      <c r="C12" s="105"/>
      <c r="D12" s="105"/>
      <c r="E12" s="105"/>
      <c r="F12" s="105"/>
      <c r="G12" s="105"/>
      <c r="H12" s="105"/>
      <c r="I12" s="105"/>
      <c r="J12" s="105"/>
      <c r="K12" s="105"/>
      <c r="L12" s="105"/>
      <c r="M12" s="105"/>
      <c r="N12" s="105"/>
      <c r="O12" s="105"/>
      <c r="P12" s="105"/>
    </row>
    <row r="13" spans="1:16" s="94" customFormat="1" ht="35.4" customHeight="1" x14ac:dyDescent="0.25">
      <c r="A13" s="82"/>
      <c r="B13" s="527" t="s">
        <v>256</v>
      </c>
      <c r="C13" s="527"/>
      <c r="D13" s="527"/>
      <c r="E13" s="527"/>
      <c r="F13" s="527"/>
      <c r="G13" s="527"/>
      <c r="H13" s="527"/>
      <c r="I13" s="527"/>
      <c r="J13" s="527"/>
      <c r="K13" s="527"/>
      <c r="L13" s="527"/>
      <c r="M13" s="527"/>
      <c r="N13" s="527"/>
      <c r="O13" s="527"/>
      <c r="P13" s="527"/>
    </row>
    <row r="14" spans="1:16" s="82" customFormat="1" ht="10.199999999999999" customHeight="1" x14ac:dyDescent="0.25">
      <c r="B14" s="103"/>
      <c r="C14" s="103"/>
      <c r="D14" s="103"/>
      <c r="E14" s="103"/>
      <c r="F14" s="103"/>
      <c r="G14" s="103"/>
      <c r="H14" s="103"/>
      <c r="I14" s="103"/>
      <c r="J14" s="103"/>
      <c r="K14" s="103"/>
      <c r="L14" s="103"/>
      <c r="M14" s="103"/>
      <c r="N14" s="103"/>
      <c r="O14" s="103"/>
      <c r="P14" s="103"/>
    </row>
    <row r="15" spans="1:16" s="82" customFormat="1" ht="35.4" customHeight="1" x14ac:dyDescent="0.25">
      <c r="B15" s="527" t="s">
        <v>148</v>
      </c>
      <c r="C15" s="527"/>
      <c r="D15" s="527"/>
      <c r="E15" s="527"/>
      <c r="F15" s="527"/>
      <c r="G15" s="527"/>
      <c r="H15" s="527"/>
      <c r="I15" s="527"/>
      <c r="J15" s="527"/>
      <c r="K15" s="527"/>
      <c r="L15" s="527"/>
      <c r="M15" s="527"/>
      <c r="N15" s="527"/>
      <c r="O15" s="527"/>
      <c r="P15" s="527"/>
    </row>
    <row r="16" spans="1:16" s="82" customFormat="1" x14ac:dyDescent="0.25"/>
    <row r="17" s="82" customFormat="1" ht="11.4" customHeight="1" x14ac:dyDescent="0.25"/>
    <row r="18" s="82" customFormat="1" ht="11.4" customHeight="1" x14ac:dyDescent="0.25"/>
    <row r="19" s="82" customFormat="1" ht="11.4" customHeight="1" x14ac:dyDescent="0.25"/>
    <row r="20" s="82" customFormat="1" ht="11.4" customHeight="1" x14ac:dyDescent="0.25"/>
    <row r="21" s="82" customFormat="1" ht="11.4" customHeight="1" x14ac:dyDescent="0.25"/>
    <row r="22" s="82" customFormat="1" ht="11.4" customHeight="1" x14ac:dyDescent="0.25"/>
    <row r="23" s="82" customFormat="1" ht="11.4" customHeight="1" x14ac:dyDescent="0.25"/>
    <row r="24" s="82" customFormat="1" ht="11.4" customHeight="1" x14ac:dyDescent="0.25"/>
    <row r="25" s="82" customFormat="1" ht="11.4" customHeight="1" x14ac:dyDescent="0.25"/>
    <row r="26" s="82" customFormat="1" ht="11.4" customHeight="1" x14ac:dyDescent="0.25"/>
    <row r="27" s="82" customFormat="1" ht="11.4" customHeight="1" x14ac:dyDescent="0.25"/>
    <row r="28" s="82" customFormat="1" ht="11.4" customHeight="1" x14ac:dyDescent="0.25"/>
    <row r="29" s="82" customFormat="1" ht="11.4" customHeight="1" x14ac:dyDescent="0.25"/>
    <row r="30" s="82" customFormat="1" ht="11.4" customHeight="1" x14ac:dyDescent="0.25"/>
    <row r="31" s="82" customFormat="1" ht="11.4" customHeight="1" x14ac:dyDescent="0.25"/>
    <row r="32" s="82" customFormat="1" ht="11.4" customHeight="1" x14ac:dyDescent="0.25"/>
    <row r="33" s="82" customFormat="1" ht="11.4" customHeight="1" x14ac:dyDescent="0.25"/>
    <row r="34" s="82" customFormat="1" ht="11.4" customHeight="1" x14ac:dyDescent="0.25"/>
    <row r="35" s="82" customFormat="1" ht="11.4" customHeight="1" x14ac:dyDescent="0.25"/>
    <row r="36" s="82" customFormat="1" ht="11.4" customHeight="1" x14ac:dyDescent="0.25"/>
    <row r="37" s="82" customFormat="1" ht="11.4" customHeight="1" x14ac:dyDescent="0.25"/>
    <row r="38" s="82" customFormat="1" ht="11.4" customHeight="1" x14ac:dyDescent="0.25"/>
    <row r="39" s="82" customFormat="1" ht="11.4" customHeight="1" x14ac:dyDescent="0.25"/>
    <row r="40" s="82" customFormat="1" ht="11.4" customHeight="1" x14ac:dyDescent="0.25"/>
    <row r="41" s="82" customFormat="1" ht="11.4" customHeight="1" x14ac:dyDescent="0.25"/>
    <row r="42" s="82" customFormat="1" ht="11.4" customHeight="1" x14ac:dyDescent="0.25"/>
    <row r="43" s="82" customFormat="1" ht="11.4" customHeight="1" x14ac:dyDescent="0.25"/>
    <row r="44" s="82" customFormat="1" ht="11.4" customHeight="1" x14ac:dyDescent="0.25"/>
    <row r="45" s="82" customFormat="1" ht="11.4" customHeight="1" x14ac:dyDescent="0.25"/>
    <row r="46" s="82" customFormat="1" ht="11.4" customHeight="1" x14ac:dyDescent="0.25"/>
    <row r="47" s="82" customFormat="1" ht="11.4" customHeight="1" x14ac:dyDescent="0.25"/>
    <row r="48" s="82" customFormat="1" ht="11.4" customHeight="1" x14ac:dyDescent="0.25"/>
    <row r="49" s="82" customFormat="1" ht="11.4" customHeight="1" x14ac:dyDescent="0.25"/>
    <row r="50" s="82" customFormat="1" ht="11.4" customHeight="1" x14ac:dyDescent="0.25"/>
    <row r="51" s="82" customFormat="1" ht="11.4" customHeight="1" x14ac:dyDescent="0.25"/>
    <row r="52" s="82" customFormat="1" ht="11.4" customHeight="1" x14ac:dyDescent="0.25"/>
    <row r="53" s="82" customFormat="1" ht="11.4" customHeight="1" x14ac:dyDescent="0.25"/>
    <row r="54" s="82" customFormat="1" ht="11.4" customHeight="1" x14ac:dyDescent="0.25"/>
    <row r="55" s="82" customFormat="1" ht="11.4" customHeight="1" x14ac:dyDescent="0.25"/>
    <row r="56" s="82" customFormat="1" ht="11.4" customHeight="1" x14ac:dyDescent="0.25"/>
    <row r="57" s="82" customFormat="1" ht="11.4" customHeight="1" x14ac:dyDescent="0.25"/>
    <row r="58" s="82" customFormat="1" ht="11.4" customHeight="1" x14ac:dyDescent="0.25"/>
    <row r="59" s="82" customFormat="1" ht="11.4" customHeight="1" x14ac:dyDescent="0.25"/>
    <row r="60" s="82" customFormat="1" ht="11.4" customHeight="1" x14ac:dyDescent="0.25"/>
    <row r="61" s="82" customFormat="1" ht="11.4" customHeight="1" x14ac:dyDescent="0.25"/>
    <row r="62" s="82" customFormat="1" ht="11.4" customHeight="1" x14ac:dyDescent="0.25"/>
    <row r="63" s="82" customFormat="1" ht="11.4" customHeight="1" x14ac:dyDescent="0.25"/>
    <row r="64" s="82" customFormat="1" ht="11.4" customHeight="1" x14ac:dyDescent="0.25"/>
    <row r="65" s="82" customFormat="1" ht="11.4" customHeight="1" x14ac:dyDescent="0.25"/>
    <row r="66" s="82" customFormat="1" ht="11.4" customHeight="1" x14ac:dyDescent="0.25"/>
    <row r="67" s="82" customFormat="1" ht="11.4" customHeight="1" x14ac:dyDescent="0.25"/>
    <row r="68" s="82" customFormat="1" ht="11.4" customHeight="1" x14ac:dyDescent="0.25"/>
    <row r="69" s="82" customFormat="1" ht="11.4" customHeight="1" x14ac:dyDescent="0.25"/>
    <row r="70" s="82" customFormat="1" ht="11.4" customHeight="1" x14ac:dyDescent="0.25"/>
    <row r="71" s="82" customFormat="1" ht="11.4" customHeight="1" x14ac:dyDescent="0.25"/>
    <row r="72" s="82" customFormat="1" ht="11.4" customHeight="1" x14ac:dyDescent="0.25"/>
    <row r="73" s="82" customFormat="1" ht="11.4" customHeight="1" x14ac:dyDescent="0.25"/>
    <row r="74" s="82" customFormat="1" ht="11.4" customHeight="1" x14ac:dyDescent="0.25"/>
    <row r="75" s="82" customFormat="1" ht="10.199999999999999" customHeight="1" x14ac:dyDescent="0.25"/>
    <row r="76" ht="10.199999999999999" customHeight="1" x14ac:dyDescent="0.25"/>
    <row r="77" ht="10.199999999999999" customHeight="1" x14ac:dyDescent="0.25"/>
    <row r="78" ht="10.199999999999999" customHeight="1" x14ac:dyDescent="0.25"/>
    <row r="79" ht="10.199999999999999" customHeight="1" x14ac:dyDescent="0.25"/>
    <row r="80" ht="10.199999999999999" customHeight="1" x14ac:dyDescent="0.25"/>
    <row r="81" ht="10.199999999999999" customHeight="1" x14ac:dyDescent="0.25"/>
    <row r="82" ht="10.199999999999999" customHeight="1" x14ac:dyDescent="0.25"/>
    <row r="83" ht="10.199999999999999" customHeight="1" x14ac:dyDescent="0.25"/>
    <row r="84" ht="10.199999999999999" customHeight="1" x14ac:dyDescent="0.25"/>
  </sheetData>
  <mergeCells count="8">
    <mergeCell ref="B15:P15"/>
    <mergeCell ref="B11:P11"/>
    <mergeCell ref="B13:P13"/>
    <mergeCell ref="C2:G2"/>
    <mergeCell ref="B6:P6"/>
    <mergeCell ref="B9:P9"/>
    <mergeCell ref="B7:P7"/>
    <mergeCell ref="B5:P5"/>
  </mergeCells>
  <printOptions horizontalCentered="1"/>
  <pageMargins left="0.7" right="0.7"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38"/>
  <sheetViews>
    <sheetView showGridLines="0" workbookViewId="0">
      <selection sqref="A1:P13"/>
    </sheetView>
  </sheetViews>
  <sheetFormatPr defaultRowHeight="13.2" x14ac:dyDescent="0.25"/>
  <cols>
    <col min="1" max="1" width="18.109375" customWidth="1"/>
    <col min="2" max="2" width="9.44140625" customWidth="1"/>
    <col min="3" max="4" width="9.88671875" customWidth="1"/>
    <col min="5" max="5" width="9.109375" customWidth="1"/>
    <col min="6" max="7" width="7.6640625" customWidth="1"/>
    <col min="8" max="8" width="8.44140625" customWidth="1"/>
    <col min="9" max="10" width="8.109375" customWidth="1"/>
    <col min="11" max="11" width="9.109375" customWidth="1"/>
    <col min="12" max="12" width="8.109375" customWidth="1"/>
    <col min="13" max="13" width="9.6640625" customWidth="1"/>
    <col min="14" max="14" width="13.33203125" customWidth="1"/>
    <col min="15" max="15" width="11.44140625" customWidth="1"/>
    <col min="16" max="16" width="10.6640625" customWidth="1"/>
    <col min="19" max="19" width="11.6640625" bestFit="1" customWidth="1"/>
  </cols>
  <sheetData>
    <row r="1" spans="1:20" ht="18" x14ac:dyDescent="0.3">
      <c r="A1" s="41" t="s">
        <v>225</v>
      </c>
      <c r="B1" s="32"/>
      <c r="C1" s="32"/>
      <c r="D1" s="32"/>
      <c r="E1" s="32"/>
      <c r="F1" s="32"/>
      <c r="G1" s="32"/>
      <c r="H1" s="32"/>
      <c r="I1" s="32"/>
      <c r="J1" s="32"/>
      <c r="K1" s="32"/>
      <c r="L1" s="32"/>
      <c r="M1" s="32"/>
      <c r="N1" s="32"/>
      <c r="O1" s="32"/>
      <c r="P1" s="32"/>
    </row>
    <row r="2" spans="1:20" ht="18" customHeight="1" x14ac:dyDescent="0.3">
      <c r="A2" s="11"/>
      <c r="B2" s="391" t="s">
        <v>214</v>
      </c>
      <c r="C2" s="294" t="s">
        <v>204</v>
      </c>
      <c r="D2" s="294" t="s">
        <v>215</v>
      </c>
      <c r="E2" s="294" t="s">
        <v>216</v>
      </c>
      <c r="F2" s="294" t="s">
        <v>217</v>
      </c>
      <c r="G2" s="294" t="s">
        <v>218</v>
      </c>
      <c r="H2" s="294" t="s">
        <v>219</v>
      </c>
      <c r="I2" s="294" t="s">
        <v>220</v>
      </c>
      <c r="J2" s="294" t="s">
        <v>221</v>
      </c>
      <c r="K2" s="294" t="s">
        <v>222</v>
      </c>
      <c r="L2" s="294" t="s">
        <v>223</v>
      </c>
      <c r="M2" s="294">
        <v>43726</v>
      </c>
      <c r="N2" s="561" t="s">
        <v>224</v>
      </c>
      <c r="O2" s="562"/>
      <c r="P2" s="563"/>
    </row>
    <row r="3" spans="1:20" s="52" customFormat="1" ht="34.5" customHeight="1" x14ac:dyDescent="0.2">
      <c r="A3" s="51"/>
      <c r="B3" s="144">
        <v>43402</v>
      </c>
      <c r="C3" s="145">
        <v>43430</v>
      </c>
      <c r="D3" s="146">
        <v>43465</v>
      </c>
      <c r="E3" s="145">
        <v>43493</v>
      </c>
      <c r="F3" s="145">
        <v>43528</v>
      </c>
      <c r="G3" s="145">
        <v>43556</v>
      </c>
      <c r="H3" s="145">
        <v>43219</v>
      </c>
      <c r="I3" s="145">
        <v>43619</v>
      </c>
      <c r="J3" s="145">
        <v>43647</v>
      </c>
      <c r="K3" s="145">
        <v>43675</v>
      </c>
      <c r="L3" s="145">
        <v>43710</v>
      </c>
      <c r="M3" s="145">
        <v>43738</v>
      </c>
      <c r="N3" s="393" t="s">
        <v>227</v>
      </c>
      <c r="O3" s="348" t="s">
        <v>60</v>
      </c>
      <c r="P3" s="349" t="s">
        <v>231</v>
      </c>
    </row>
    <row r="4" spans="1:20" ht="14.4" x14ac:dyDescent="0.3">
      <c r="A4" s="492"/>
      <c r="B4" s="216"/>
      <c r="C4" s="217"/>
      <c r="D4" s="217"/>
      <c r="E4" s="217"/>
      <c r="F4" s="493"/>
      <c r="G4" s="402"/>
      <c r="H4" s="402"/>
      <c r="I4" s="117"/>
      <c r="J4" s="117"/>
      <c r="K4" s="117"/>
      <c r="L4" s="117"/>
      <c r="M4" s="215"/>
      <c r="N4" s="494"/>
      <c r="O4" s="495"/>
      <c r="P4" s="128"/>
    </row>
    <row r="5" spans="1:20" ht="14.4" x14ac:dyDescent="0.3">
      <c r="A5" s="128"/>
      <c r="B5" s="535" t="s">
        <v>70</v>
      </c>
      <c r="C5" s="555"/>
      <c r="D5" s="555"/>
      <c r="E5" s="555"/>
      <c r="F5" s="555"/>
      <c r="G5" s="555"/>
      <c r="H5" s="555"/>
      <c r="I5" s="555"/>
      <c r="J5" s="555"/>
      <c r="K5" s="555"/>
      <c r="L5" s="555"/>
      <c r="M5" s="560"/>
      <c r="N5" s="297"/>
      <c r="O5" s="298"/>
      <c r="P5" s="297"/>
    </row>
    <row r="6" spans="1:20" ht="14.4" x14ac:dyDescent="0.3">
      <c r="A6" s="128"/>
      <c r="B6" s="199"/>
      <c r="C6" s="117"/>
      <c r="D6" s="117"/>
      <c r="E6" s="117"/>
      <c r="F6" s="496"/>
      <c r="G6" s="402"/>
      <c r="H6" s="402"/>
      <c r="I6" s="117"/>
      <c r="J6" s="117"/>
      <c r="K6" s="117"/>
      <c r="L6" s="117"/>
      <c r="M6" s="215"/>
      <c r="N6" s="128"/>
      <c r="O6" s="215"/>
      <c r="P6" s="128"/>
    </row>
    <row r="7" spans="1:20" ht="13.8" x14ac:dyDescent="0.25">
      <c r="A7" s="497" t="s">
        <v>163</v>
      </c>
      <c r="B7" s="498">
        <f t="shared" ref="B7:B8" si="0">N7</f>
        <v>1242</v>
      </c>
      <c r="C7" s="305"/>
      <c r="D7" s="276"/>
      <c r="E7" s="276"/>
      <c r="F7" s="276"/>
      <c r="G7" s="276"/>
      <c r="H7" s="276"/>
      <c r="I7" s="276"/>
      <c r="J7" s="276"/>
      <c r="K7" s="276"/>
      <c r="L7" s="276"/>
      <c r="M7" s="311"/>
      <c r="N7" s="304">
        <v>1242</v>
      </c>
      <c r="O7" s="312">
        <v>59250</v>
      </c>
      <c r="P7" s="499">
        <f>N7/O7</f>
        <v>2.0962025316455697E-2</v>
      </c>
      <c r="S7" s="1"/>
      <c r="T7" s="31"/>
    </row>
    <row r="8" spans="1:20" ht="16.2" x14ac:dyDescent="0.25">
      <c r="A8" s="500" t="s">
        <v>279</v>
      </c>
      <c r="B8" s="498">
        <f t="shared" si="0"/>
        <v>1161</v>
      </c>
      <c r="C8" s="305"/>
      <c r="D8" s="276"/>
      <c r="E8" s="276"/>
      <c r="F8" s="276"/>
      <c r="G8" s="276"/>
      <c r="H8" s="276"/>
      <c r="I8" s="276"/>
      <c r="J8" s="276"/>
      <c r="K8" s="315"/>
      <c r="L8" s="310"/>
      <c r="M8" s="311"/>
      <c r="N8" s="304">
        <v>1161</v>
      </c>
      <c r="O8" s="312">
        <v>5459</v>
      </c>
      <c r="P8" s="306">
        <f>N8/O8</f>
        <v>0.21267631434328632</v>
      </c>
    </row>
    <row r="9" spans="1:20" ht="9.9" customHeight="1" x14ac:dyDescent="0.25">
      <c r="A9" s="326"/>
      <c r="B9" s="501"/>
      <c r="C9" s="315"/>
      <c r="D9" s="315"/>
      <c r="E9" s="502"/>
      <c r="F9" s="502"/>
      <c r="G9" s="502"/>
      <c r="H9" s="502"/>
      <c r="I9" s="502"/>
      <c r="J9" s="315"/>
      <c r="K9" s="315"/>
      <c r="L9" s="328"/>
      <c r="M9" s="322"/>
      <c r="N9" s="313"/>
      <c r="O9" s="329"/>
      <c r="P9" s="306"/>
    </row>
    <row r="10" spans="1:20" ht="13.8" x14ac:dyDescent="0.25">
      <c r="A10" s="419" t="s">
        <v>36</v>
      </c>
      <c r="B10" s="503">
        <f t="shared" ref="B10" si="1">SUM(B7:B8)</f>
        <v>2403</v>
      </c>
      <c r="C10" s="504"/>
      <c r="D10" s="504"/>
      <c r="E10" s="504"/>
      <c r="F10" s="504"/>
      <c r="G10" s="504"/>
      <c r="H10" s="504"/>
      <c r="I10" s="504"/>
      <c r="J10" s="504"/>
      <c r="K10" s="504"/>
      <c r="L10" s="504"/>
      <c r="M10" s="334"/>
      <c r="N10" s="334">
        <f>SUM(N7:N9)</f>
        <v>2403</v>
      </c>
      <c r="O10" s="334">
        <f>SUM(O7:O8)</f>
        <v>64709</v>
      </c>
      <c r="P10" s="505">
        <f>N10/O10</f>
        <v>3.7135483472159975E-2</v>
      </c>
    </row>
    <row r="11" spans="1:20" ht="11.25" customHeight="1" x14ac:dyDescent="0.25">
      <c r="A11" s="78"/>
      <c r="B11" s="78"/>
      <c r="C11" s="78"/>
      <c r="D11" s="78"/>
      <c r="E11" s="78"/>
      <c r="F11" s="78"/>
      <c r="G11" s="78"/>
      <c r="H11" s="78"/>
      <c r="I11" s="78"/>
      <c r="J11" s="78"/>
      <c r="K11" s="78"/>
      <c r="L11" s="78"/>
      <c r="M11" s="78"/>
      <c r="N11" s="78"/>
      <c r="O11" s="116"/>
      <c r="P11" s="78"/>
    </row>
    <row r="12" spans="1:20" s="96" customFormat="1" ht="18.75" customHeight="1" x14ac:dyDescent="0.25">
      <c r="A12" s="147" t="s">
        <v>268</v>
      </c>
      <c r="B12" s="147"/>
      <c r="C12" s="147"/>
      <c r="D12" s="118"/>
      <c r="E12" s="118"/>
      <c r="F12" s="129"/>
      <c r="G12" s="78"/>
      <c r="H12" s="78"/>
      <c r="I12" s="78"/>
      <c r="J12" s="78"/>
      <c r="K12" s="78"/>
      <c r="L12" s="78"/>
      <c r="M12" s="78"/>
      <c r="N12" s="78"/>
      <c r="O12" s="78"/>
      <c r="P12" s="78"/>
      <c r="S12" s="143"/>
    </row>
    <row r="13" spans="1:20" s="96" customFormat="1" ht="26.4" customHeight="1" x14ac:dyDescent="0.25">
      <c r="A13" s="589" t="s">
        <v>235</v>
      </c>
      <c r="B13" s="589"/>
      <c r="C13" s="589"/>
      <c r="D13" s="589"/>
      <c r="E13" s="589"/>
      <c r="F13" s="589"/>
      <c r="G13" s="589"/>
      <c r="H13" s="589"/>
      <c r="I13" s="589"/>
      <c r="J13" s="589"/>
      <c r="K13" s="589"/>
      <c r="L13" s="589"/>
      <c r="M13" s="589"/>
      <c r="N13" s="589"/>
      <c r="O13" s="399"/>
      <c r="P13" s="399"/>
      <c r="S13" s="143"/>
    </row>
    <row r="14" spans="1:20" s="96" customFormat="1" ht="15" customHeight="1" x14ac:dyDescent="0.25">
      <c r="S14" s="143"/>
    </row>
    <row r="15" spans="1:20" s="96" customFormat="1" x14ac:dyDescent="0.25"/>
    <row r="16" spans="1:20" s="96" customFormat="1" x14ac:dyDescent="0.25"/>
    <row r="17" s="96" customFormat="1" x14ac:dyDescent="0.25"/>
    <row r="18" s="96" customFormat="1" x14ac:dyDescent="0.25"/>
    <row r="19" s="96" customFormat="1" x14ac:dyDescent="0.25"/>
    <row r="20" s="96" customFormat="1" x14ac:dyDescent="0.25"/>
    <row r="21" s="96" customFormat="1" x14ac:dyDescent="0.25"/>
    <row r="22" s="96" customFormat="1" x14ac:dyDescent="0.25"/>
    <row r="23" s="96" customFormat="1" x14ac:dyDescent="0.25"/>
    <row r="24" s="96" customFormat="1" x14ac:dyDescent="0.25"/>
    <row r="25" s="96" customFormat="1" x14ac:dyDescent="0.25"/>
    <row r="26" s="96" customFormat="1" x14ac:dyDescent="0.25"/>
    <row r="27" s="96" customFormat="1" x14ac:dyDescent="0.25"/>
    <row r="28" s="96" customFormat="1" x14ac:dyDescent="0.25"/>
    <row r="29" s="96" customFormat="1" x14ac:dyDescent="0.25"/>
    <row r="30" s="96" customFormat="1" x14ac:dyDescent="0.25"/>
    <row r="31" s="96" customFormat="1" x14ac:dyDescent="0.25"/>
    <row r="32" s="96" customFormat="1" x14ac:dyDescent="0.25"/>
    <row r="33" s="96" customFormat="1" x14ac:dyDescent="0.25"/>
    <row r="34" s="96" customFormat="1" x14ac:dyDescent="0.25"/>
    <row r="35" s="96" customFormat="1" x14ac:dyDescent="0.25"/>
    <row r="36" s="96" customFormat="1" x14ac:dyDescent="0.25"/>
    <row r="37" s="96" customFormat="1" x14ac:dyDescent="0.25"/>
    <row r="38" s="96" customFormat="1" x14ac:dyDescent="0.25"/>
    <row r="39" s="96" customFormat="1" x14ac:dyDescent="0.25"/>
    <row r="40" s="96" customFormat="1" x14ac:dyDescent="0.25"/>
    <row r="41" s="96" customFormat="1" x14ac:dyDescent="0.25"/>
    <row r="42" s="96" customFormat="1" x14ac:dyDescent="0.25"/>
    <row r="43" s="96" customFormat="1" x14ac:dyDescent="0.25"/>
    <row r="44" s="96" customFormat="1" x14ac:dyDescent="0.25"/>
    <row r="45" s="96" customFormat="1" x14ac:dyDescent="0.25"/>
    <row r="46" s="96" customFormat="1" x14ac:dyDescent="0.25"/>
    <row r="47" s="96" customFormat="1" x14ac:dyDescent="0.25"/>
    <row r="48" s="96" customFormat="1" x14ac:dyDescent="0.25"/>
    <row r="49" s="96" customFormat="1" x14ac:dyDescent="0.25"/>
    <row r="50" s="96" customFormat="1" x14ac:dyDescent="0.25"/>
    <row r="51" s="96" customFormat="1" x14ac:dyDescent="0.25"/>
    <row r="52" s="96" customFormat="1" x14ac:dyDescent="0.25"/>
    <row r="53" s="96" customFormat="1" x14ac:dyDescent="0.25"/>
    <row r="54" s="96" customFormat="1" x14ac:dyDescent="0.25"/>
    <row r="55" s="96" customFormat="1" x14ac:dyDescent="0.25"/>
    <row r="56" s="96" customFormat="1" x14ac:dyDescent="0.25"/>
    <row r="57" s="96" customFormat="1" x14ac:dyDescent="0.25"/>
    <row r="58" s="96" customFormat="1" x14ac:dyDescent="0.25"/>
    <row r="59" s="96" customFormat="1" x14ac:dyDescent="0.25"/>
    <row r="60" s="96" customFormat="1" x14ac:dyDescent="0.25"/>
    <row r="61" s="96" customFormat="1" x14ac:dyDescent="0.25"/>
    <row r="62" s="96" customFormat="1" x14ac:dyDescent="0.25"/>
    <row r="63" s="96" customFormat="1" x14ac:dyDescent="0.25"/>
    <row r="64" s="96" customFormat="1" x14ac:dyDescent="0.25"/>
    <row r="65" s="96" customFormat="1" x14ac:dyDescent="0.25"/>
    <row r="66" s="96" customFormat="1" x14ac:dyDescent="0.25"/>
    <row r="67" s="96" customFormat="1" x14ac:dyDescent="0.25"/>
    <row r="68" s="96" customFormat="1" x14ac:dyDescent="0.25"/>
    <row r="69" s="96" customFormat="1" x14ac:dyDescent="0.25"/>
    <row r="70" s="96" customFormat="1" x14ac:dyDescent="0.25"/>
    <row r="71" s="96" customFormat="1" x14ac:dyDescent="0.25"/>
    <row r="72" s="96" customFormat="1" x14ac:dyDescent="0.25"/>
    <row r="73" s="96" customFormat="1" x14ac:dyDescent="0.25"/>
    <row r="74" s="96" customFormat="1" x14ac:dyDescent="0.25"/>
    <row r="75" s="96" customFormat="1" x14ac:dyDescent="0.25"/>
    <row r="76" s="96" customFormat="1" x14ac:dyDescent="0.25"/>
    <row r="77" s="96" customFormat="1" x14ac:dyDescent="0.25"/>
    <row r="78" s="96" customFormat="1" x14ac:dyDescent="0.25"/>
    <row r="79" s="96" customFormat="1" x14ac:dyDescent="0.25"/>
    <row r="80" s="96" customFormat="1" x14ac:dyDescent="0.25"/>
    <row r="81" s="96" customFormat="1" x14ac:dyDescent="0.25"/>
    <row r="82" s="96" customFormat="1" x14ac:dyDescent="0.25"/>
    <row r="83" s="96" customFormat="1" x14ac:dyDescent="0.25"/>
    <row r="84" s="96" customFormat="1" x14ac:dyDescent="0.25"/>
    <row r="85" s="96" customFormat="1" x14ac:dyDescent="0.25"/>
    <row r="86" s="96" customFormat="1" x14ac:dyDescent="0.25"/>
    <row r="87" s="96" customFormat="1" x14ac:dyDescent="0.25"/>
    <row r="88" s="96" customFormat="1" x14ac:dyDescent="0.25"/>
    <row r="89" s="96" customFormat="1" x14ac:dyDescent="0.25"/>
    <row r="90" s="96" customFormat="1" x14ac:dyDescent="0.25"/>
    <row r="91" s="96" customFormat="1" x14ac:dyDescent="0.25"/>
    <row r="92" s="96" customFormat="1" x14ac:dyDescent="0.25"/>
    <row r="93" s="96" customFormat="1" x14ac:dyDescent="0.25"/>
    <row r="94" s="96" customFormat="1" x14ac:dyDescent="0.25"/>
    <row r="95" s="96" customFormat="1" x14ac:dyDescent="0.25"/>
    <row r="96" s="96" customFormat="1" x14ac:dyDescent="0.25"/>
    <row r="97" s="96" customFormat="1" x14ac:dyDescent="0.25"/>
    <row r="98" s="96" customFormat="1" x14ac:dyDescent="0.25"/>
    <row r="99" s="96" customFormat="1" x14ac:dyDescent="0.25"/>
    <row r="100" s="96" customFormat="1" x14ac:dyDescent="0.25"/>
    <row r="101" s="96" customFormat="1" x14ac:dyDescent="0.25"/>
    <row r="102" s="96" customFormat="1" x14ac:dyDescent="0.25"/>
    <row r="103" s="96" customFormat="1" x14ac:dyDescent="0.25"/>
    <row r="104" s="96" customFormat="1" x14ac:dyDescent="0.25"/>
    <row r="105" s="96" customFormat="1" x14ac:dyDescent="0.25"/>
    <row r="106" s="96" customFormat="1" x14ac:dyDescent="0.25"/>
    <row r="107" s="96" customFormat="1" x14ac:dyDescent="0.25"/>
    <row r="108" s="96" customFormat="1" x14ac:dyDescent="0.25"/>
    <row r="109" s="96" customFormat="1" x14ac:dyDescent="0.25"/>
    <row r="110" s="96" customFormat="1" x14ac:dyDescent="0.25"/>
    <row r="111" s="96" customFormat="1" x14ac:dyDescent="0.25"/>
    <row r="112" s="96" customFormat="1" x14ac:dyDescent="0.25"/>
    <row r="113" s="96" customFormat="1" x14ac:dyDescent="0.25"/>
    <row r="114" s="96" customFormat="1" x14ac:dyDescent="0.25"/>
    <row r="115" s="96" customFormat="1" x14ac:dyDescent="0.25"/>
    <row r="116" s="96" customFormat="1" x14ac:dyDescent="0.25"/>
    <row r="117" s="96" customFormat="1" x14ac:dyDescent="0.25"/>
    <row r="118" s="96" customFormat="1" x14ac:dyDescent="0.25"/>
    <row r="119" s="96" customFormat="1" x14ac:dyDescent="0.25"/>
    <row r="120" s="96" customFormat="1" x14ac:dyDescent="0.25"/>
    <row r="121" s="96" customFormat="1" x14ac:dyDescent="0.25"/>
    <row r="122" s="96" customFormat="1" x14ac:dyDescent="0.25"/>
    <row r="123" s="96" customFormat="1" x14ac:dyDescent="0.25"/>
    <row r="124" s="96" customFormat="1" x14ac:dyDescent="0.25"/>
    <row r="125" s="96" customFormat="1" x14ac:dyDescent="0.25"/>
    <row r="126" s="96" customFormat="1" x14ac:dyDescent="0.25"/>
    <row r="127" s="96" customFormat="1" x14ac:dyDescent="0.25"/>
    <row r="128" s="96" customFormat="1" x14ac:dyDescent="0.25"/>
    <row r="129" s="96" customFormat="1" x14ac:dyDescent="0.25"/>
    <row r="130" s="96" customFormat="1" x14ac:dyDescent="0.25"/>
    <row r="131" s="96" customFormat="1" x14ac:dyDescent="0.25"/>
    <row r="132" s="96" customFormat="1" x14ac:dyDescent="0.25"/>
    <row r="133" s="96" customFormat="1" x14ac:dyDescent="0.25"/>
    <row r="134" s="96" customFormat="1" x14ac:dyDescent="0.25"/>
    <row r="135" s="96" customFormat="1" x14ac:dyDescent="0.25"/>
    <row r="136" s="96" customFormat="1" x14ac:dyDescent="0.25"/>
    <row r="137" s="96" customFormat="1" x14ac:dyDescent="0.25"/>
    <row r="138" s="96" customFormat="1" x14ac:dyDescent="0.25"/>
  </sheetData>
  <mergeCells count="3">
    <mergeCell ref="B5:M5"/>
    <mergeCell ref="N2:P2"/>
    <mergeCell ref="A13:N13"/>
  </mergeCells>
  <printOptions horizontalCentered="1"/>
  <pageMargins left="0.42" right="0.42" top="1" bottom="1" header="0.3" footer="0.3"/>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V33"/>
  <sheetViews>
    <sheetView topLeftCell="A8" zoomScaleNormal="100" workbookViewId="0">
      <selection sqref="A1:Q30"/>
    </sheetView>
  </sheetViews>
  <sheetFormatPr defaultRowHeight="13.2" x14ac:dyDescent="0.25"/>
  <cols>
    <col min="2" max="2" width="27.109375" customWidth="1"/>
    <col min="3" max="3" width="8.33203125" customWidth="1"/>
    <col min="4" max="5" width="10.6640625" customWidth="1"/>
    <col min="6" max="6" width="8.44140625" customWidth="1"/>
    <col min="7" max="7" width="11.88671875" customWidth="1"/>
    <col min="8" max="8" width="9.33203125" customWidth="1"/>
    <col min="9" max="13" width="8.6640625" customWidth="1"/>
    <col min="14" max="14" width="11" customWidth="1"/>
    <col min="15" max="15" width="9.88671875" bestFit="1" customWidth="1"/>
    <col min="16" max="16" width="13.44140625" customWidth="1"/>
    <col min="17" max="17" width="10.88671875" style="76" customWidth="1"/>
  </cols>
  <sheetData>
    <row r="1" spans="1:22" ht="15.6" x14ac:dyDescent="0.3">
      <c r="A1" s="62" t="s">
        <v>196</v>
      </c>
      <c r="B1" s="56"/>
      <c r="C1" s="56"/>
      <c r="D1" s="56"/>
      <c r="E1" s="56"/>
      <c r="F1" s="56"/>
      <c r="G1" s="56"/>
      <c r="H1" s="56"/>
      <c r="I1" s="56"/>
      <c r="J1" s="56"/>
      <c r="K1" s="56"/>
      <c r="L1" s="56"/>
      <c r="M1" s="56"/>
      <c r="N1" s="56"/>
      <c r="O1" s="2"/>
      <c r="P1" s="74"/>
      <c r="Q1" s="74"/>
    </row>
    <row r="2" spans="1:22" ht="45" customHeight="1" x14ac:dyDescent="0.25">
      <c r="A2" s="75"/>
      <c r="B2" s="9"/>
      <c r="C2" s="540">
        <v>2018</v>
      </c>
      <c r="D2" s="541"/>
      <c r="E2" s="542"/>
      <c r="F2" s="541">
        <v>2019</v>
      </c>
      <c r="G2" s="541"/>
      <c r="H2" s="541"/>
      <c r="I2" s="541"/>
      <c r="J2" s="541"/>
      <c r="K2" s="541"/>
      <c r="L2" s="541"/>
      <c r="M2" s="541"/>
      <c r="N2" s="542"/>
      <c r="O2" s="258" t="s">
        <v>74</v>
      </c>
      <c r="P2" s="259" t="s">
        <v>261</v>
      </c>
      <c r="Q2" s="260" t="s">
        <v>134</v>
      </c>
    </row>
    <row r="3" spans="1:22" ht="15.6" customHeight="1" x14ac:dyDescent="0.25">
      <c r="A3" s="206"/>
      <c r="B3" s="207" t="s">
        <v>123</v>
      </c>
      <c r="C3" s="208" t="s">
        <v>166</v>
      </c>
      <c r="D3" s="209" t="s">
        <v>167</v>
      </c>
      <c r="E3" s="210" t="s">
        <v>168</v>
      </c>
      <c r="F3" s="209" t="s">
        <v>169</v>
      </c>
      <c r="G3" s="209" t="s">
        <v>170</v>
      </c>
      <c r="H3" s="209" t="s">
        <v>162</v>
      </c>
      <c r="I3" s="209" t="s">
        <v>164</v>
      </c>
      <c r="J3" s="209" t="s">
        <v>171</v>
      </c>
      <c r="K3" s="209" t="s">
        <v>172</v>
      </c>
      <c r="L3" s="209" t="s">
        <v>173</v>
      </c>
      <c r="M3" s="209" t="s">
        <v>174</v>
      </c>
      <c r="N3" s="211" t="s">
        <v>175</v>
      </c>
      <c r="O3" s="63"/>
      <c r="P3" s="64">
        <v>43412</v>
      </c>
      <c r="Q3" s="79"/>
    </row>
    <row r="4" spans="1:22" ht="9.75" customHeight="1" x14ac:dyDescent="0.3">
      <c r="A4" s="20"/>
      <c r="B4" s="65"/>
      <c r="C4" s="66"/>
      <c r="D4" s="67"/>
      <c r="E4" s="67"/>
      <c r="F4" s="67"/>
      <c r="G4" s="67"/>
      <c r="H4" s="68"/>
      <c r="I4" s="69"/>
      <c r="J4" s="69"/>
      <c r="K4" s="70"/>
      <c r="L4" s="69"/>
      <c r="M4" s="70"/>
      <c r="N4" s="71"/>
      <c r="O4" s="72"/>
      <c r="P4" s="73"/>
      <c r="Q4" s="80"/>
      <c r="T4" s="1"/>
    </row>
    <row r="5" spans="1:22" s="47" customFormat="1" ht="14.4" customHeight="1" x14ac:dyDescent="0.25">
      <c r="A5" s="212"/>
      <c r="B5" s="213"/>
      <c r="C5" s="543" t="s">
        <v>43</v>
      </c>
      <c r="D5" s="544"/>
      <c r="E5" s="544"/>
      <c r="F5" s="544"/>
      <c r="G5" s="544"/>
      <c r="H5" s="544"/>
      <c r="I5" s="544"/>
      <c r="J5" s="544"/>
      <c r="K5" s="544"/>
      <c r="L5" s="544"/>
      <c r="M5" s="544"/>
      <c r="N5" s="544"/>
      <c r="O5" s="545" t="s">
        <v>40</v>
      </c>
      <c r="P5" s="546"/>
      <c r="Q5" s="214" t="s">
        <v>41</v>
      </c>
      <c r="T5" s="86"/>
    </row>
    <row r="6" spans="1:22" ht="9.75" customHeight="1" x14ac:dyDescent="0.3">
      <c r="A6" s="199"/>
      <c r="B6" s="215"/>
      <c r="C6" s="216"/>
      <c r="D6" s="217"/>
      <c r="E6" s="117"/>
      <c r="F6" s="217"/>
      <c r="G6" s="217"/>
      <c r="H6" s="218"/>
      <c r="I6" s="219"/>
      <c r="J6" s="219"/>
      <c r="K6" s="217"/>
      <c r="L6" s="219"/>
      <c r="M6" s="217"/>
      <c r="N6" s="217"/>
      <c r="O6" s="220"/>
      <c r="P6" s="221"/>
      <c r="Q6" s="222"/>
      <c r="T6" s="1"/>
    </row>
    <row r="7" spans="1:22" ht="13.95" customHeight="1" x14ac:dyDescent="0.25">
      <c r="A7" s="533" t="s">
        <v>124</v>
      </c>
      <c r="B7" s="534"/>
      <c r="C7" s="223"/>
      <c r="D7" s="224"/>
      <c r="E7" s="224"/>
      <c r="F7" s="224"/>
      <c r="G7" s="224"/>
      <c r="H7" s="224"/>
      <c r="I7" s="224"/>
      <c r="J7" s="224"/>
      <c r="K7" s="224"/>
      <c r="L7" s="224"/>
      <c r="M7" s="224"/>
      <c r="N7" s="224"/>
      <c r="O7" s="225">
        <f>+O10+O9+O8</f>
        <v>169287</v>
      </c>
      <c r="P7" s="226">
        <f>+P10+P9+P8</f>
        <v>1418711.7638114817</v>
      </c>
      <c r="Q7" s="227">
        <f>+O7/P7</f>
        <v>0.11932444934776396</v>
      </c>
    </row>
    <row r="8" spans="1:22" ht="13.95" customHeight="1" x14ac:dyDescent="0.25">
      <c r="A8" s="228" t="s">
        <v>125</v>
      </c>
      <c r="B8" s="117" t="s">
        <v>257</v>
      </c>
      <c r="C8" s="223">
        <f>'Tab 3 WTO Raw  '!$C$46</f>
        <v>95226</v>
      </c>
      <c r="D8" s="224"/>
      <c r="E8" s="224"/>
      <c r="F8" s="224"/>
      <c r="G8" s="224"/>
      <c r="H8" s="224"/>
      <c r="I8" s="224"/>
      <c r="J8" s="224"/>
      <c r="K8" s="224"/>
      <c r="L8" s="224"/>
      <c r="M8" s="224"/>
      <c r="N8" s="224"/>
      <c r="O8" s="229">
        <f t="shared" ref="O8:O13" si="0">SUM(C8:N8)</f>
        <v>95226</v>
      </c>
      <c r="P8" s="226">
        <f>'Table 8 FY 2019'!$D$9</f>
        <v>1027195</v>
      </c>
      <c r="Q8" s="227">
        <f t="shared" ref="Q8:Q14" si="1">+O8/P8</f>
        <v>9.2704890502776985E-2</v>
      </c>
      <c r="U8" s="1"/>
    </row>
    <row r="9" spans="1:22" ht="13.95" customHeight="1" x14ac:dyDescent="0.25">
      <c r="A9" s="228" t="s">
        <v>126</v>
      </c>
      <c r="B9" s="117" t="s">
        <v>127</v>
      </c>
      <c r="C9" s="223">
        <f>'Tab 4 Refined'!$B$13</f>
        <v>58802</v>
      </c>
      <c r="D9" s="224"/>
      <c r="E9" s="224"/>
      <c r="F9" s="224"/>
      <c r="G9" s="224"/>
      <c r="H9" s="224"/>
      <c r="I9" s="224"/>
      <c r="J9" s="230"/>
      <c r="K9" s="116"/>
      <c r="L9" s="224"/>
      <c r="M9" s="224"/>
      <c r="N9" s="224"/>
      <c r="O9" s="229">
        <f t="shared" si="0"/>
        <v>58802</v>
      </c>
      <c r="P9" s="231">
        <f>'Table 8 FY 2019'!$D$19</f>
        <v>189046</v>
      </c>
      <c r="Q9" s="227">
        <f t="shared" si="1"/>
        <v>0.31104598880695705</v>
      </c>
      <c r="U9" s="1"/>
    </row>
    <row r="10" spans="1:22" ht="13.95" customHeight="1" x14ac:dyDescent="0.25">
      <c r="A10" s="228" t="s">
        <v>128</v>
      </c>
      <c r="B10" s="117" t="s">
        <v>129</v>
      </c>
      <c r="C10" s="223">
        <f>'Tab 5 FTAs '!$C$26</f>
        <v>15259</v>
      </c>
      <c r="D10" s="232"/>
      <c r="E10" s="224"/>
      <c r="F10" s="224"/>
      <c r="G10" s="224"/>
      <c r="H10" s="233"/>
      <c r="I10" s="224"/>
      <c r="J10" s="224"/>
      <c r="K10" s="224"/>
      <c r="L10" s="224"/>
      <c r="M10" s="224"/>
      <c r="N10" s="224"/>
      <c r="O10" s="229">
        <f t="shared" si="0"/>
        <v>15259</v>
      </c>
      <c r="P10" s="231">
        <f>'Table 8 FY 2019'!$D$38</f>
        <v>202470.76381148165</v>
      </c>
      <c r="Q10" s="227">
        <f t="shared" si="1"/>
        <v>7.5363967185936492E-2</v>
      </c>
    </row>
    <row r="11" spans="1:22" ht="13.95" customHeight="1" x14ac:dyDescent="0.25">
      <c r="A11" s="234" t="s">
        <v>130</v>
      </c>
      <c r="B11" s="117" t="s">
        <v>131</v>
      </c>
      <c r="C11" s="223">
        <f>'Tab 6,7 Re-Export '!$B$20</f>
        <v>87260</v>
      </c>
      <c r="D11" s="224"/>
      <c r="E11" s="224"/>
      <c r="F11" s="224"/>
      <c r="G11" s="224"/>
      <c r="H11" s="224"/>
      <c r="I11" s="224"/>
      <c r="J11" s="224"/>
      <c r="K11" s="224"/>
      <c r="L11" s="224"/>
      <c r="M11" s="224"/>
      <c r="N11" s="224"/>
      <c r="O11" s="229">
        <f t="shared" si="0"/>
        <v>87260</v>
      </c>
      <c r="P11" s="231">
        <f>'Table 8 FY 2019'!$D$44</f>
        <v>317515</v>
      </c>
      <c r="Q11" s="227">
        <f t="shared" si="1"/>
        <v>0.27482166196872587</v>
      </c>
      <c r="U11" s="1"/>
    </row>
    <row r="12" spans="1:22" ht="13.95" customHeight="1" x14ac:dyDescent="0.25">
      <c r="A12" s="235" t="s">
        <v>132</v>
      </c>
      <c r="B12" s="236" t="s">
        <v>258</v>
      </c>
      <c r="C12" s="223">
        <f>'Tab 2 Mexico'!$B$24</f>
        <v>25000.100000000002</v>
      </c>
      <c r="D12" s="224"/>
      <c r="E12" s="224"/>
      <c r="F12" s="224"/>
      <c r="G12" s="224"/>
      <c r="H12" s="224"/>
      <c r="I12" s="224"/>
      <c r="J12" s="224"/>
      <c r="K12" s="224"/>
      <c r="L12" s="224"/>
      <c r="M12" s="224"/>
      <c r="N12" s="224"/>
      <c r="O12" s="229">
        <f t="shared" si="0"/>
        <v>25000.100000000002</v>
      </c>
      <c r="P12" s="231">
        <f>'Table 8 FY 2019'!$D$42</f>
        <v>763850</v>
      </c>
      <c r="Q12" s="227">
        <f t="shared" si="1"/>
        <v>3.2729069843555676E-2</v>
      </c>
      <c r="S12" s="95"/>
      <c r="T12" s="95"/>
      <c r="U12" s="1"/>
    </row>
    <row r="13" spans="1:22" ht="18" customHeight="1" x14ac:dyDescent="0.25">
      <c r="A13" s="199"/>
      <c r="B13" s="236" t="s">
        <v>259</v>
      </c>
      <c r="C13" s="237">
        <v>10000</v>
      </c>
      <c r="D13" s="118"/>
      <c r="E13" s="118"/>
      <c r="F13" s="114"/>
      <c r="G13" s="118"/>
      <c r="H13" s="114"/>
      <c r="I13" s="118"/>
      <c r="J13" s="118"/>
      <c r="K13" s="118"/>
      <c r="L13" s="119"/>
      <c r="M13" s="119"/>
      <c r="N13" s="119"/>
      <c r="O13" s="229">
        <f t="shared" si="0"/>
        <v>10000</v>
      </c>
      <c r="P13" s="231">
        <f>'Table 8 FY 2019'!$D$46</f>
        <v>40823</v>
      </c>
      <c r="Q13" s="227">
        <f t="shared" si="1"/>
        <v>0.2449599490483306</v>
      </c>
      <c r="T13" s="97"/>
      <c r="U13" s="94"/>
      <c r="V13" s="94"/>
    </row>
    <row r="14" spans="1:22" ht="13.95" customHeight="1" x14ac:dyDescent="0.25">
      <c r="A14" s="206"/>
      <c r="B14" s="207" t="s">
        <v>36</v>
      </c>
      <c r="C14" s="238">
        <f t="shared" ref="C14" si="2">SUM(C8:C13)</f>
        <v>291547.09999999998</v>
      </c>
      <c r="D14" s="238"/>
      <c r="E14" s="238"/>
      <c r="F14" s="238"/>
      <c r="G14" s="238"/>
      <c r="H14" s="238"/>
      <c r="I14" s="238"/>
      <c r="J14" s="238"/>
      <c r="K14" s="238"/>
      <c r="L14" s="238"/>
      <c r="M14" s="238"/>
      <c r="N14" s="238"/>
      <c r="O14" s="239">
        <f>SUM(O8:O13)</f>
        <v>291547.09999999998</v>
      </c>
      <c r="P14" s="240">
        <f>SUM(P8:P13)</f>
        <v>2540899.7638114817</v>
      </c>
      <c r="Q14" s="241">
        <f t="shared" si="1"/>
        <v>0.11474167700447348</v>
      </c>
      <c r="U14" s="1"/>
    </row>
    <row r="15" spans="1:22" ht="14.4" customHeight="1" x14ac:dyDescent="0.25">
      <c r="A15" s="242"/>
      <c r="B15" s="78"/>
      <c r="C15" s="242"/>
      <c r="D15" s="243"/>
      <c r="E15" s="243"/>
      <c r="F15" s="243"/>
      <c r="G15" s="243"/>
      <c r="H15" s="243"/>
      <c r="I15" s="243"/>
      <c r="J15" s="243"/>
      <c r="K15" s="243"/>
      <c r="L15" s="243"/>
      <c r="M15" s="243"/>
      <c r="N15" s="244"/>
      <c r="O15" s="242"/>
      <c r="P15" s="244"/>
      <c r="Q15" s="244"/>
    </row>
    <row r="16" spans="1:22" s="76" customFormat="1" ht="14.4" customHeight="1" x14ac:dyDescent="0.3">
      <c r="A16" s="199"/>
      <c r="B16" s="78"/>
      <c r="C16" s="535" t="s">
        <v>137</v>
      </c>
      <c r="D16" s="536"/>
      <c r="E16" s="536"/>
      <c r="F16" s="536"/>
      <c r="G16" s="536"/>
      <c r="H16" s="536"/>
      <c r="I16" s="536"/>
      <c r="J16" s="536"/>
      <c r="K16" s="536"/>
      <c r="L16" s="536"/>
      <c r="M16" s="536"/>
      <c r="N16" s="537"/>
      <c r="O16" s="538" t="s">
        <v>88</v>
      </c>
      <c r="P16" s="539"/>
      <c r="Q16" s="245" t="s">
        <v>41</v>
      </c>
    </row>
    <row r="17" spans="1:17" ht="14.4" customHeight="1" x14ac:dyDescent="0.3">
      <c r="A17" s="199"/>
      <c r="B17" s="215"/>
      <c r="C17" s="535"/>
      <c r="D17" s="536"/>
      <c r="E17" s="536"/>
      <c r="F17" s="536"/>
      <c r="G17" s="536"/>
      <c r="H17" s="536"/>
      <c r="I17" s="536"/>
      <c r="J17" s="536"/>
      <c r="K17" s="536"/>
      <c r="L17" s="536"/>
      <c r="M17" s="536"/>
      <c r="N17" s="537"/>
      <c r="O17" s="538"/>
      <c r="P17" s="539"/>
      <c r="Q17" s="245"/>
    </row>
    <row r="18" spans="1:17" ht="13.95" customHeight="1" x14ac:dyDescent="0.25">
      <c r="A18" s="533" t="s">
        <v>124</v>
      </c>
      <c r="B18" s="534"/>
      <c r="C18" s="223"/>
      <c r="D18" s="224"/>
      <c r="E18" s="224"/>
      <c r="F18" s="224"/>
      <c r="G18" s="224"/>
      <c r="H18" s="224"/>
      <c r="I18" s="224"/>
      <c r="J18" s="224"/>
      <c r="K18" s="224"/>
      <c r="L18" s="224"/>
      <c r="M18" s="224"/>
      <c r="N18" s="224"/>
      <c r="O18" s="225">
        <f>+O21+O20+O19</f>
        <v>186606.96457875002</v>
      </c>
      <c r="P18" s="246">
        <f t="shared" ref="P18:P25" si="3">ROUND(+P7*1.10231125,0)</f>
        <v>1563862</v>
      </c>
      <c r="Q18" s="247">
        <f>+O18/P18</f>
        <v>0.11932444459853236</v>
      </c>
    </row>
    <row r="19" spans="1:17" ht="13.95" customHeight="1" x14ac:dyDescent="0.25">
      <c r="A19" s="228" t="s">
        <v>125</v>
      </c>
      <c r="B19" s="117" t="s">
        <v>257</v>
      </c>
      <c r="C19" s="223">
        <f t="shared" ref="C19:C22" si="4">C8*1.10231125</f>
        <v>104968.69109250001</v>
      </c>
      <c r="D19" s="224"/>
      <c r="E19" s="224"/>
      <c r="F19" s="224"/>
      <c r="G19" s="224"/>
      <c r="H19" s="224"/>
      <c r="I19" s="224"/>
      <c r="J19" s="224"/>
      <c r="K19" s="224"/>
      <c r="L19" s="224"/>
      <c r="M19" s="224"/>
      <c r="N19" s="224"/>
      <c r="O19" s="229">
        <f>+O8*1.10231125</f>
        <v>104968.69109250001</v>
      </c>
      <c r="P19" s="246">
        <f t="shared" si="3"/>
        <v>1132289</v>
      </c>
      <c r="Q19" s="247">
        <f t="shared" ref="Q19:Q25" si="5">+O19/P19</f>
        <v>9.270485811705316E-2</v>
      </c>
    </row>
    <row r="20" spans="1:17" ht="13.95" customHeight="1" x14ac:dyDescent="0.25">
      <c r="A20" s="228" t="s">
        <v>126</v>
      </c>
      <c r="B20" s="117" t="s">
        <v>127</v>
      </c>
      <c r="C20" s="223">
        <f t="shared" si="4"/>
        <v>64818.106122500001</v>
      </c>
      <c r="D20" s="224"/>
      <c r="E20" s="224"/>
      <c r="F20" s="224"/>
      <c r="G20" s="224"/>
      <c r="H20" s="224"/>
      <c r="I20" s="224"/>
      <c r="J20" s="224"/>
      <c r="K20" s="224"/>
      <c r="L20" s="224"/>
      <c r="M20" s="224"/>
      <c r="N20" s="224"/>
      <c r="O20" s="229">
        <f t="shared" ref="O20:O25" si="6">+O9*1.10231125</f>
        <v>64818.106122500001</v>
      </c>
      <c r="P20" s="246">
        <f t="shared" si="3"/>
        <v>208388</v>
      </c>
      <c r="Q20" s="247">
        <f t="shared" si="5"/>
        <v>0.3110452911036144</v>
      </c>
    </row>
    <row r="21" spans="1:17" ht="13.95" customHeight="1" x14ac:dyDescent="0.25">
      <c r="A21" s="228" t="s">
        <v>128</v>
      </c>
      <c r="B21" s="117" t="s">
        <v>129</v>
      </c>
      <c r="C21" s="223">
        <f t="shared" si="4"/>
        <v>16820.167363750003</v>
      </c>
      <c r="D21" s="224"/>
      <c r="E21" s="224"/>
      <c r="F21" s="224"/>
      <c r="G21" s="224"/>
      <c r="H21" s="224"/>
      <c r="I21" s="224"/>
      <c r="J21" s="224"/>
      <c r="K21" s="224"/>
      <c r="L21" s="224"/>
      <c r="M21" s="224"/>
      <c r="N21" s="224"/>
      <c r="O21" s="229">
        <f t="shared" si="6"/>
        <v>16820.167363750003</v>
      </c>
      <c r="P21" s="246">
        <f t="shared" si="3"/>
        <v>223186</v>
      </c>
      <c r="Q21" s="247">
        <f t="shared" si="5"/>
        <v>7.5363899902995718E-2</v>
      </c>
    </row>
    <row r="22" spans="1:17" ht="13.95" customHeight="1" x14ac:dyDescent="0.25">
      <c r="A22" s="234" t="s">
        <v>130</v>
      </c>
      <c r="B22" s="117" t="s">
        <v>131</v>
      </c>
      <c r="C22" s="223">
        <f t="shared" si="4"/>
        <v>96187.679675000007</v>
      </c>
      <c r="D22" s="224"/>
      <c r="E22" s="224"/>
      <c r="F22" s="224"/>
      <c r="G22" s="224"/>
      <c r="H22" s="224"/>
      <c r="I22" s="224"/>
      <c r="J22" s="224"/>
      <c r="K22" s="224"/>
      <c r="L22" s="224"/>
      <c r="M22" s="224"/>
      <c r="N22" s="224"/>
      <c r="O22" s="229">
        <f t="shared" si="6"/>
        <v>96187.679675000007</v>
      </c>
      <c r="P22" s="246">
        <f t="shared" si="3"/>
        <v>350000</v>
      </c>
      <c r="Q22" s="247">
        <f t="shared" si="5"/>
        <v>0.27482194192857146</v>
      </c>
    </row>
    <row r="23" spans="1:17" ht="13.95" customHeight="1" x14ac:dyDescent="0.25">
      <c r="A23" s="248" t="s">
        <v>132</v>
      </c>
      <c r="B23" s="249" t="s">
        <v>258</v>
      </c>
      <c r="C23" s="223">
        <f t="shared" ref="C23" si="7">C12*1.10231125</f>
        <v>27557.891481125003</v>
      </c>
      <c r="D23" s="224"/>
      <c r="E23" s="224"/>
      <c r="F23" s="224"/>
      <c r="G23" s="224"/>
      <c r="H23" s="224"/>
      <c r="I23" s="224"/>
      <c r="J23" s="224"/>
      <c r="K23" s="224"/>
      <c r="L23" s="224"/>
      <c r="M23" s="224"/>
      <c r="N23" s="224"/>
      <c r="O23" s="229">
        <f t="shared" si="6"/>
        <v>27557.891481125003</v>
      </c>
      <c r="P23" s="246">
        <f t="shared" si="3"/>
        <v>842000</v>
      </c>
      <c r="Q23" s="247">
        <f t="shared" si="5"/>
        <v>3.2729087269744661E-2</v>
      </c>
    </row>
    <row r="24" spans="1:17" ht="17.399999999999999" customHeight="1" x14ac:dyDescent="0.25">
      <c r="A24" s="199"/>
      <c r="B24" s="236" t="s">
        <v>259</v>
      </c>
      <c r="C24" s="223">
        <f>C13*1.10231125</f>
        <v>11023.112500000001</v>
      </c>
      <c r="D24" s="224"/>
      <c r="E24" s="224"/>
      <c r="F24" s="224"/>
      <c r="G24" s="224"/>
      <c r="H24" s="224"/>
      <c r="I24" s="224"/>
      <c r="J24" s="224"/>
      <c r="K24" s="224"/>
      <c r="L24" s="224"/>
      <c r="M24" s="224"/>
      <c r="N24" s="224"/>
      <c r="O24" s="229">
        <f t="shared" si="6"/>
        <v>11023.112500000001</v>
      </c>
      <c r="P24" s="246">
        <f t="shared" si="3"/>
        <v>45000</v>
      </c>
      <c r="Q24" s="247">
        <f t="shared" si="5"/>
        <v>0.24495805555555558</v>
      </c>
    </row>
    <row r="25" spans="1:17" ht="13.95" customHeight="1" x14ac:dyDescent="0.25">
      <c r="A25" s="206"/>
      <c r="B25" s="250" t="s">
        <v>36</v>
      </c>
      <c r="C25" s="251">
        <f t="shared" ref="C25" si="8">SUM(C19:C24)</f>
        <v>321375.64823487506</v>
      </c>
      <c r="D25" s="252"/>
      <c r="E25" s="252"/>
      <c r="F25" s="252"/>
      <c r="G25" s="252"/>
      <c r="H25" s="252"/>
      <c r="I25" s="252"/>
      <c r="J25" s="252"/>
      <c r="K25" s="252"/>
      <c r="L25" s="252"/>
      <c r="M25" s="252"/>
      <c r="N25" s="252"/>
      <c r="O25" s="239">
        <f t="shared" si="6"/>
        <v>321375.648234875</v>
      </c>
      <c r="P25" s="253">
        <f t="shared" si="3"/>
        <v>2800862</v>
      </c>
      <c r="Q25" s="254">
        <f t="shared" si="5"/>
        <v>0.11474169317691303</v>
      </c>
    </row>
    <row r="26" spans="1:17" ht="11.4" customHeight="1" x14ac:dyDescent="0.25">
      <c r="A26" s="78"/>
      <c r="B26" s="78"/>
      <c r="C26" s="78"/>
      <c r="D26" s="78"/>
      <c r="E26" s="78"/>
      <c r="F26" s="78"/>
      <c r="G26" s="78"/>
      <c r="H26" s="78"/>
      <c r="I26" s="78"/>
      <c r="J26" s="78"/>
      <c r="K26" s="78"/>
      <c r="L26" s="78"/>
      <c r="M26" s="78"/>
      <c r="N26" s="78"/>
      <c r="O26" s="78"/>
      <c r="P26" s="78"/>
      <c r="Q26" s="78"/>
    </row>
    <row r="27" spans="1:17" ht="16.2" customHeight="1" x14ac:dyDescent="0.25">
      <c r="A27" s="78" t="s">
        <v>260</v>
      </c>
      <c r="B27" s="117"/>
      <c r="C27" s="117"/>
      <c r="D27" s="78"/>
      <c r="E27" s="78"/>
      <c r="F27" s="78"/>
      <c r="G27" s="78"/>
      <c r="H27" s="78"/>
      <c r="I27" s="255"/>
      <c r="J27" s="78"/>
      <c r="K27" s="78"/>
      <c r="L27" s="78"/>
      <c r="M27" s="78"/>
      <c r="N27" s="78"/>
      <c r="O27" s="78"/>
      <c r="P27" s="120"/>
      <c r="Q27" s="120"/>
    </row>
    <row r="28" spans="1:17" ht="16.2" customHeight="1" x14ac:dyDescent="0.25">
      <c r="A28" s="78" t="s">
        <v>133</v>
      </c>
      <c r="B28" s="117"/>
      <c r="C28" s="117"/>
      <c r="D28" s="78"/>
      <c r="E28" s="78"/>
      <c r="F28" s="78"/>
      <c r="G28" s="78"/>
      <c r="H28" s="78"/>
      <c r="I28" s="78"/>
      <c r="J28" s="78"/>
      <c r="K28" s="78"/>
      <c r="L28" s="78"/>
      <c r="M28" s="78"/>
      <c r="N28" s="78"/>
      <c r="O28" s="121"/>
      <c r="P28" s="122"/>
      <c r="Q28" s="122"/>
    </row>
    <row r="29" spans="1:17" s="94" customFormat="1" ht="16.2" customHeight="1" x14ac:dyDescent="0.25">
      <c r="A29" s="78" t="s">
        <v>165</v>
      </c>
      <c r="B29" s="117"/>
      <c r="C29" s="117"/>
      <c r="D29" s="78"/>
      <c r="E29" s="78"/>
      <c r="F29" s="78"/>
      <c r="G29" s="78"/>
      <c r="H29" s="78"/>
      <c r="I29" s="78"/>
      <c r="J29" s="78"/>
      <c r="K29" s="78"/>
      <c r="L29" s="78"/>
      <c r="M29" s="78"/>
      <c r="N29" s="78"/>
      <c r="O29" s="121"/>
      <c r="P29" s="122"/>
      <c r="Q29" s="122"/>
    </row>
    <row r="30" spans="1:17" ht="16.2" customHeight="1" x14ac:dyDescent="0.25">
      <c r="A30" s="78" t="s">
        <v>138</v>
      </c>
      <c r="B30" s="117"/>
      <c r="C30" s="256"/>
      <c r="D30" s="78"/>
      <c r="E30" s="257"/>
      <c r="F30" s="78"/>
      <c r="G30" s="257"/>
      <c r="H30" s="78"/>
      <c r="I30" s="78"/>
      <c r="J30" s="78"/>
      <c r="K30" s="78"/>
      <c r="L30" s="78"/>
      <c r="M30" s="78"/>
      <c r="N30" s="78"/>
      <c r="O30" s="78"/>
      <c r="P30" s="123"/>
      <c r="Q30" s="123"/>
    </row>
    <row r="31" spans="1:17" x14ac:dyDescent="0.25">
      <c r="A31" s="96"/>
      <c r="B31" s="96"/>
      <c r="C31" s="96"/>
      <c r="D31" s="96"/>
      <c r="E31" s="96"/>
      <c r="F31" s="96"/>
      <c r="G31" s="96"/>
      <c r="H31" s="96"/>
      <c r="I31" s="96"/>
    </row>
    <row r="32" spans="1:17" x14ac:dyDescent="0.25">
      <c r="A32" s="96"/>
      <c r="B32" s="96"/>
      <c r="C32" s="96"/>
      <c r="D32" s="96"/>
      <c r="E32" s="96"/>
      <c r="F32" s="96"/>
      <c r="G32" s="96"/>
      <c r="H32" s="96"/>
      <c r="I32" s="96"/>
    </row>
    <row r="33" spans="1:9" x14ac:dyDescent="0.25">
      <c r="A33" s="96"/>
      <c r="B33" s="96"/>
      <c r="C33" s="96"/>
      <c r="D33" s="96"/>
      <c r="E33" s="96"/>
      <c r="F33" s="96"/>
      <c r="G33" s="96"/>
      <c r="H33" s="96"/>
      <c r="I33" s="96"/>
    </row>
  </sheetData>
  <mergeCells count="10">
    <mergeCell ref="A7:B7"/>
    <mergeCell ref="C2:E2"/>
    <mergeCell ref="F2:N2"/>
    <mergeCell ref="C5:N5"/>
    <mergeCell ref="O5:P5"/>
    <mergeCell ref="A18:B18"/>
    <mergeCell ref="C17:N17"/>
    <mergeCell ref="O17:P17"/>
    <mergeCell ref="C16:N16"/>
    <mergeCell ref="O16:P16"/>
  </mergeCells>
  <printOptions horizontalCentered="1"/>
  <pageMargins left="0.45" right="0.45" top="1" bottom="0.5" header="0.3" footer="0.3"/>
  <pageSetup scale="71"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34"/>
  <sheetViews>
    <sheetView topLeftCell="A6" zoomScaleNormal="100" workbookViewId="0">
      <selection sqref="A1:N30"/>
    </sheetView>
  </sheetViews>
  <sheetFormatPr defaultRowHeight="13.2" x14ac:dyDescent="0.25"/>
  <cols>
    <col min="1" max="1" width="28.33203125" customWidth="1"/>
    <col min="2" max="6" width="9.6640625" customWidth="1"/>
    <col min="7" max="7" width="9.44140625" style="28" customWidth="1"/>
    <col min="8" max="13" width="9.44140625" customWidth="1"/>
    <col min="14" max="14" width="14.6640625" customWidth="1"/>
    <col min="15" max="15" width="10.33203125" customWidth="1"/>
    <col min="17" max="17" width="10.109375" bestFit="1" customWidth="1"/>
    <col min="18" max="18" width="9.109375" bestFit="1" customWidth="1"/>
  </cols>
  <sheetData>
    <row r="1" spans="1:20" ht="21.15" customHeight="1" x14ac:dyDescent="0.3">
      <c r="A1" s="547" t="s">
        <v>197</v>
      </c>
      <c r="B1" s="548"/>
      <c r="C1" s="548"/>
      <c r="D1" s="549"/>
      <c r="E1" s="549"/>
      <c r="F1" s="549"/>
      <c r="G1" s="549"/>
      <c r="H1" s="549"/>
      <c r="I1" s="549"/>
      <c r="J1" s="549"/>
      <c r="K1" s="549"/>
      <c r="L1" s="549"/>
      <c r="M1" s="549"/>
      <c r="N1" s="549"/>
    </row>
    <row r="2" spans="1:20" ht="31.65" customHeight="1" x14ac:dyDescent="0.25">
      <c r="A2" s="293"/>
      <c r="B2" s="294" t="s">
        <v>202</v>
      </c>
      <c r="C2" s="294" t="s">
        <v>204</v>
      </c>
      <c r="D2" s="294" t="s">
        <v>205</v>
      </c>
      <c r="E2" s="294" t="s">
        <v>206</v>
      </c>
      <c r="F2" s="294" t="s">
        <v>207</v>
      </c>
      <c r="G2" s="294" t="s">
        <v>208</v>
      </c>
      <c r="H2" s="294" t="s">
        <v>209</v>
      </c>
      <c r="I2" s="294" t="s">
        <v>210</v>
      </c>
      <c r="J2" s="294" t="s">
        <v>211</v>
      </c>
      <c r="K2" s="294" t="s">
        <v>212</v>
      </c>
      <c r="L2" s="294" t="s">
        <v>213</v>
      </c>
      <c r="M2" s="295" t="s">
        <v>203</v>
      </c>
      <c r="N2" s="296" t="s">
        <v>230</v>
      </c>
    </row>
    <row r="3" spans="1:20" s="94" customFormat="1" ht="18" customHeight="1" x14ac:dyDescent="0.25">
      <c r="A3" s="261"/>
      <c r="B3" s="551" t="s">
        <v>70</v>
      </c>
      <c r="C3" s="552"/>
      <c r="D3" s="552"/>
      <c r="E3" s="552"/>
      <c r="F3" s="552"/>
      <c r="G3" s="552"/>
      <c r="H3" s="552"/>
      <c r="I3" s="552"/>
      <c r="J3" s="552"/>
      <c r="K3" s="552"/>
      <c r="L3" s="552"/>
      <c r="M3" s="553"/>
      <c r="N3" s="262"/>
    </row>
    <row r="4" spans="1:20" ht="13.65" customHeight="1" x14ac:dyDescent="0.25">
      <c r="A4" s="263" t="s">
        <v>47</v>
      </c>
      <c r="B4" s="264"/>
      <c r="C4" s="265"/>
      <c r="D4" s="265"/>
      <c r="E4" s="265"/>
      <c r="F4" s="266"/>
      <c r="G4" s="265"/>
      <c r="H4" s="265"/>
      <c r="I4" s="114"/>
      <c r="J4" s="114"/>
      <c r="K4" s="267"/>
      <c r="L4" s="267"/>
      <c r="M4" s="268"/>
      <c r="N4" s="269"/>
    </row>
    <row r="5" spans="1:20" ht="13.2" customHeight="1" x14ac:dyDescent="0.25">
      <c r="A5" s="270" t="s">
        <v>75</v>
      </c>
      <c r="B5" s="271"/>
      <c r="C5" s="272"/>
      <c r="D5" s="272"/>
      <c r="E5" s="273"/>
      <c r="F5" s="272"/>
      <c r="G5" s="274"/>
      <c r="H5" s="265"/>
      <c r="I5" s="114"/>
      <c r="J5" s="114"/>
      <c r="K5" s="267"/>
      <c r="L5" s="267"/>
      <c r="M5" s="268"/>
      <c r="N5" s="269">
        <f>SUM(B5:M5)</f>
        <v>0</v>
      </c>
      <c r="S5" s="95"/>
    </row>
    <row r="6" spans="1:20" ht="13.2" customHeight="1" x14ac:dyDescent="0.25">
      <c r="A6" s="270" t="s">
        <v>76</v>
      </c>
      <c r="B6" s="271"/>
      <c r="C6" s="272"/>
      <c r="D6" s="272"/>
      <c r="E6" s="273"/>
      <c r="F6" s="272"/>
      <c r="G6" s="274"/>
      <c r="H6" s="265"/>
      <c r="I6" s="114"/>
      <c r="J6" s="114"/>
      <c r="K6" s="267"/>
      <c r="L6" s="267"/>
      <c r="M6" s="268"/>
      <c r="N6" s="269">
        <f t="shared" ref="N6:N21" si="0">SUM(B6:M6)</f>
        <v>0</v>
      </c>
      <c r="R6" s="95"/>
      <c r="S6" s="95"/>
    </row>
    <row r="7" spans="1:20" s="94" customFormat="1" ht="13.2" customHeight="1" x14ac:dyDescent="0.25">
      <c r="A7" s="270" t="s">
        <v>159</v>
      </c>
      <c r="B7" s="271"/>
      <c r="C7" s="272"/>
      <c r="D7" s="272"/>
      <c r="E7" s="273"/>
      <c r="F7" s="272"/>
      <c r="G7" s="274"/>
      <c r="H7" s="265"/>
      <c r="I7" s="114"/>
      <c r="J7" s="114"/>
      <c r="K7" s="267"/>
      <c r="L7" s="267"/>
      <c r="M7" s="268"/>
      <c r="N7" s="269">
        <f t="shared" si="0"/>
        <v>0</v>
      </c>
      <c r="Q7" s="98"/>
      <c r="R7" s="95"/>
      <c r="S7" s="95"/>
    </row>
    <row r="8" spans="1:20" s="76" customFormat="1" ht="13.2" customHeight="1" x14ac:dyDescent="0.25">
      <c r="A8" s="270" t="s">
        <v>139</v>
      </c>
      <c r="B8" s="271"/>
      <c r="C8" s="272"/>
      <c r="D8" s="272"/>
      <c r="E8" s="273"/>
      <c r="F8" s="272"/>
      <c r="G8" s="274"/>
      <c r="H8" s="265"/>
      <c r="I8" s="114"/>
      <c r="J8" s="114"/>
      <c r="K8" s="267"/>
      <c r="L8" s="267"/>
      <c r="M8" s="268"/>
      <c r="N8" s="269">
        <f t="shared" si="0"/>
        <v>0</v>
      </c>
      <c r="Q8" s="98"/>
      <c r="R8" s="95"/>
      <c r="S8" s="95"/>
    </row>
    <row r="9" spans="1:20" ht="13.2" customHeight="1" x14ac:dyDescent="0.25">
      <c r="A9" s="270" t="s">
        <v>77</v>
      </c>
      <c r="B9" s="271"/>
      <c r="C9" s="272"/>
      <c r="D9" s="272"/>
      <c r="E9" s="273"/>
      <c r="F9" s="272"/>
      <c r="G9" s="274"/>
      <c r="H9" s="265"/>
      <c r="I9" s="265"/>
      <c r="J9" s="114"/>
      <c r="K9" s="267"/>
      <c r="L9" s="267"/>
      <c r="M9" s="268"/>
      <c r="N9" s="269">
        <f t="shared" si="0"/>
        <v>0</v>
      </c>
      <c r="Q9" s="98"/>
      <c r="R9" s="95"/>
      <c r="S9" s="95"/>
    </row>
    <row r="10" spans="1:20" s="94" customFormat="1" ht="13.2" customHeight="1" x14ac:dyDescent="0.25">
      <c r="A10" s="270" t="s">
        <v>188</v>
      </c>
      <c r="B10" s="271"/>
      <c r="C10" s="272"/>
      <c r="D10" s="272"/>
      <c r="E10" s="273"/>
      <c r="F10" s="272"/>
      <c r="G10" s="274"/>
      <c r="H10" s="265"/>
      <c r="I10" s="265"/>
      <c r="J10" s="114"/>
      <c r="K10" s="267"/>
      <c r="L10" s="267"/>
      <c r="M10" s="268"/>
      <c r="N10" s="269">
        <f t="shared" si="0"/>
        <v>0</v>
      </c>
      <c r="Q10" s="98"/>
      <c r="R10" s="95"/>
      <c r="S10" s="95"/>
    </row>
    <row r="11" spans="1:20" ht="13.2" customHeight="1" x14ac:dyDescent="0.25">
      <c r="A11" s="270" t="s">
        <v>78</v>
      </c>
      <c r="B11" s="271"/>
      <c r="C11" s="272"/>
      <c r="D11" s="272"/>
      <c r="E11" s="273"/>
      <c r="F11" s="272"/>
      <c r="G11" s="274"/>
      <c r="H11" s="265"/>
      <c r="I11" s="114"/>
      <c r="J11" s="114"/>
      <c r="K11" s="267"/>
      <c r="L11" s="267"/>
      <c r="M11" s="268"/>
      <c r="N11" s="269">
        <f t="shared" si="0"/>
        <v>0</v>
      </c>
      <c r="Q11" s="98"/>
      <c r="R11" s="95"/>
      <c r="S11" s="94"/>
      <c r="T11" s="43"/>
    </row>
    <row r="12" spans="1:20" ht="13.2" customHeight="1" x14ac:dyDescent="0.25">
      <c r="A12" s="270" t="s">
        <v>262</v>
      </c>
      <c r="B12" s="275"/>
      <c r="C12" s="272"/>
      <c r="D12" s="272"/>
      <c r="E12" s="273"/>
      <c r="F12" s="276"/>
      <c r="G12" s="274"/>
      <c r="H12" s="265"/>
      <c r="I12" s="114"/>
      <c r="J12" s="114"/>
      <c r="K12" s="267"/>
      <c r="L12" s="267"/>
      <c r="M12" s="268"/>
      <c r="N12" s="269">
        <f t="shared" si="0"/>
        <v>0</v>
      </c>
      <c r="P12" s="40"/>
      <c r="Q12" s="98"/>
      <c r="R12" s="94"/>
      <c r="S12" s="95"/>
    </row>
    <row r="13" spans="1:20" s="94" customFormat="1" ht="13.2" customHeight="1" x14ac:dyDescent="0.25">
      <c r="A13" s="270" t="s">
        <v>186</v>
      </c>
      <c r="B13" s="275"/>
      <c r="C13" s="272"/>
      <c r="D13" s="272"/>
      <c r="E13" s="273"/>
      <c r="F13" s="276"/>
      <c r="G13" s="274"/>
      <c r="H13" s="265"/>
      <c r="I13" s="114"/>
      <c r="J13" s="114"/>
      <c r="K13" s="267"/>
      <c r="L13" s="267"/>
      <c r="M13" s="268"/>
      <c r="N13" s="269">
        <f t="shared" si="0"/>
        <v>0</v>
      </c>
      <c r="P13" s="97"/>
      <c r="Q13" s="98"/>
      <c r="S13" s="95"/>
    </row>
    <row r="14" spans="1:20" ht="13.2" customHeight="1" x14ac:dyDescent="0.25">
      <c r="A14" s="270" t="s">
        <v>79</v>
      </c>
      <c r="B14" s="271"/>
      <c r="C14" s="272"/>
      <c r="D14" s="272"/>
      <c r="E14" s="277"/>
      <c r="F14" s="276"/>
      <c r="G14" s="274"/>
      <c r="H14" s="265"/>
      <c r="I14" s="114"/>
      <c r="J14" s="114"/>
      <c r="K14" s="267"/>
      <c r="L14" s="267"/>
      <c r="M14" s="268"/>
      <c r="N14" s="269">
        <f>SUM(B14:M14)</f>
        <v>0</v>
      </c>
      <c r="Q14" s="98"/>
      <c r="R14" s="94"/>
      <c r="S14" s="95"/>
    </row>
    <row r="15" spans="1:20" ht="13.2" customHeight="1" x14ac:dyDescent="0.25">
      <c r="A15" s="270" t="s">
        <v>80</v>
      </c>
      <c r="B15" s="271"/>
      <c r="C15" s="272"/>
      <c r="D15" s="272"/>
      <c r="E15" s="273"/>
      <c r="F15" s="272"/>
      <c r="G15" s="274"/>
      <c r="H15" s="265"/>
      <c r="I15" s="114"/>
      <c r="J15" s="114"/>
      <c r="K15" s="267"/>
      <c r="L15" s="267"/>
      <c r="M15" s="268"/>
      <c r="N15" s="269">
        <f t="shared" si="0"/>
        <v>0</v>
      </c>
      <c r="R15" s="94"/>
      <c r="S15" s="95"/>
    </row>
    <row r="16" spans="1:20" ht="13.2" customHeight="1" x14ac:dyDescent="0.25">
      <c r="A16" s="270" t="s">
        <v>81</v>
      </c>
      <c r="B16" s="271"/>
      <c r="C16" s="272"/>
      <c r="D16" s="272"/>
      <c r="E16" s="277"/>
      <c r="F16" s="276"/>
      <c r="G16" s="274"/>
      <c r="H16" s="265"/>
      <c r="I16" s="114"/>
      <c r="J16" s="114"/>
      <c r="K16" s="267"/>
      <c r="L16" s="267"/>
      <c r="M16" s="268"/>
      <c r="N16" s="269">
        <f t="shared" si="0"/>
        <v>0</v>
      </c>
      <c r="P16" s="40"/>
      <c r="Q16" s="98"/>
    </row>
    <row r="17" spans="1:19" s="76" customFormat="1" ht="13.2" customHeight="1" x14ac:dyDescent="0.25">
      <c r="A17" s="270" t="s">
        <v>146</v>
      </c>
      <c r="B17" s="271"/>
      <c r="C17" s="272"/>
      <c r="D17" s="272"/>
      <c r="E17" s="277"/>
      <c r="F17" s="276"/>
      <c r="G17" s="274"/>
      <c r="H17" s="265"/>
      <c r="I17" s="114"/>
      <c r="J17" s="114"/>
      <c r="K17" s="267"/>
      <c r="L17" s="267"/>
      <c r="M17" s="268"/>
      <c r="N17" s="269">
        <f t="shared" si="0"/>
        <v>0</v>
      </c>
      <c r="P17" s="40"/>
      <c r="Q17" s="155"/>
      <c r="R17" s="97"/>
    </row>
    <row r="18" spans="1:19" ht="13.2" customHeight="1" x14ac:dyDescent="0.25">
      <c r="A18" s="270" t="s">
        <v>82</v>
      </c>
      <c r="B18" s="271"/>
      <c r="C18" s="272"/>
      <c r="D18" s="272"/>
      <c r="E18" s="277"/>
      <c r="F18" s="276"/>
      <c r="G18" s="274"/>
      <c r="H18" s="265"/>
      <c r="I18" s="265"/>
      <c r="J18" s="265"/>
      <c r="K18" s="267"/>
      <c r="L18" s="267"/>
      <c r="M18" s="268"/>
      <c r="N18" s="269">
        <f t="shared" si="0"/>
        <v>0</v>
      </c>
      <c r="Q18" s="155"/>
      <c r="R18" s="95"/>
      <c r="S18" s="111"/>
    </row>
    <row r="19" spans="1:19" s="76" customFormat="1" ht="13.2" customHeight="1" x14ac:dyDescent="0.25">
      <c r="A19" s="270" t="s">
        <v>136</v>
      </c>
      <c r="B19" s="271"/>
      <c r="C19" s="272"/>
      <c r="D19" s="272"/>
      <c r="E19" s="277"/>
      <c r="F19" s="116"/>
      <c r="G19" s="274"/>
      <c r="H19" s="265"/>
      <c r="I19" s="265"/>
      <c r="J19" s="265"/>
      <c r="K19" s="267"/>
      <c r="L19" s="267"/>
      <c r="M19" s="268"/>
      <c r="N19" s="269">
        <f t="shared" si="0"/>
        <v>0</v>
      </c>
      <c r="Q19" s="155"/>
      <c r="R19" s="97"/>
      <c r="S19" s="98"/>
    </row>
    <row r="20" spans="1:19" s="76" customFormat="1" ht="13.2" customHeight="1" x14ac:dyDescent="0.25">
      <c r="A20" s="270" t="s">
        <v>141</v>
      </c>
      <c r="B20" s="271"/>
      <c r="C20" s="272"/>
      <c r="D20" s="272"/>
      <c r="E20" s="277"/>
      <c r="F20" s="276"/>
      <c r="G20" s="274"/>
      <c r="H20" s="265"/>
      <c r="I20" s="265"/>
      <c r="J20" s="265"/>
      <c r="K20" s="267"/>
      <c r="L20" s="267"/>
      <c r="M20" s="268"/>
      <c r="N20" s="269">
        <f t="shared" si="0"/>
        <v>0</v>
      </c>
      <c r="R20" s="156"/>
      <c r="S20" s="111"/>
    </row>
    <row r="21" spans="1:19" ht="13.2" customHeight="1" x14ac:dyDescent="0.25">
      <c r="A21" s="270" t="s">
        <v>117</v>
      </c>
      <c r="B21" s="271"/>
      <c r="C21" s="272"/>
      <c r="D21" s="272"/>
      <c r="E21" s="277"/>
      <c r="F21" s="276"/>
      <c r="G21" s="274"/>
      <c r="H21" s="265"/>
      <c r="I21" s="265"/>
      <c r="J21" s="265"/>
      <c r="K21" s="267"/>
      <c r="L21" s="267"/>
      <c r="M21" s="268"/>
      <c r="N21" s="269">
        <f t="shared" si="0"/>
        <v>0</v>
      </c>
    </row>
    <row r="22" spans="1:19" ht="14.4" customHeight="1" x14ac:dyDescent="0.25">
      <c r="A22" s="278"/>
      <c r="B22" s="271"/>
      <c r="C22" s="272"/>
      <c r="D22" s="272"/>
      <c r="E22" s="277"/>
      <c r="F22" s="277"/>
      <c r="G22" s="279"/>
      <c r="H22" s="265"/>
      <c r="I22" s="114"/>
      <c r="J22" s="114"/>
      <c r="K22" s="267"/>
      <c r="L22" s="267"/>
      <c r="M22" s="268"/>
      <c r="N22" s="269"/>
    </row>
    <row r="23" spans="1:19" ht="16.95" customHeight="1" x14ac:dyDescent="0.25">
      <c r="A23" s="280" t="s">
        <v>87</v>
      </c>
      <c r="B23" s="281">
        <v>23585</v>
      </c>
      <c r="C23" s="281"/>
      <c r="D23" s="281"/>
      <c r="E23" s="281"/>
      <c r="F23" s="281"/>
      <c r="G23" s="281"/>
      <c r="H23" s="281"/>
      <c r="I23" s="281"/>
      <c r="J23" s="281"/>
      <c r="K23" s="281"/>
      <c r="L23" s="282"/>
      <c r="M23" s="282"/>
      <c r="N23" s="269">
        <f>SUM(B23:M23)</f>
        <v>23585</v>
      </c>
      <c r="O23" s="1"/>
      <c r="S23" s="95"/>
    </row>
    <row r="24" spans="1:19" ht="17.399999999999999" x14ac:dyDescent="0.35">
      <c r="A24" s="283" t="s">
        <v>263</v>
      </c>
      <c r="B24" s="284">
        <f t="shared" ref="B24" si="1">B23*1.06</f>
        <v>25000.100000000002</v>
      </c>
      <c r="C24" s="285"/>
      <c r="D24" s="285"/>
      <c r="E24" s="285"/>
      <c r="F24" s="285"/>
      <c r="G24" s="285"/>
      <c r="H24" s="285"/>
      <c r="I24" s="285"/>
      <c r="J24" s="285"/>
      <c r="K24" s="285"/>
      <c r="L24" s="285"/>
      <c r="M24" s="286"/>
      <c r="N24" s="287">
        <f>SUM(B24:M24)</f>
        <v>25000.100000000002</v>
      </c>
      <c r="S24" s="97"/>
    </row>
    <row r="25" spans="1:19" ht="10.199999999999999" customHeight="1" x14ac:dyDescent="0.3">
      <c r="A25" s="124"/>
      <c r="B25" s="125"/>
      <c r="C25" s="125"/>
      <c r="D25" s="125"/>
      <c r="E25" s="126"/>
      <c r="F25" s="125"/>
      <c r="G25" s="126"/>
      <c r="H25" s="125"/>
      <c r="I25" s="125"/>
      <c r="J25" s="125"/>
      <c r="K25" s="125"/>
      <c r="L25" s="125"/>
      <c r="M25" s="125"/>
      <c r="N25" s="127"/>
      <c r="R25" s="97"/>
    </row>
    <row r="26" spans="1:19" s="82" customFormat="1" ht="15" customHeight="1" x14ac:dyDescent="0.25">
      <c r="A26" s="288" t="s">
        <v>264</v>
      </c>
      <c r="B26" s="288"/>
      <c r="C26" s="288"/>
      <c r="D26" s="288"/>
      <c r="E26" s="288"/>
      <c r="F26" s="288"/>
      <c r="G26" s="289"/>
      <c r="H26" s="288"/>
      <c r="I26" s="288"/>
      <c r="J26" s="288"/>
      <c r="K26" s="288"/>
      <c r="L26" s="288"/>
      <c r="M26" s="288"/>
      <c r="N26" s="288"/>
    </row>
    <row r="27" spans="1:19" s="7" customFormat="1" ht="15" customHeight="1" x14ac:dyDescent="0.25">
      <c r="A27" s="550" t="s">
        <v>147</v>
      </c>
      <c r="B27" s="550"/>
      <c r="C27" s="550"/>
      <c r="D27" s="550"/>
      <c r="E27" s="550"/>
      <c r="F27" s="550"/>
      <c r="G27" s="550"/>
      <c r="H27" s="550"/>
      <c r="I27" s="550"/>
      <c r="J27" s="550"/>
      <c r="K27" s="550"/>
      <c r="L27" s="550"/>
      <c r="M27" s="550"/>
      <c r="N27" s="550"/>
    </row>
    <row r="28" spans="1:19" s="7" customFormat="1" ht="14.4" customHeight="1" x14ac:dyDescent="0.25">
      <c r="A28" s="550"/>
      <c r="B28" s="550"/>
      <c r="C28" s="550"/>
      <c r="D28" s="550"/>
      <c r="E28" s="550"/>
      <c r="F28" s="550"/>
      <c r="G28" s="550"/>
      <c r="H28" s="550"/>
      <c r="I28" s="550"/>
      <c r="J28" s="550"/>
      <c r="K28" s="550"/>
      <c r="L28" s="550"/>
      <c r="M28" s="550"/>
      <c r="N28" s="550"/>
    </row>
    <row r="29" spans="1:19" s="82" customFormat="1" ht="14.25" customHeight="1" x14ac:dyDescent="0.25">
      <c r="A29" s="288" t="s">
        <v>114</v>
      </c>
      <c r="B29" s="288"/>
      <c r="C29" s="288"/>
      <c r="D29" s="288"/>
      <c r="E29" s="288"/>
      <c r="F29" s="288"/>
      <c r="G29" s="290"/>
      <c r="H29" s="291"/>
      <c r="I29" s="288"/>
      <c r="J29" s="288"/>
      <c r="K29" s="288"/>
      <c r="L29" s="288"/>
      <c r="M29" s="288"/>
      <c r="N29" s="292"/>
    </row>
    <row r="30" spans="1:19" s="82" customFormat="1" ht="14.25" customHeight="1" x14ac:dyDescent="0.25">
      <c r="A30" s="288" t="s">
        <v>142</v>
      </c>
      <c r="B30" s="288"/>
      <c r="C30" s="288"/>
      <c r="D30" s="288"/>
      <c r="E30" s="288"/>
      <c r="F30" s="288"/>
      <c r="G30" s="290"/>
      <c r="H30" s="291"/>
      <c r="I30" s="288"/>
      <c r="J30" s="288"/>
      <c r="K30" s="288"/>
      <c r="L30" s="288"/>
      <c r="M30" s="288"/>
      <c r="N30" s="292"/>
    </row>
    <row r="31" spans="1:19" s="76" customFormat="1" ht="14.25" customHeight="1" x14ac:dyDescent="0.25">
      <c r="A31" s="96"/>
      <c r="B31" s="96"/>
      <c r="C31" s="96"/>
      <c r="D31" s="96"/>
      <c r="E31" s="96"/>
      <c r="F31" s="96"/>
      <c r="G31" s="139"/>
      <c r="H31" s="140"/>
      <c r="I31" s="96"/>
      <c r="J31" s="96"/>
      <c r="K31" s="96"/>
      <c r="L31" s="96"/>
      <c r="M31" s="96"/>
      <c r="N31" s="141"/>
    </row>
    <row r="32" spans="1:19" x14ac:dyDescent="0.25">
      <c r="A32" s="33"/>
      <c r="B32" s="33"/>
      <c r="C32" s="33"/>
      <c r="D32" s="33"/>
      <c r="E32" s="96"/>
      <c r="F32" s="96"/>
      <c r="H32" s="96"/>
      <c r="I32" s="96"/>
      <c r="J32" s="96"/>
      <c r="K32" s="96"/>
      <c r="L32" s="96"/>
      <c r="M32" s="96"/>
      <c r="N32" s="96"/>
    </row>
    <row r="33" spans="1:14" s="76" customFormat="1" x14ac:dyDescent="0.25">
      <c r="A33" s="33"/>
      <c r="B33" s="33"/>
      <c r="C33" s="33"/>
      <c r="D33" s="33"/>
      <c r="E33" s="96"/>
      <c r="F33" s="96"/>
      <c r="G33" s="28"/>
      <c r="H33" s="96"/>
      <c r="I33" s="96"/>
      <c r="J33" s="96"/>
      <c r="K33" s="96"/>
      <c r="L33" s="96"/>
      <c r="M33" s="96"/>
      <c r="N33" s="96"/>
    </row>
    <row r="34" spans="1:14" x14ac:dyDescent="0.25">
      <c r="A34" s="96"/>
      <c r="B34" s="96"/>
      <c r="C34" s="96"/>
      <c r="D34" s="96"/>
      <c r="E34" s="96"/>
      <c r="F34" s="96"/>
      <c r="G34" s="77"/>
      <c r="H34" s="96"/>
      <c r="I34" s="96"/>
      <c r="J34" s="96"/>
      <c r="K34" s="96"/>
      <c r="L34" s="96"/>
      <c r="M34" s="96"/>
      <c r="N34" s="96"/>
    </row>
  </sheetData>
  <mergeCells count="3">
    <mergeCell ref="A1:N1"/>
    <mergeCell ref="A27:N28"/>
    <mergeCell ref="B3:M3"/>
  </mergeCells>
  <phoneticPr fontId="18" type="noConversion"/>
  <printOptions horizontalCentered="1"/>
  <pageMargins left="0.42" right="0.42" top="0.92" bottom="0.42" header="0.3" footer="0.3"/>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X60"/>
  <sheetViews>
    <sheetView showGridLines="0" topLeftCell="A34" zoomScaleNormal="100" workbookViewId="0">
      <selection sqref="A1:R50"/>
    </sheetView>
  </sheetViews>
  <sheetFormatPr defaultRowHeight="13.2" x14ac:dyDescent="0.25"/>
  <cols>
    <col min="1" max="1" width="19.88671875" customWidth="1"/>
    <col min="2" max="2" width="13.88671875" style="94" hidden="1" customWidth="1"/>
    <col min="3" max="4" width="10" customWidth="1"/>
    <col min="5" max="5" width="10" style="1" customWidth="1"/>
    <col min="6" max="13" width="10" customWidth="1"/>
    <col min="14" max="14" width="10" style="94" customWidth="1"/>
    <col min="15" max="15" width="12" style="7" customWidth="1"/>
    <col min="16" max="16" width="10" customWidth="1"/>
    <col min="17" max="17" width="10.33203125" customWidth="1"/>
    <col min="18" max="18" width="10.44140625" customWidth="1"/>
    <col min="19" max="19" width="0" hidden="1" customWidth="1"/>
  </cols>
  <sheetData>
    <row r="1" spans="1:24" ht="21.15" customHeight="1" x14ac:dyDescent="0.3">
      <c r="A1" s="556" t="s">
        <v>198</v>
      </c>
      <c r="B1" s="556"/>
      <c r="C1" s="556"/>
      <c r="D1" s="556"/>
      <c r="E1" s="556"/>
      <c r="F1" s="556"/>
      <c r="G1" s="556"/>
      <c r="H1" s="556"/>
      <c r="I1" s="556"/>
      <c r="J1" s="556"/>
      <c r="K1" s="556"/>
      <c r="L1" s="556"/>
      <c r="M1" s="556"/>
      <c r="N1" s="556"/>
      <c r="O1" s="556"/>
      <c r="P1" s="556"/>
    </row>
    <row r="2" spans="1:24" ht="15" customHeight="1" x14ac:dyDescent="0.25">
      <c r="A2" s="19"/>
      <c r="B2" s="525" t="s">
        <v>155</v>
      </c>
      <c r="C2" s="391" t="s">
        <v>214</v>
      </c>
      <c r="D2" s="294" t="s">
        <v>204</v>
      </c>
      <c r="E2" s="294" t="s">
        <v>215</v>
      </c>
      <c r="F2" s="294" t="s">
        <v>216</v>
      </c>
      <c r="G2" s="294" t="s">
        <v>217</v>
      </c>
      <c r="H2" s="294" t="s">
        <v>218</v>
      </c>
      <c r="I2" s="294" t="s">
        <v>219</v>
      </c>
      <c r="J2" s="294" t="s">
        <v>220</v>
      </c>
      <c r="K2" s="294" t="s">
        <v>221</v>
      </c>
      <c r="L2" s="294" t="s">
        <v>222</v>
      </c>
      <c r="M2" s="294" t="s">
        <v>223</v>
      </c>
      <c r="N2" s="294">
        <v>43726</v>
      </c>
      <c r="O2" s="557" t="s">
        <v>229</v>
      </c>
      <c r="P2" s="558"/>
      <c r="Q2" s="558"/>
      <c r="R2" s="559"/>
      <c r="S2" s="19"/>
    </row>
    <row r="3" spans="1:24" ht="43.95" customHeight="1" x14ac:dyDescent="0.25">
      <c r="A3" s="42"/>
      <c r="B3" s="196" t="s">
        <v>233</v>
      </c>
      <c r="C3" s="144">
        <v>43402</v>
      </c>
      <c r="D3" s="145">
        <v>43430</v>
      </c>
      <c r="E3" s="146">
        <v>43465</v>
      </c>
      <c r="F3" s="145">
        <v>43493</v>
      </c>
      <c r="G3" s="145">
        <v>43528</v>
      </c>
      <c r="H3" s="145">
        <v>43556</v>
      </c>
      <c r="I3" s="145">
        <v>43219</v>
      </c>
      <c r="J3" s="145">
        <v>43619</v>
      </c>
      <c r="K3" s="145">
        <v>43647</v>
      </c>
      <c r="L3" s="145">
        <v>43675</v>
      </c>
      <c r="M3" s="145">
        <v>43710</v>
      </c>
      <c r="N3" s="145">
        <v>43738</v>
      </c>
      <c r="O3" s="57" t="s">
        <v>242</v>
      </c>
      <c r="P3" s="54" t="s">
        <v>185</v>
      </c>
      <c r="Q3" s="54" t="s">
        <v>149</v>
      </c>
      <c r="R3" s="58" t="s">
        <v>231</v>
      </c>
      <c r="S3" s="57" t="s">
        <v>145</v>
      </c>
      <c r="T3" s="2"/>
    </row>
    <row r="4" spans="1:24" ht="13.65" customHeight="1" x14ac:dyDescent="0.3">
      <c r="A4" s="297"/>
      <c r="B4" s="216"/>
      <c r="C4" s="427"/>
      <c r="D4" s="554" t="s">
        <v>39</v>
      </c>
      <c r="E4" s="555"/>
      <c r="F4" s="555"/>
      <c r="G4" s="555"/>
      <c r="H4" s="555"/>
      <c r="I4" s="555"/>
      <c r="J4" s="555"/>
      <c r="K4" s="555"/>
      <c r="L4" s="555"/>
      <c r="M4" s="555"/>
      <c r="N4" s="555"/>
      <c r="O4" s="506"/>
      <c r="P4" s="430"/>
      <c r="Q4" s="430"/>
      <c r="R4" s="507"/>
      <c r="S4" s="29"/>
    </row>
    <row r="5" spans="1:24" ht="15.75" customHeight="1" x14ac:dyDescent="0.25">
      <c r="A5" s="128" t="s">
        <v>0</v>
      </c>
      <c r="B5" s="415"/>
      <c r="C5" s="508">
        <f t="shared" ref="C5:C44" si="0">O5</f>
        <v>185</v>
      </c>
      <c r="D5" s="118"/>
      <c r="E5" s="118"/>
      <c r="F5" s="118"/>
      <c r="G5" s="118"/>
      <c r="H5" s="118"/>
      <c r="I5" s="118"/>
      <c r="J5" s="118"/>
      <c r="K5" s="118"/>
      <c r="L5" s="118"/>
      <c r="M5" s="118"/>
      <c r="N5" s="118"/>
      <c r="O5" s="509">
        <v>185</v>
      </c>
      <c r="P5" s="373">
        <v>45281</v>
      </c>
      <c r="Q5" s="510">
        <f>P5-O5</f>
        <v>45096</v>
      </c>
      <c r="R5" s="511">
        <f>O5/P5</f>
        <v>4.085598816280559E-3</v>
      </c>
      <c r="S5" s="29">
        <v>0</v>
      </c>
    </row>
    <row r="6" spans="1:24" ht="15.75" customHeight="1" x14ac:dyDescent="0.25">
      <c r="A6" s="128" t="s">
        <v>89</v>
      </c>
      <c r="B6" s="415"/>
      <c r="C6" s="508">
        <f t="shared" si="0"/>
        <v>34645</v>
      </c>
      <c r="D6" s="118"/>
      <c r="E6" s="118"/>
      <c r="F6" s="118"/>
      <c r="G6" s="118"/>
      <c r="H6" s="118"/>
      <c r="I6" s="118"/>
      <c r="J6" s="118"/>
      <c r="K6" s="118"/>
      <c r="L6" s="118"/>
      <c r="M6" s="118"/>
      <c r="N6" s="118"/>
      <c r="O6" s="509">
        <v>34645</v>
      </c>
      <c r="P6" s="373">
        <v>87402</v>
      </c>
      <c r="Q6" s="510">
        <f t="shared" ref="Q6:Q44" si="1">P6-O6</f>
        <v>52757</v>
      </c>
      <c r="R6" s="511">
        <f>O6/P6</f>
        <v>0.39638681037047208</v>
      </c>
      <c r="S6" s="46">
        <v>380</v>
      </c>
    </row>
    <row r="7" spans="1:24" ht="15.75" customHeight="1" x14ac:dyDescent="0.25">
      <c r="A7" s="128" t="s">
        <v>1</v>
      </c>
      <c r="B7" s="415"/>
      <c r="C7" s="508">
        <f t="shared" si="0"/>
        <v>0</v>
      </c>
      <c r="D7" s="118"/>
      <c r="E7" s="118"/>
      <c r="F7" s="118"/>
      <c r="G7" s="118"/>
      <c r="H7" s="118"/>
      <c r="I7" s="118"/>
      <c r="J7" s="118"/>
      <c r="K7" s="118"/>
      <c r="L7" s="118"/>
      <c r="M7" s="118"/>
      <c r="N7" s="118"/>
      <c r="O7" s="512"/>
      <c r="P7" s="373">
        <v>7371</v>
      </c>
      <c r="Q7" s="510">
        <f t="shared" si="1"/>
        <v>7371</v>
      </c>
      <c r="R7" s="511">
        <f>O7/P7</f>
        <v>0</v>
      </c>
      <c r="S7" s="29">
        <v>0</v>
      </c>
    </row>
    <row r="8" spans="1:24" ht="15.75" customHeight="1" x14ac:dyDescent="0.25">
      <c r="A8" s="128" t="s">
        <v>2</v>
      </c>
      <c r="B8" s="415"/>
      <c r="C8" s="508">
        <f t="shared" si="0"/>
        <v>0</v>
      </c>
      <c r="D8" s="118"/>
      <c r="E8" s="118"/>
      <c r="F8" s="118"/>
      <c r="G8" s="118"/>
      <c r="H8" s="118"/>
      <c r="I8" s="118"/>
      <c r="J8" s="118"/>
      <c r="K8" s="118"/>
      <c r="L8" s="118"/>
      <c r="M8" s="118"/>
      <c r="N8" s="118"/>
      <c r="O8" s="509"/>
      <c r="P8" s="373">
        <v>11584</v>
      </c>
      <c r="Q8" s="510">
        <f t="shared" si="1"/>
        <v>11584</v>
      </c>
      <c r="R8" s="511">
        <f>O8/P8</f>
        <v>0</v>
      </c>
      <c r="S8" s="29">
        <v>0</v>
      </c>
    </row>
    <row r="9" spans="1:24" ht="15.75" customHeight="1" x14ac:dyDescent="0.25">
      <c r="A9" s="128" t="s">
        <v>3</v>
      </c>
      <c r="B9" s="415"/>
      <c r="C9" s="508">
        <f t="shared" si="0"/>
        <v>7565</v>
      </c>
      <c r="D9" s="118"/>
      <c r="E9" s="118"/>
      <c r="F9" s="118"/>
      <c r="G9" s="118"/>
      <c r="H9" s="118"/>
      <c r="I9" s="118"/>
      <c r="J9" s="118"/>
      <c r="K9" s="118"/>
      <c r="L9" s="118"/>
      <c r="M9" s="118"/>
      <c r="N9" s="118"/>
      <c r="O9" s="509">
        <v>7565</v>
      </c>
      <c r="P9" s="373">
        <v>8424</v>
      </c>
      <c r="Q9" s="510">
        <f t="shared" si="1"/>
        <v>859</v>
      </c>
      <c r="R9" s="511">
        <v>0</v>
      </c>
      <c r="S9" s="22">
        <v>8424</v>
      </c>
      <c r="X9" s="98"/>
    </row>
    <row r="10" spans="1:24" ht="15.75" customHeight="1" x14ac:dyDescent="0.25">
      <c r="A10" s="128" t="s">
        <v>38</v>
      </c>
      <c r="B10" s="415"/>
      <c r="C10" s="508">
        <f t="shared" si="0"/>
        <v>0</v>
      </c>
      <c r="D10" s="118"/>
      <c r="E10" s="118"/>
      <c r="F10" s="118"/>
      <c r="G10" s="118"/>
      <c r="H10" s="118"/>
      <c r="I10" s="118"/>
      <c r="J10" s="118"/>
      <c r="K10" s="118"/>
      <c r="L10" s="118"/>
      <c r="M10" s="118"/>
      <c r="N10" s="118"/>
      <c r="O10" s="512"/>
      <c r="P10" s="373">
        <v>152691</v>
      </c>
      <c r="Q10" s="510">
        <f t="shared" si="1"/>
        <v>152691</v>
      </c>
      <c r="R10" s="511">
        <f>O10/P10</f>
        <v>0</v>
      </c>
      <c r="S10" s="29">
        <v>0</v>
      </c>
    </row>
    <row r="11" spans="1:24" ht="15.75" customHeight="1" x14ac:dyDescent="0.25">
      <c r="A11" s="128" t="s">
        <v>4</v>
      </c>
      <c r="B11" s="415"/>
      <c r="C11" s="508">
        <f t="shared" si="0"/>
        <v>742</v>
      </c>
      <c r="D11" s="118"/>
      <c r="E11" s="118"/>
      <c r="F11" s="118"/>
      <c r="G11" s="118"/>
      <c r="H11" s="118"/>
      <c r="I11" s="118"/>
      <c r="J11" s="118"/>
      <c r="K11" s="118"/>
      <c r="L11" s="118"/>
      <c r="M11" s="118"/>
      <c r="N11" s="118"/>
      <c r="O11" s="509">
        <v>742</v>
      </c>
      <c r="P11" s="373">
        <v>25273</v>
      </c>
      <c r="Q11" s="510">
        <f t="shared" si="1"/>
        <v>24531</v>
      </c>
      <c r="R11" s="511">
        <f>O11/P11</f>
        <v>2.9359395402207888E-2</v>
      </c>
      <c r="S11" s="29">
        <v>0</v>
      </c>
      <c r="X11" s="95"/>
    </row>
    <row r="12" spans="1:24" ht="15.75" customHeight="1" x14ac:dyDescent="0.25">
      <c r="A12" s="128" t="s">
        <v>5</v>
      </c>
      <c r="B12" s="415"/>
      <c r="C12" s="508">
        <f t="shared" si="0"/>
        <v>0</v>
      </c>
      <c r="D12" s="118"/>
      <c r="E12" s="118"/>
      <c r="F12" s="118"/>
      <c r="G12" s="118"/>
      <c r="H12" s="118"/>
      <c r="I12" s="118"/>
      <c r="J12" s="118"/>
      <c r="K12" s="118"/>
      <c r="L12" s="118"/>
      <c r="M12" s="118"/>
      <c r="N12" s="118"/>
      <c r="O12" s="509"/>
      <c r="P12" s="373">
        <v>7258</v>
      </c>
      <c r="Q12" s="510">
        <f t="shared" si="1"/>
        <v>7258</v>
      </c>
      <c r="R12" s="511">
        <v>0</v>
      </c>
      <c r="S12" s="22">
        <v>7258</v>
      </c>
      <c r="X12" s="95"/>
    </row>
    <row r="13" spans="1:24" ht="15.75" customHeight="1" x14ac:dyDescent="0.25">
      <c r="A13" s="128" t="s">
        <v>6</v>
      </c>
      <c r="B13" s="415"/>
      <c r="C13" s="513">
        <f t="shared" si="0"/>
        <v>0</v>
      </c>
      <c r="D13" s="114"/>
      <c r="E13" s="114"/>
      <c r="F13" s="114"/>
      <c r="G13" s="114"/>
      <c r="H13" s="114"/>
      <c r="I13" s="114"/>
      <c r="J13" s="114"/>
      <c r="K13" s="118"/>
      <c r="L13" s="118"/>
      <c r="M13" s="118"/>
      <c r="N13" s="118"/>
      <c r="O13" s="509"/>
      <c r="P13" s="373">
        <v>15796</v>
      </c>
      <c r="Q13" s="510">
        <f t="shared" si="1"/>
        <v>15796</v>
      </c>
      <c r="R13" s="511">
        <f>O13/P13</f>
        <v>0</v>
      </c>
      <c r="S13" s="29">
        <v>0</v>
      </c>
    </row>
    <row r="14" spans="1:24" ht="15.75" customHeight="1" x14ac:dyDescent="0.25">
      <c r="A14" s="128" t="s">
        <v>7</v>
      </c>
      <c r="B14" s="415"/>
      <c r="C14" s="513">
        <f t="shared" si="0"/>
        <v>0</v>
      </c>
      <c r="D14" s="114"/>
      <c r="E14" s="114"/>
      <c r="F14" s="114"/>
      <c r="G14" s="114"/>
      <c r="H14" s="114"/>
      <c r="I14" s="114"/>
      <c r="J14" s="114"/>
      <c r="K14" s="118"/>
      <c r="L14" s="118"/>
      <c r="M14" s="118"/>
      <c r="N14" s="118"/>
      <c r="O14" s="509"/>
      <c r="P14" s="373">
        <v>7258</v>
      </c>
      <c r="Q14" s="510">
        <f t="shared" si="1"/>
        <v>7258</v>
      </c>
      <c r="R14" s="511">
        <v>0</v>
      </c>
      <c r="S14" s="22">
        <v>7258</v>
      </c>
    </row>
    <row r="15" spans="1:24" ht="15.75" customHeight="1" x14ac:dyDescent="0.25">
      <c r="A15" s="128" t="s">
        <v>8</v>
      </c>
      <c r="B15" s="415"/>
      <c r="C15" s="513">
        <f t="shared" si="0"/>
        <v>0</v>
      </c>
      <c r="D15" s="114"/>
      <c r="E15" s="114"/>
      <c r="F15" s="114"/>
      <c r="G15" s="114"/>
      <c r="H15" s="114"/>
      <c r="I15" s="114"/>
      <c r="J15" s="114"/>
      <c r="K15" s="118"/>
      <c r="L15" s="118"/>
      <c r="M15" s="118"/>
      <c r="N15" s="118"/>
      <c r="O15" s="509"/>
      <c r="P15" s="373">
        <v>185335</v>
      </c>
      <c r="Q15" s="510">
        <f t="shared" si="1"/>
        <v>185335</v>
      </c>
      <c r="R15" s="511">
        <f>O15/P15</f>
        <v>0</v>
      </c>
      <c r="S15" s="29">
        <v>0</v>
      </c>
    </row>
    <row r="16" spans="1:24" ht="15.75" customHeight="1" x14ac:dyDescent="0.25">
      <c r="A16" s="128" t="s">
        <v>9</v>
      </c>
      <c r="B16" s="415"/>
      <c r="C16" s="513">
        <f t="shared" si="0"/>
        <v>0</v>
      </c>
      <c r="D16" s="114"/>
      <c r="E16" s="114"/>
      <c r="F16" s="114"/>
      <c r="G16" s="114"/>
      <c r="H16" s="114"/>
      <c r="I16" s="114"/>
      <c r="J16" s="114"/>
      <c r="K16" s="118"/>
      <c r="L16" s="118"/>
      <c r="M16" s="118"/>
      <c r="N16" s="118"/>
      <c r="O16" s="509"/>
      <c r="P16" s="373">
        <v>11584</v>
      </c>
      <c r="Q16" s="510">
        <f t="shared" si="1"/>
        <v>11584</v>
      </c>
      <c r="R16" s="511">
        <f>O16/P16</f>
        <v>0</v>
      </c>
      <c r="S16" s="46">
        <v>56</v>
      </c>
    </row>
    <row r="17" spans="1:19" ht="15.75" customHeight="1" x14ac:dyDescent="0.25">
      <c r="A17" s="128" t="s">
        <v>10</v>
      </c>
      <c r="B17" s="415"/>
      <c r="C17" s="513">
        <f t="shared" si="0"/>
        <v>0</v>
      </c>
      <c r="D17" s="114"/>
      <c r="E17" s="114"/>
      <c r="F17" s="114"/>
      <c r="G17" s="114"/>
      <c r="H17" s="114"/>
      <c r="I17" s="114"/>
      <c r="J17" s="114"/>
      <c r="K17" s="118"/>
      <c r="L17" s="118"/>
      <c r="M17" s="118"/>
      <c r="N17" s="118"/>
      <c r="O17" s="509"/>
      <c r="P17" s="373">
        <v>27379</v>
      </c>
      <c r="Q17" s="510">
        <f t="shared" si="1"/>
        <v>27379</v>
      </c>
      <c r="R17" s="511">
        <f>O17/P17</f>
        <v>0</v>
      </c>
      <c r="S17" s="46">
        <v>43</v>
      </c>
    </row>
    <row r="18" spans="1:19" ht="15.75" customHeight="1" x14ac:dyDescent="0.25">
      <c r="A18" s="128" t="s">
        <v>11</v>
      </c>
      <c r="B18" s="415"/>
      <c r="C18" s="513">
        <f t="shared" si="0"/>
        <v>0</v>
      </c>
      <c r="D18" s="114"/>
      <c r="E18" s="114"/>
      <c r="F18" s="114"/>
      <c r="G18" s="114"/>
      <c r="H18" s="114"/>
      <c r="I18" s="114"/>
      <c r="J18" s="114"/>
      <c r="K18" s="118"/>
      <c r="L18" s="118"/>
      <c r="M18" s="118"/>
      <c r="N18" s="118"/>
      <c r="O18" s="509"/>
      <c r="P18" s="373">
        <v>9477</v>
      </c>
      <c r="Q18" s="510">
        <f t="shared" si="1"/>
        <v>9477</v>
      </c>
      <c r="R18" s="511">
        <f>O18/P18</f>
        <v>0</v>
      </c>
      <c r="S18" s="46">
        <v>0</v>
      </c>
    </row>
    <row r="19" spans="1:19" ht="15.75" customHeight="1" x14ac:dyDescent="0.25">
      <c r="A19" s="128" t="s">
        <v>12</v>
      </c>
      <c r="B19" s="415"/>
      <c r="C19" s="513">
        <f t="shared" si="0"/>
        <v>0</v>
      </c>
      <c r="D19" s="114"/>
      <c r="E19" s="114"/>
      <c r="F19" s="114"/>
      <c r="G19" s="114"/>
      <c r="H19" s="114"/>
      <c r="I19" s="114"/>
      <c r="J19" s="114"/>
      <c r="K19" s="118"/>
      <c r="L19" s="118"/>
      <c r="M19" s="118"/>
      <c r="N19" s="118"/>
      <c r="O19" s="509"/>
      <c r="P19" s="373">
        <v>7258</v>
      </c>
      <c r="Q19" s="510">
        <f t="shared" si="1"/>
        <v>7258</v>
      </c>
      <c r="R19" s="511">
        <v>0</v>
      </c>
      <c r="S19" s="22">
        <v>7258</v>
      </c>
    </row>
    <row r="20" spans="1:19" ht="15.75" customHeight="1" x14ac:dyDescent="0.25">
      <c r="A20" s="128" t="s">
        <v>13</v>
      </c>
      <c r="B20" s="415"/>
      <c r="C20" s="513">
        <f t="shared" si="0"/>
        <v>183</v>
      </c>
      <c r="D20" s="114"/>
      <c r="E20" s="114"/>
      <c r="F20" s="114"/>
      <c r="G20" s="114"/>
      <c r="H20" s="114"/>
      <c r="I20" s="114"/>
      <c r="J20" s="114"/>
      <c r="K20" s="118"/>
      <c r="L20" s="118"/>
      <c r="M20" s="118"/>
      <c r="N20" s="118"/>
      <c r="O20" s="509">
        <v>183</v>
      </c>
      <c r="P20" s="373">
        <v>50546</v>
      </c>
      <c r="Q20" s="510">
        <f t="shared" si="1"/>
        <v>50363</v>
      </c>
      <c r="R20" s="511">
        <f>O20/P20</f>
        <v>3.6204645273612153E-3</v>
      </c>
      <c r="S20" s="29">
        <v>0</v>
      </c>
    </row>
    <row r="21" spans="1:19" ht="15.75" customHeight="1" x14ac:dyDescent="0.25">
      <c r="A21" s="128" t="s">
        <v>14</v>
      </c>
      <c r="B21" s="415"/>
      <c r="C21" s="513">
        <f t="shared" si="0"/>
        <v>0</v>
      </c>
      <c r="D21" s="114"/>
      <c r="E21" s="114"/>
      <c r="F21" s="114"/>
      <c r="G21" s="114"/>
      <c r="H21" s="114"/>
      <c r="I21" s="114"/>
      <c r="J21" s="114"/>
      <c r="K21" s="118"/>
      <c r="L21" s="118"/>
      <c r="M21" s="118"/>
      <c r="N21" s="118"/>
      <c r="O21" s="512"/>
      <c r="P21" s="373">
        <v>12636</v>
      </c>
      <c r="Q21" s="510">
        <f t="shared" si="1"/>
        <v>12636</v>
      </c>
      <c r="R21" s="511">
        <f>O21/P21</f>
        <v>0</v>
      </c>
      <c r="S21" s="29">
        <v>0</v>
      </c>
    </row>
    <row r="22" spans="1:19" ht="15.75" customHeight="1" x14ac:dyDescent="0.25">
      <c r="A22" s="128" t="s">
        <v>15</v>
      </c>
      <c r="B22" s="415"/>
      <c r="C22" s="513">
        <f t="shared" si="0"/>
        <v>0</v>
      </c>
      <c r="D22" s="114"/>
      <c r="E22" s="114"/>
      <c r="F22" s="114"/>
      <c r="G22" s="114"/>
      <c r="H22" s="114"/>
      <c r="I22" s="114"/>
      <c r="J22" s="114"/>
      <c r="K22" s="118"/>
      <c r="L22" s="118"/>
      <c r="M22" s="118"/>
      <c r="N22" s="118"/>
      <c r="O22" s="509"/>
      <c r="P22" s="373">
        <v>7258</v>
      </c>
      <c r="Q22" s="510">
        <f t="shared" si="1"/>
        <v>7258</v>
      </c>
      <c r="R22" s="511">
        <v>0</v>
      </c>
      <c r="S22" s="22">
        <v>7258</v>
      </c>
    </row>
    <row r="23" spans="1:19" ht="15.75" customHeight="1" x14ac:dyDescent="0.25">
      <c r="A23" s="128" t="s">
        <v>16</v>
      </c>
      <c r="B23" s="415"/>
      <c r="C23" s="513">
        <f t="shared" si="0"/>
        <v>0</v>
      </c>
      <c r="D23" s="114"/>
      <c r="E23" s="114"/>
      <c r="F23" s="114"/>
      <c r="G23" s="114"/>
      <c r="H23" s="114"/>
      <c r="I23" s="114"/>
      <c r="J23" s="114"/>
      <c r="K23" s="118"/>
      <c r="L23" s="118"/>
      <c r="M23" s="118"/>
      <c r="N23" s="118"/>
      <c r="O23" s="509"/>
      <c r="P23" s="373">
        <v>10530</v>
      </c>
      <c r="Q23" s="510">
        <f t="shared" si="1"/>
        <v>10530</v>
      </c>
      <c r="R23" s="511">
        <f>O23/P23</f>
        <v>0</v>
      </c>
      <c r="S23" s="29">
        <v>0</v>
      </c>
    </row>
    <row r="24" spans="1:19" ht="15.75" customHeight="1" x14ac:dyDescent="0.25">
      <c r="A24" s="128" t="s">
        <v>17</v>
      </c>
      <c r="B24" s="415"/>
      <c r="C24" s="513">
        <f t="shared" si="0"/>
        <v>85</v>
      </c>
      <c r="D24" s="114"/>
      <c r="E24" s="114"/>
      <c r="F24" s="114"/>
      <c r="G24" s="114"/>
      <c r="H24" s="114"/>
      <c r="I24" s="114"/>
      <c r="J24" s="114"/>
      <c r="K24" s="118"/>
      <c r="L24" s="118"/>
      <c r="M24" s="118"/>
      <c r="N24" s="118"/>
      <c r="O24" s="509">
        <v>85</v>
      </c>
      <c r="P24" s="373">
        <v>8424</v>
      </c>
      <c r="Q24" s="510">
        <f t="shared" si="1"/>
        <v>8339</v>
      </c>
      <c r="R24" s="511">
        <f>O24/P24</f>
        <v>1.0090218423551758E-2</v>
      </c>
      <c r="S24" s="29">
        <v>0</v>
      </c>
    </row>
    <row r="25" spans="1:19" ht="15.75" customHeight="1" x14ac:dyDescent="0.25">
      <c r="A25" s="128" t="s">
        <v>18</v>
      </c>
      <c r="B25" s="415"/>
      <c r="C25" s="513">
        <f t="shared" si="0"/>
        <v>0</v>
      </c>
      <c r="D25" s="114"/>
      <c r="E25" s="114"/>
      <c r="F25" s="114"/>
      <c r="G25" s="114"/>
      <c r="H25" s="114"/>
      <c r="I25" s="114"/>
      <c r="J25" s="114"/>
      <c r="K25" s="118"/>
      <c r="L25" s="118"/>
      <c r="M25" s="118"/>
      <c r="N25" s="118"/>
      <c r="O25" s="509"/>
      <c r="P25" s="373">
        <v>11584</v>
      </c>
      <c r="Q25" s="510">
        <f t="shared" si="1"/>
        <v>11584</v>
      </c>
      <c r="R25" s="511">
        <f>O25/P25</f>
        <v>0</v>
      </c>
      <c r="S25" s="29">
        <v>0</v>
      </c>
    </row>
    <row r="26" spans="1:19" ht="15.75" customHeight="1" x14ac:dyDescent="0.25">
      <c r="A26" s="128" t="s">
        <v>19</v>
      </c>
      <c r="B26" s="415"/>
      <c r="C26" s="513">
        <f t="shared" si="0"/>
        <v>0</v>
      </c>
      <c r="D26" s="114"/>
      <c r="E26" s="114"/>
      <c r="F26" s="114"/>
      <c r="G26" s="114"/>
      <c r="H26" s="114"/>
      <c r="I26" s="114"/>
      <c r="J26" s="114"/>
      <c r="K26" s="118"/>
      <c r="L26" s="118"/>
      <c r="M26" s="118"/>
      <c r="N26" s="118"/>
      <c r="O26" s="509"/>
      <c r="P26" s="373">
        <v>7258</v>
      </c>
      <c r="Q26" s="510">
        <f t="shared" si="1"/>
        <v>7258</v>
      </c>
      <c r="R26" s="511">
        <v>0</v>
      </c>
      <c r="S26" s="22">
        <v>7258</v>
      </c>
    </row>
    <row r="27" spans="1:19" ht="15.75" customHeight="1" x14ac:dyDescent="0.25">
      <c r="A27" s="326" t="s">
        <v>20</v>
      </c>
      <c r="B27" s="514"/>
      <c r="C27" s="513">
        <f t="shared" si="0"/>
        <v>7336</v>
      </c>
      <c r="D27" s="114"/>
      <c r="E27" s="114"/>
      <c r="F27" s="114"/>
      <c r="G27" s="114"/>
      <c r="H27" s="114"/>
      <c r="I27" s="114"/>
      <c r="J27" s="114"/>
      <c r="K27" s="118"/>
      <c r="L27" s="118"/>
      <c r="M27" s="118"/>
      <c r="N27" s="118"/>
      <c r="O27" s="512">
        <v>7336</v>
      </c>
      <c r="P27" s="373">
        <v>10530</v>
      </c>
      <c r="Q27" s="510">
        <f t="shared" si="1"/>
        <v>3194</v>
      </c>
      <c r="R27" s="511">
        <f t="shared" ref="R27:R32" si="2">O27/P27</f>
        <v>0.69667616334283</v>
      </c>
      <c r="S27" s="29">
        <v>0</v>
      </c>
    </row>
    <row r="28" spans="1:19" ht="15.75" customHeight="1" x14ac:dyDescent="0.25">
      <c r="A28" s="326" t="s">
        <v>21</v>
      </c>
      <c r="B28" s="514"/>
      <c r="C28" s="513">
        <f t="shared" si="0"/>
        <v>822</v>
      </c>
      <c r="D28" s="114"/>
      <c r="E28" s="114"/>
      <c r="F28" s="114"/>
      <c r="G28" s="114"/>
      <c r="H28" s="114"/>
      <c r="I28" s="114"/>
      <c r="J28" s="114"/>
      <c r="K28" s="118"/>
      <c r="L28" s="118"/>
      <c r="M28" s="118"/>
      <c r="N28" s="118"/>
      <c r="O28" s="512">
        <v>822</v>
      </c>
      <c r="P28" s="373">
        <v>12636</v>
      </c>
      <c r="Q28" s="510">
        <f t="shared" si="1"/>
        <v>11814</v>
      </c>
      <c r="R28" s="511">
        <f t="shared" si="2"/>
        <v>6.5052231718898387E-2</v>
      </c>
      <c r="S28" s="29">
        <v>0</v>
      </c>
    </row>
    <row r="29" spans="1:19" ht="15.75" customHeight="1" x14ac:dyDescent="0.25">
      <c r="A29" s="326" t="s">
        <v>280</v>
      </c>
      <c r="B29" s="514"/>
      <c r="C29" s="513">
        <f t="shared" si="0"/>
        <v>0</v>
      </c>
      <c r="D29" s="114"/>
      <c r="E29" s="114"/>
      <c r="F29" s="114"/>
      <c r="G29" s="114"/>
      <c r="H29" s="114"/>
      <c r="I29" s="114"/>
      <c r="J29" s="114"/>
      <c r="K29" s="118"/>
      <c r="L29" s="118"/>
      <c r="M29" s="118"/>
      <c r="N29" s="118"/>
      <c r="O29" s="512"/>
      <c r="P29" s="373">
        <v>7258</v>
      </c>
      <c r="Q29" s="510">
        <f t="shared" si="1"/>
        <v>7258</v>
      </c>
      <c r="R29" s="511">
        <f t="shared" si="2"/>
        <v>0</v>
      </c>
      <c r="S29" s="29">
        <v>0</v>
      </c>
    </row>
    <row r="30" spans="1:19" ht="15.75" customHeight="1" x14ac:dyDescent="0.25">
      <c r="A30" s="326" t="s">
        <v>22</v>
      </c>
      <c r="B30" s="514"/>
      <c r="C30" s="513">
        <f t="shared" si="0"/>
        <v>13165</v>
      </c>
      <c r="D30" s="114"/>
      <c r="E30" s="114"/>
      <c r="F30" s="114"/>
      <c r="G30" s="114"/>
      <c r="H30" s="114"/>
      <c r="I30" s="114"/>
      <c r="J30" s="114"/>
      <c r="K30" s="118"/>
      <c r="L30" s="118"/>
      <c r="M30" s="118"/>
      <c r="N30" s="118"/>
      <c r="O30" s="512">
        <v>13165</v>
      </c>
      <c r="P30" s="373">
        <v>13690</v>
      </c>
      <c r="Q30" s="510">
        <f t="shared" si="1"/>
        <v>525</v>
      </c>
      <c r="R30" s="511">
        <f t="shared" si="2"/>
        <v>0.96165084002921841</v>
      </c>
      <c r="S30" s="29">
        <v>0</v>
      </c>
    </row>
    <row r="31" spans="1:19" ht="15.75" customHeight="1" x14ac:dyDescent="0.25">
      <c r="A31" s="326" t="s">
        <v>23</v>
      </c>
      <c r="B31" s="514"/>
      <c r="C31" s="513">
        <f t="shared" si="0"/>
        <v>0</v>
      </c>
      <c r="D31" s="114"/>
      <c r="E31" s="114"/>
      <c r="F31" s="114"/>
      <c r="G31" s="114"/>
      <c r="H31" s="114"/>
      <c r="I31" s="114"/>
      <c r="J31" s="114"/>
      <c r="K31" s="118"/>
      <c r="L31" s="118"/>
      <c r="M31" s="118"/>
      <c r="N31" s="118"/>
      <c r="O31" s="512"/>
      <c r="P31" s="373">
        <v>22114</v>
      </c>
      <c r="Q31" s="510">
        <f t="shared" si="1"/>
        <v>22114</v>
      </c>
      <c r="R31" s="511">
        <f t="shared" si="2"/>
        <v>0</v>
      </c>
      <c r="S31" s="29">
        <v>0</v>
      </c>
    </row>
    <row r="32" spans="1:19" ht="15.75" customHeight="1" x14ac:dyDescent="0.25">
      <c r="A32" s="326" t="s">
        <v>24</v>
      </c>
      <c r="B32" s="514"/>
      <c r="C32" s="513">
        <f t="shared" si="0"/>
        <v>0</v>
      </c>
      <c r="D32" s="114"/>
      <c r="E32" s="114"/>
      <c r="F32" s="114"/>
      <c r="G32" s="114"/>
      <c r="H32" s="114"/>
      <c r="I32" s="114"/>
      <c r="J32" s="114"/>
      <c r="K32" s="118"/>
      <c r="L32" s="118"/>
      <c r="M32" s="118"/>
      <c r="N32" s="118"/>
      <c r="O32" s="512"/>
      <c r="P32" s="373">
        <v>30538</v>
      </c>
      <c r="Q32" s="510">
        <f t="shared" si="1"/>
        <v>30538</v>
      </c>
      <c r="R32" s="511">
        <f t="shared" si="2"/>
        <v>0</v>
      </c>
      <c r="S32" s="29">
        <v>0</v>
      </c>
    </row>
    <row r="33" spans="1:19" ht="15.75" customHeight="1" x14ac:dyDescent="0.25">
      <c r="A33" s="326" t="s">
        <v>25</v>
      </c>
      <c r="B33" s="514"/>
      <c r="C33" s="513">
        <f t="shared" si="0"/>
        <v>0</v>
      </c>
      <c r="D33" s="114"/>
      <c r="E33" s="114"/>
      <c r="F33" s="114"/>
      <c r="G33" s="114"/>
      <c r="H33" s="114"/>
      <c r="I33" s="114"/>
      <c r="J33" s="114"/>
      <c r="K33" s="118"/>
      <c r="L33" s="118"/>
      <c r="M33" s="118"/>
      <c r="N33" s="118"/>
      <c r="O33" s="512"/>
      <c r="P33" s="373">
        <v>7258</v>
      </c>
      <c r="Q33" s="510">
        <f t="shared" si="1"/>
        <v>7258</v>
      </c>
      <c r="R33" s="511">
        <v>0</v>
      </c>
      <c r="S33" s="22">
        <v>7258</v>
      </c>
    </row>
    <row r="34" spans="1:19" ht="15.75" customHeight="1" x14ac:dyDescent="0.25">
      <c r="A34" s="326" t="s">
        <v>46</v>
      </c>
      <c r="B34" s="514"/>
      <c r="C34" s="508">
        <f t="shared" si="0"/>
        <v>757</v>
      </c>
      <c r="D34" s="118"/>
      <c r="E34" s="118"/>
      <c r="F34" s="118"/>
      <c r="G34" s="118"/>
      <c r="H34" s="118"/>
      <c r="I34" s="118"/>
      <c r="J34" s="118"/>
      <c r="K34" s="118"/>
      <c r="L34" s="118"/>
      <c r="M34" s="118"/>
      <c r="N34" s="118"/>
      <c r="O34" s="512">
        <v>757</v>
      </c>
      <c r="P34" s="373">
        <v>7258</v>
      </c>
      <c r="Q34" s="510">
        <f t="shared" si="1"/>
        <v>6501</v>
      </c>
      <c r="R34" s="511">
        <f>O34/P34</f>
        <v>0.10429870487737669</v>
      </c>
      <c r="S34" s="29">
        <v>0</v>
      </c>
    </row>
    <row r="35" spans="1:19" ht="15.75" customHeight="1" x14ac:dyDescent="0.25">
      <c r="A35" s="326" t="s">
        <v>26</v>
      </c>
      <c r="B35" s="514"/>
      <c r="C35" s="508">
        <f t="shared" si="0"/>
        <v>4969</v>
      </c>
      <c r="D35" s="118"/>
      <c r="E35" s="118"/>
      <c r="F35" s="118"/>
      <c r="G35" s="118"/>
      <c r="H35" s="118"/>
      <c r="I35" s="118"/>
      <c r="J35" s="118"/>
      <c r="K35" s="118"/>
      <c r="L35" s="118"/>
      <c r="M35" s="118"/>
      <c r="N35" s="118"/>
      <c r="O35" s="512">
        <v>4969</v>
      </c>
      <c r="P35" s="373">
        <v>43175</v>
      </c>
      <c r="Q35" s="510">
        <f t="shared" si="1"/>
        <v>38206</v>
      </c>
      <c r="R35" s="511">
        <f>O35/P35</f>
        <v>0.11508975101331789</v>
      </c>
      <c r="S35" s="29">
        <v>0</v>
      </c>
    </row>
    <row r="36" spans="1:19" ht="15.75" customHeight="1" x14ac:dyDescent="0.25">
      <c r="A36" s="128" t="s">
        <v>27</v>
      </c>
      <c r="B36" s="415"/>
      <c r="C36" s="508">
        <f t="shared" si="0"/>
        <v>12136</v>
      </c>
      <c r="D36" s="118"/>
      <c r="E36" s="118"/>
      <c r="F36" s="118"/>
      <c r="G36" s="118"/>
      <c r="H36" s="118"/>
      <c r="I36" s="118"/>
      <c r="J36" s="118"/>
      <c r="K36" s="118"/>
      <c r="L36" s="118"/>
      <c r="M36" s="118"/>
      <c r="N36" s="118"/>
      <c r="O36" s="509">
        <v>12136</v>
      </c>
      <c r="P36" s="373">
        <v>142160</v>
      </c>
      <c r="Q36" s="510">
        <f t="shared" si="1"/>
        <v>130024</v>
      </c>
      <c r="R36" s="511">
        <f>O36/P36</f>
        <v>8.5368598761958361E-2</v>
      </c>
      <c r="S36" s="29">
        <v>0</v>
      </c>
    </row>
    <row r="37" spans="1:19" ht="15.75" customHeight="1" x14ac:dyDescent="0.25">
      <c r="A37" s="128" t="s">
        <v>28</v>
      </c>
      <c r="B37" s="415"/>
      <c r="C37" s="508">
        <f t="shared" si="0"/>
        <v>0</v>
      </c>
      <c r="D37" s="118"/>
      <c r="E37" s="118"/>
      <c r="F37" s="118"/>
      <c r="G37" s="118"/>
      <c r="H37" s="118"/>
      <c r="I37" s="118"/>
      <c r="J37" s="118"/>
      <c r="K37" s="118"/>
      <c r="L37" s="118"/>
      <c r="M37" s="118"/>
      <c r="N37" s="118"/>
      <c r="O37" s="509"/>
      <c r="P37" s="373">
        <v>24220</v>
      </c>
      <c r="Q37" s="510">
        <f t="shared" si="1"/>
        <v>24220</v>
      </c>
      <c r="R37" s="511">
        <f>O37/P37</f>
        <v>0</v>
      </c>
      <c r="S37" s="29">
        <v>0</v>
      </c>
    </row>
    <row r="38" spans="1:19" ht="15.75" customHeight="1" x14ac:dyDescent="0.25">
      <c r="A38" s="128" t="s">
        <v>29</v>
      </c>
      <c r="B38" s="415"/>
      <c r="C38" s="508">
        <f t="shared" si="0"/>
        <v>0</v>
      </c>
      <c r="D38" s="118"/>
      <c r="E38" s="118"/>
      <c r="F38" s="118"/>
      <c r="G38" s="118"/>
      <c r="H38" s="118"/>
      <c r="I38" s="118"/>
      <c r="J38" s="118"/>
      <c r="K38" s="118"/>
      <c r="L38" s="118"/>
      <c r="M38" s="118"/>
      <c r="N38" s="118"/>
      <c r="O38" s="509"/>
      <c r="P38" s="373">
        <v>7258</v>
      </c>
      <c r="Q38" s="510">
        <f t="shared" si="1"/>
        <v>7258</v>
      </c>
      <c r="R38" s="511">
        <v>0</v>
      </c>
      <c r="S38" s="22">
        <v>7258</v>
      </c>
    </row>
    <row r="39" spans="1:19" ht="15.75" customHeight="1" x14ac:dyDescent="0.25">
      <c r="A39" s="128" t="s">
        <v>30</v>
      </c>
      <c r="B39" s="415"/>
      <c r="C39" s="508">
        <f t="shared" si="0"/>
        <v>0</v>
      </c>
      <c r="D39" s="118"/>
      <c r="E39" s="118"/>
      <c r="F39" s="118"/>
      <c r="G39" s="118"/>
      <c r="H39" s="118"/>
      <c r="I39" s="118"/>
      <c r="J39" s="118"/>
      <c r="K39" s="118"/>
      <c r="L39" s="118"/>
      <c r="M39" s="118"/>
      <c r="N39" s="118"/>
      <c r="O39" s="509"/>
      <c r="P39" s="373">
        <v>16849</v>
      </c>
      <c r="Q39" s="510">
        <f t="shared" si="1"/>
        <v>16849</v>
      </c>
      <c r="R39" s="511">
        <f>O39/P39</f>
        <v>0</v>
      </c>
      <c r="S39" s="46">
        <v>788</v>
      </c>
    </row>
    <row r="40" spans="1:19" ht="15.75" customHeight="1" x14ac:dyDescent="0.25">
      <c r="A40" s="128" t="s">
        <v>31</v>
      </c>
      <c r="B40" s="415"/>
      <c r="C40" s="508">
        <f t="shared" si="0"/>
        <v>0</v>
      </c>
      <c r="D40" s="118"/>
      <c r="E40" s="118"/>
      <c r="F40" s="118"/>
      <c r="G40" s="118"/>
      <c r="H40" s="118"/>
      <c r="I40" s="118"/>
      <c r="J40" s="118"/>
      <c r="K40" s="118"/>
      <c r="L40" s="118"/>
      <c r="M40" s="118"/>
      <c r="N40" s="118"/>
      <c r="O40" s="509"/>
      <c r="P40" s="373">
        <v>12636</v>
      </c>
      <c r="Q40" s="510">
        <f t="shared" si="1"/>
        <v>12636</v>
      </c>
      <c r="R40" s="511">
        <v>0</v>
      </c>
      <c r="S40" s="22">
        <v>12636</v>
      </c>
    </row>
    <row r="41" spans="1:19" ht="15.75" customHeight="1" x14ac:dyDescent="0.25">
      <c r="A41" s="128" t="s">
        <v>32</v>
      </c>
      <c r="B41" s="415"/>
      <c r="C41" s="513">
        <f t="shared" si="0"/>
        <v>0</v>
      </c>
      <c r="D41" s="118"/>
      <c r="E41" s="118"/>
      <c r="F41" s="118"/>
      <c r="G41" s="118"/>
      <c r="H41" s="118"/>
      <c r="I41" s="118"/>
      <c r="J41" s="118"/>
      <c r="K41" s="118"/>
      <c r="L41" s="118"/>
      <c r="M41" s="118"/>
      <c r="N41" s="118"/>
      <c r="O41" s="509"/>
      <c r="P41" s="373">
        <v>14743</v>
      </c>
      <c r="Q41" s="510">
        <f t="shared" si="1"/>
        <v>14743</v>
      </c>
      <c r="R41" s="511">
        <f>O41/P41</f>
        <v>0</v>
      </c>
      <c r="S41" s="29">
        <v>0</v>
      </c>
    </row>
    <row r="42" spans="1:19" ht="15.75" customHeight="1" x14ac:dyDescent="0.25">
      <c r="A42" s="128" t="s">
        <v>33</v>
      </c>
      <c r="B42" s="415"/>
      <c r="C42" s="508">
        <f t="shared" si="0"/>
        <v>0</v>
      </c>
      <c r="D42" s="118"/>
      <c r="E42" s="118"/>
      <c r="F42" s="118"/>
      <c r="G42" s="118"/>
      <c r="H42" s="118"/>
      <c r="I42" s="118"/>
      <c r="J42" s="118"/>
      <c r="K42" s="118"/>
      <c r="L42" s="118"/>
      <c r="M42" s="118"/>
      <c r="N42" s="118"/>
      <c r="O42" s="509"/>
      <c r="P42" s="373">
        <v>7371</v>
      </c>
      <c r="Q42" s="510">
        <f t="shared" si="1"/>
        <v>7371</v>
      </c>
      <c r="R42" s="511">
        <v>0</v>
      </c>
      <c r="S42" s="22">
        <v>7371</v>
      </c>
    </row>
    <row r="43" spans="1:19" ht="15.75" customHeight="1" x14ac:dyDescent="0.25">
      <c r="A43" s="128" t="s">
        <v>34</v>
      </c>
      <c r="B43" s="415"/>
      <c r="C43" s="508">
        <f t="shared" si="0"/>
        <v>0</v>
      </c>
      <c r="D43" s="118"/>
      <c r="E43" s="118"/>
      <c r="F43" s="118"/>
      <c r="G43" s="118"/>
      <c r="H43" s="118"/>
      <c r="I43" s="118"/>
      <c r="J43" s="118"/>
      <c r="K43" s="118"/>
      <c r="L43" s="118"/>
      <c r="M43" s="118"/>
      <c r="N43" s="118"/>
      <c r="O43" s="509"/>
      <c r="P43" s="373">
        <v>7258</v>
      </c>
      <c r="Q43" s="510">
        <f t="shared" si="1"/>
        <v>7258</v>
      </c>
      <c r="R43" s="511">
        <v>0</v>
      </c>
      <c r="S43" s="22">
        <v>7258</v>
      </c>
    </row>
    <row r="44" spans="1:19" ht="15.75" customHeight="1" x14ac:dyDescent="0.25">
      <c r="A44" s="128" t="s">
        <v>35</v>
      </c>
      <c r="B44" s="415"/>
      <c r="C44" s="508">
        <f t="shared" si="0"/>
        <v>12636</v>
      </c>
      <c r="D44" s="118"/>
      <c r="E44" s="118"/>
      <c r="F44" s="118"/>
      <c r="G44" s="118"/>
      <c r="H44" s="118"/>
      <c r="I44" s="118"/>
      <c r="J44" s="118"/>
      <c r="K44" s="118"/>
      <c r="L44" s="118"/>
      <c r="M44" s="118"/>
      <c r="N44" s="118"/>
      <c r="O44" s="515">
        <v>12636</v>
      </c>
      <c r="P44" s="515">
        <v>12636</v>
      </c>
      <c r="Q44" s="510">
        <f t="shared" si="1"/>
        <v>0</v>
      </c>
      <c r="R44" s="511">
        <f>O44/P44</f>
        <v>1</v>
      </c>
      <c r="S44" s="22">
        <v>0</v>
      </c>
    </row>
    <row r="45" spans="1:19" ht="12.15" customHeight="1" x14ac:dyDescent="0.25">
      <c r="A45" s="128"/>
      <c r="B45" s="199"/>
      <c r="C45" s="514"/>
      <c r="D45" s="118"/>
      <c r="E45" s="118"/>
      <c r="F45" s="118"/>
      <c r="G45" s="118"/>
      <c r="H45" s="118"/>
      <c r="I45" s="118"/>
      <c r="J45" s="118"/>
      <c r="K45" s="116"/>
      <c r="L45" s="116"/>
      <c r="M45" s="353"/>
      <c r="N45" s="353"/>
      <c r="O45" s="516"/>
      <c r="P45" s="323"/>
      <c r="Q45" s="510"/>
      <c r="R45" s="511"/>
      <c r="S45" s="29"/>
    </row>
    <row r="46" spans="1:19" ht="13.65" customHeight="1" x14ac:dyDescent="0.25">
      <c r="A46" s="517" t="s">
        <v>36</v>
      </c>
      <c r="B46" s="518"/>
      <c r="C46" s="519">
        <f t="shared" ref="C46" si="3">SUM(C5:C44)</f>
        <v>95226</v>
      </c>
      <c r="D46" s="520"/>
      <c r="E46" s="520"/>
      <c r="F46" s="520"/>
      <c r="G46" s="520"/>
      <c r="H46" s="520"/>
      <c r="I46" s="520"/>
      <c r="J46" s="520"/>
      <c r="K46" s="520"/>
      <c r="L46" s="520"/>
      <c r="M46" s="520"/>
      <c r="N46" s="520"/>
      <c r="O46" s="521">
        <f>SUM(O5:O44)</f>
        <v>95226</v>
      </c>
      <c r="P46" s="522">
        <f>SUM(P5:P44)</f>
        <v>1117195</v>
      </c>
      <c r="Q46" s="522">
        <f>SUM(Q5:Q44)</f>
        <v>1021969</v>
      </c>
      <c r="R46" s="523">
        <f>O46/P46</f>
        <v>8.5236686522943625E-2</v>
      </c>
      <c r="S46" s="45">
        <f>SUM(S5:S44)</f>
        <v>87762</v>
      </c>
    </row>
    <row r="47" spans="1:19" ht="18" customHeight="1" x14ac:dyDescent="0.25">
      <c r="A47" s="78"/>
      <c r="B47" s="78"/>
      <c r="C47" s="118"/>
      <c r="D47" s="118"/>
      <c r="E47" s="118"/>
      <c r="F47" s="118"/>
      <c r="G47" s="118"/>
      <c r="H47" s="117"/>
      <c r="I47" s="117"/>
      <c r="J47" s="117"/>
      <c r="K47" s="117"/>
      <c r="L47" s="117"/>
      <c r="M47" s="117"/>
      <c r="N47" s="117"/>
      <c r="O47" s="114"/>
      <c r="P47" s="118"/>
      <c r="Q47" s="78"/>
      <c r="R47" s="78"/>
      <c r="S47" s="78"/>
    </row>
    <row r="48" spans="1:19" s="96" customFormat="1" ht="15.75" customHeight="1" x14ac:dyDescent="0.25">
      <c r="A48" s="147" t="s">
        <v>268</v>
      </c>
      <c r="B48" s="147"/>
      <c r="C48" s="118"/>
      <c r="D48" s="118"/>
      <c r="E48" s="129"/>
      <c r="F48" s="118"/>
      <c r="G48" s="118"/>
      <c r="H48" s="117"/>
      <c r="I48" s="117"/>
      <c r="J48" s="117"/>
      <c r="K48" s="117"/>
      <c r="L48" s="117"/>
      <c r="M48" s="117"/>
      <c r="N48" s="117"/>
      <c r="O48" s="524"/>
      <c r="P48" s="118"/>
      <c r="Q48" s="116"/>
      <c r="R48" s="78"/>
      <c r="S48" s="37"/>
    </row>
    <row r="49" spans="1:19" s="96" customFormat="1" ht="15.75" customHeight="1" x14ac:dyDescent="0.25">
      <c r="A49" s="402" t="s">
        <v>234</v>
      </c>
      <c r="B49" s="402"/>
      <c r="C49" s="118"/>
      <c r="D49" s="118"/>
      <c r="E49" s="118"/>
      <c r="F49" s="118"/>
      <c r="G49" s="118"/>
      <c r="H49" s="117"/>
      <c r="I49" s="117"/>
      <c r="J49" s="117"/>
      <c r="K49" s="117"/>
      <c r="L49" s="117"/>
      <c r="M49" s="117"/>
      <c r="N49" s="117"/>
      <c r="O49" s="402"/>
      <c r="P49" s="118"/>
      <c r="Q49" s="230"/>
      <c r="R49" s="78"/>
      <c r="S49" s="37"/>
    </row>
    <row r="50" spans="1:19" s="96" customFormat="1" ht="15.75" customHeight="1" x14ac:dyDescent="0.25">
      <c r="A50" s="78" t="s">
        <v>160</v>
      </c>
      <c r="B50" s="78"/>
      <c r="C50" s="78"/>
      <c r="D50" s="78"/>
      <c r="E50" s="116"/>
      <c r="F50" s="78"/>
      <c r="G50" s="78"/>
      <c r="H50" s="78"/>
      <c r="I50" s="78"/>
      <c r="J50" s="78"/>
      <c r="K50" s="78"/>
      <c r="L50" s="78"/>
      <c r="M50" s="78"/>
      <c r="N50" s="78"/>
      <c r="O50" s="400"/>
      <c r="P50" s="116"/>
      <c r="Q50" s="78"/>
      <c r="R50" s="116"/>
    </row>
    <row r="51" spans="1:19" s="96" customFormat="1" ht="13.65" customHeight="1" x14ac:dyDescent="0.25">
      <c r="A51" s="15"/>
      <c r="B51" s="15"/>
      <c r="E51" s="37"/>
      <c r="O51" s="27"/>
      <c r="P51" s="37"/>
      <c r="R51" s="37"/>
    </row>
    <row r="52" spans="1:19" s="96" customFormat="1" x14ac:dyDescent="0.25">
      <c r="E52" s="37"/>
      <c r="O52" s="27"/>
      <c r="R52" s="37"/>
    </row>
    <row r="53" spans="1:19" s="96" customFormat="1" x14ac:dyDescent="0.25">
      <c r="E53" s="37"/>
      <c r="O53" s="27"/>
    </row>
    <row r="54" spans="1:19" s="96" customFormat="1" x14ac:dyDescent="0.25">
      <c r="E54" s="37"/>
      <c r="O54" s="23"/>
      <c r="P54" s="33"/>
    </row>
    <row r="56" spans="1:19" x14ac:dyDescent="0.25">
      <c r="C56" s="1"/>
      <c r="D56" s="1"/>
      <c r="F56" s="1"/>
      <c r="O56" s="8"/>
    </row>
    <row r="57" spans="1:19" x14ac:dyDescent="0.25">
      <c r="D57" s="34"/>
      <c r="E57" s="35"/>
      <c r="F57" s="36"/>
      <c r="O57" s="30"/>
    </row>
    <row r="58" spans="1:19" x14ac:dyDescent="0.25">
      <c r="D58" s="34"/>
      <c r="E58" s="35"/>
      <c r="F58" s="36"/>
      <c r="O58" s="30"/>
    </row>
    <row r="59" spans="1:19" x14ac:dyDescent="0.25">
      <c r="D59" s="34"/>
      <c r="E59" s="37"/>
    </row>
    <row r="60" spans="1:19" x14ac:dyDescent="0.25">
      <c r="D60" s="34"/>
      <c r="E60" s="35"/>
    </row>
  </sheetData>
  <mergeCells count="3">
    <mergeCell ref="D4:N4"/>
    <mergeCell ref="A1:P1"/>
    <mergeCell ref="O2:R2"/>
  </mergeCells>
  <phoneticPr fontId="18" type="noConversion"/>
  <printOptions horizontalCentered="1" verticalCentered="1"/>
  <pageMargins left="0.17" right="0.17" top="0.17" bottom="0.17" header="0.17" footer="0.17"/>
  <pageSetup scale="75" orientation="landscape" r:id="rId1"/>
  <headerFooter alignWithMargins="0"/>
  <ignoredErrors>
    <ignoredError sqref="R4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4"/>
  <sheetViews>
    <sheetView showGridLines="0" workbookViewId="0">
      <selection sqref="A1:P22"/>
    </sheetView>
  </sheetViews>
  <sheetFormatPr defaultRowHeight="13.2" x14ac:dyDescent="0.25"/>
  <cols>
    <col min="1" max="1" width="27.109375" customWidth="1"/>
    <col min="2" max="2" width="10.109375" customWidth="1"/>
    <col min="3" max="3" width="11.109375" customWidth="1"/>
    <col min="4" max="4" width="9.6640625" customWidth="1"/>
    <col min="5" max="5" width="10.33203125" customWidth="1"/>
    <col min="6" max="6" width="8.33203125" customWidth="1"/>
    <col min="7" max="7" width="11.109375" customWidth="1"/>
    <col min="8" max="8" width="9.33203125" customWidth="1"/>
    <col min="9" max="10" width="8.33203125" customWidth="1"/>
    <col min="11" max="11" width="9.33203125" customWidth="1"/>
    <col min="12" max="12" width="8.33203125" customWidth="1"/>
    <col min="13" max="13" width="9" customWidth="1"/>
    <col min="14" max="14" width="13.6640625" customWidth="1"/>
    <col min="15" max="15" width="8.44140625" customWidth="1"/>
    <col min="16" max="16" width="11.6640625" customWidth="1"/>
    <col min="17" max="17" width="11.33203125" bestFit="1" customWidth="1"/>
  </cols>
  <sheetData>
    <row r="1" spans="1:18" ht="18.75" customHeight="1" x14ac:dyDescent="0.3">
      <c r="A1" s="41" t="s">
        <v>199</v>
      </c>
      <c r="B1" s="18"/>
      <c r="C1" s="18"/>
      <c r="D1" s="18"/>
      <c r="E1" s="18"/>
      <c r="F1" s="18"/>
      <c r="G1" s="18"/>
      <c r="H1" s="18"/>
      <c r="I1" s="18"/>
      <c r="J1" s="18"/>
      <c r="K1" s="18"/>
      <c r="L1" s="18"/>
      <c r="M1" s="18"/>
      <c r="N1" s="18"/>
      <c r="O1" s="18"/>
      <c r="P1" s="18"/>
    </row>
    <row r="2" spans="1:18" s="43" customFormat="1" ht="18" customHeight="1" x14ac:dyDescent="0.25">
      <c r="A2" s="55"/>
      <c r="B2" s="350" t="s">
        <v>214</v>
      </c>
      <c r="C2" s="351" t="s">
        <v>204</v>
      </c>
      <c r="D2" s="351" t="s">
        <v>215</v>
      </c>
      <c r="E2" s="351" t="s">
        <v>216</v>
      </c>
      <c r="F2" s="351" t="s">
        <v>217</v>
      </c>
      <c r="G2" s="351" t="s">
        <v>218</v>
      </c>
      <c r="H2" s="351" t="s">
        <v>219</v>
      </c>
      <c r="I2" s="351" t="s">
        <v>220</v>
      </c>
      <c r="J2" s="351" t="s">
        <v>221</v>
      </c>
      <c r="K2" s="351" t="s">
        <v>222</v>
      </c>
      <c r="L2" s="351" t="s">
        <v>223</v>
      </c>
      <c r="M2" s="352" t="s">
        <v>203</v>
      </c>
      <c r="N2" s="561" t="s">
        <v>224</v>
      </c>
      <c r="O2" s="562"/>
      <c r="P2" s="563"/>
    </row>
    <row r="3" spans="1:18" s="52" customFormat="1" ht="32.25" customHeight="1" x14ac:dyDescent="0.2">
      <c r="A3" s="51"/>
      <c r="B3" s="144">
        <v>43402</v>
      </c>
      <c r="C3" s="145">
        <v>43430</v>
      </c>
      <c r="D3" s="146">
        <v>43465</v>
      </c>
      <c r="E3" s="145">
        <v>43493</v>
      </c>
      <c r="F3" s="145">
        <v>43528</v>
      </c>
      <c r="G3" s="145">
        <v>43556</v>
      </c>
      <c r="H3" s="145">
        <v>43219</v>
      </c>
      <c r="I3" s="145">
        <v>43619</v>
      </c>
      <c r="J3" s="145">
        <v>43647</v>
      </c>
      <c r="K3" s="145">
        <v>43675</v>
      </c>
      <c r="L3" s="145">
        <v>43710</v>
      </c>
      <c r="M3" s="145">
        <v>43738</v>
      </c>
      <c r="N3" s="347" t="s">
        <v>227</v>
      </c>
      <c r="O3" s="348" t="s">
        <v>60</v>
      </c>
      <c r="P3" s="349" t="s">
        <v>231</v>
      </c>
    </row>
    <row r="4" spans="1:18" ht="7.5" customHeight="1" x14ac:dyDescent="0.25">
      <c r="A4" s="20"/>
      <c r="B4" s="24"/>
      <c r="C4" s="25"/>
      <c r="D4" s="25"/>
      <c r="E4" s="25"/>
      <c r="F4" s="26"/>
      <c r="G4" s="6"/>
      <c r="H4" s="6"/>
      <c r="I4" s="2"/>
      <c r="J4" s="2"/>
      <c r="K4" s="2"/>
      <c r="L4" s="2"/>
      <c r="M4" s="10"/>
      <c r="N4" s="17"/>
      <c r="O4" s="16"/>
      <c r="P4" s="4"/>
    </row>
    <row r="5" spans="1:18" ht="12.75" customHeight="1" x14ac:dyDescent="0.3">
      <c r="A5" s="199"/>
      <c r="B5" s="535" t="s">
        <v>43</v>
      </c>
      <c r="C5" s="555"/>
      <c r="D5" s="555"/>
      <c r="E5" s="555"/>
      <c r="F5" s="555"/>
      <c r="G5" s="555"/>
      <c r="H5" s="555"/>
      <c r="I5" s="555"/>
      <c r="J5" s="555"/>
      <c r="K5" s="555"/>
      <c r="L5" s="555"/>
      <c r="M5" s="560"/>
      <c r="N5" s="297"/>
      <c r="O5" s="298"/>
      <c r="P5" s="297"/>
    </row>
    <row r="6" spans="1:18" ht="13.65" customHeight="1" x14ac:dyDescent="0.3">
      <c r="A6" s="199"/>
      <c r="B6" s="299"/>
      <c r="C6" s="300"/>
      <c r="D6" s="300"/>
      <c r="E6" s="300"/>
      <c r="F6" s="301"/>
      <c r="G6" s="302"/>
      <c r="H6" s="302"/>
      <c r="I6" s="300"/>
      <c r="J6" s="300"/>
      <c r="K6" s="300"/>
      <c r="L6" s="300"/>
      <c r="M6" s="303"/>
      <c r="N6" s="304"/>
      <c r="O6" s="305"/>
      <c r="P6" s="306"/>
    </row>
    <row r="7" spans="1:18" ht="15.75" customHeight="1" x14ac:dyDescent="0.25">
      <c r="A7" s="307" t="s">
        <v>45</v>
      </c>
      <c r="B7" s="308">
        <f t="shared" ref="B7:B11" si="0">N7</f>
        <v>7090</v>
      </c>
      <c r="C7" s="309"/>
      <c r="D7" s="309"/>
      <c r="E7" s="276"/>
      <c r="F7" s="276"/>
      <c r="G7" s="276"/>
      <c r="H7" s="276"/>
      <c r="I7" s="276"/>
      <c r="J7" s="305"/>
      <c r="K7" s="305"/>
      <c r="L7" s="310"/>
      <c r="M7" s="311"/>
      <c r="N7" s="304">
        <v>7090</v>
      </c>
      <c r="O7" s="312">
        <v>7090</v>
      </c>
      <c r="P7" s="306">
        <f>N7/O7</f>
        <v>1</v>
      </c>
    </row>
    <row r="8" spans="1:18" ht="15.75" customHeight="1" x14ac:dyDescent="0.25">
      <c r="A8" s="307" t="s">
        <v>42</v>
      </c>
      <c r="B8" s="308">
        <f t="shared" si="0"/>
        <v>95</v>
      </c>
      <c r="C8" s="309"/>
      <c r="D8" s="309"/>
      <c r="E8" s="276"/>
      <c r="F8" s="276"/>
      <c r="G8" s="276"/>
      <c r="H8" s="276"/>
      <c r="I8" s="276"/>
      <c r="J8" s="276"/>
      <c r="K8" s="305"/>
      <c r="L8" s="309"/>
      <c r="M8" s="311"/>
      <c r="N8" s="313">
        <v>95</v>
      </c>
      <c r="O8" s="312">
        <v>10300</v>
      </c>
      <c r="P8" s="306">
        <f>N8/O8</f>
        <v>9.2233009708737861E-3</v>
      </c>
      <c r="Q8" s="1"/>
      <c r="R8" s="31"/>
    </row>
    <row r="9" spans="1:18" ht="15.75" customHeight="1" x14ac:dyDescent="0.25">
      <c r="A9" s="314" t="s">
        <v>265</v>
      </c>
      <c r="B9" s="308">
        <f t="shared" si="0"/>
        <v>0</v>
      </c>
      <c r="C9" s="309"/>
      <c r="D9" s="309"/>
      <c r="E9" s="276"/>
      <c r="F9" s="276"/>
      <c r="G9" s="276"/>
      <c r="H9" s="276"/>
      <c r="I9" s="276"/>
      <c r="J9" s="276"/>
      <c r="K9" s="315"/>
      <c r="L9" s="310"/>
      <c r="M9" s="311"/>
      <c r="N9" s="316"/>
      <c r="O9" s="317">
        <v>2954</v>
      </c>
      <c r="P9" s="318">
        <f>N9/O9</f>
        <v>0</v>
      </c>
    </row>
    <row r="10" spans="1:18" ht="15.75" customHeight="1" x14ac:dyDescent="0.25">
      <c r="A10" s="319" t="s">
        <v>266</v>
      </c>
      <c r="B10" s="308">
        <f t="shared" si="0"/>
        <v>1624</v>
      </c>
      <c r="C10" s="309"/>
      <c r="D10" s="309"/>
      <c r="E10" s="276"/>
      <c r="F10" s="276"/>
      <c r="G10" s="276"/>
      <c r="H10" s="276"/>
      <c r="I10" s="276"/>
      <c r="J10" s="276"/>
      <c r="K10" s="315"/>
      <c r="L10" s="310"/>
      <c r="M10" s="311"/>
      <c r="N10" s="304">
        <v>1624</v>
      </c>
      <c r="O10" s="312">
        <v>1656</v>
      </c>
      <c r="P10" s="306">
        <f>N10/O10</f>
        <v>0.98067632850241548</v>
      </c>
    </row>
    <row r="11" spans="1:18" s="7" customFormat="1" ht="15.75" customHeight="1" x14ac:dyDescent="0.25">
      <c r="A11" s="319" t="s">
        <v>267</v>
      </c>
      <c r="B11" s="320">
        <f t="shared" si="0"/>
        <v>49993</v>
      </c>
      <c r="C11" s="309"/>
      <c r="D11" s="309"/>
      <c r="E11" s="309"/>
      <c r="F11" s="309"/>
      <c r="G11" s="277"/>
      <c r="H11" s="276"/>
      <c r="I11" s="276"/>
      <c r="J11" s="276"/>
      <c r="K11" s="276"/>
      <c r="L11" s="321"/>
      <c r="M11" s="322"/>
      <c r="N11" s="323">
        <v>49993</v>
      </c>
      <c r="O11" s="324">
        <v>170000</v>
      </c>
      <c r="P11" s="325">
        <f>N11/O11</f>
        <v>0.29407647058823527</v>
      </c>
      <c r="Q11" s="39"/>
    </row>
    <row r="12" spans="1:18" s="7" customFormat="1" ht="10.95" customHeight="1" x14ac:dyDescent="0.25">
      <c r="A12" s="326"/>
      <c r="B12" s="320"/>
      <c r="C12" s="327"/>
      <c r="D12" s="327"/>
      <c r="E12" s="277"/>
      <c r="F12" s="277"/>
      <c r="G12" s="277"/>
      <c r="H12" s="277"/>
      <c r="I12" s="277"/>
      <c r="J12" s="315"/>
      <c r="K12" s="315"/>
      <c r="L12" s="328"/>
      <c r="M12" s="322"/>
      <c r="N12" s="313"/>
      <c r="O12" s="329"/>
      <c r="P12" s="325"/>
    </row>
    <row r="13" spans="1:18" ht="13.65" customHeight="1" x14ac:dyDescent="0.25">
      <c r="A13" s="330" t="s">
        <v>36</v>
      </c>
      <c r="B13" s="331">
        <f t="shared" ref="B13" si="1">SUM(B7:B11)</f>
        <v>58802</v>
      </c>
      <c r="C13" s="332"/>
      <c r="D13" s="332"/>
      <c r="E13" s="332"/>
      <c r="F13" s="332"/>
      <c r="G13" s="332"/>
      <c r="H13" s="332"/>
      <c r="I13" s="332"/>
      <c r="J13" s="332"/>
      <c r="K13" s="332"/>
      <c r="L13" s="332"/>
      <c r="M13" s="333"/>
      <c r="N13" s="334">
        <f>SUM(N7:N12)</f>
        <v>58802</v>
      </c>
      <c r="O13" s="334">
        <f>SUM(O7:O12)</f>
        <v>192000</v>
      </c>
      <c r="P13" s="335">
        <f>N13/O13</f>
        <v>0.30626041666666665</v>
      </c>
    </row>
    <row r="14" spans="1:18" ht="9" customHeight="1" x14ac:dyDescent="0.25">
      <c r="A14" s="117"/>
      <c r="B14" s="118"/>
      <c r="C14" s="118"/>
      <c r="D14" s="118"/>
      <c r="E14" s="118"/>
      <c r="F14" s="118"/>
      <c r="G14" s="117"/>
      <c r="H14" s="117"/>
      <c r="I14" s="117"/>
      <c r="J14" s="117"/>
      <c r="K14" s="117"/>
      <c r="L14" s="117"/>
      <c r="M14" s="117"/>
      <c r="N14" s="117"/>
      <c r="O14" s="118"/>
      <c r="P14" s="336"/>
    </row>
    <row r="15" spans="1:18" s="96" customFormat="1" ht="15.75" customHeight="1" x14ac:dyDescent="0.25">
      <c r="A15" s="147" t="s">
        <v>268</v>
      </c>
      <c r="B15" s="147"/>
      <c r="C15" s="147"/>
      <c r="D15" s="118"/>
      <c r="E15" s="118"/>
      <c r="F15" s="129"/>
      <c r="G15" s="78"/>
      <c r="H15" s="78"/>
      <c r="I15" s="78"/>
      <c r="J15" s="78"/>
      <c r="K15" s="78"/>
      <c r="L15" s="78"/>
      <c r="M15" s="78"/>
      <c r="N15" s="78"/>
      <c r="O15" s="78"/>
      <c r="P15" s="78"/>
    </row>
    <row r="16" spans="1:18" s="85" customFormat="1" ht="15.75" customHeight="1" x14ac:dyDescent="0.25">
      <c r="A16" s="288" t="s">
        <v>161</v>
      </c>
      <c r="B16" s="288"/>
      <c r="C16" s="288"/>
      <c r="D16" s="288"/>
      <c r="E16" s="288"/>
      <c r="F16" s="288"/>
      <c r="G16" s="288"/>
      <c r="H16" s="288"/>
      <c r="I16" s="288"/>
      <c r="J16" s="288"/>
      <c r="K16" s="288"/>
      <c r="L16" s="288"/>
      <c r="M16" s="288"/>
      <c r="N16" s="288"/>
      <c r="O16" s="288"/>
      <c r="P16" s="288"/>
    </row>
    <row r="17" spans="1:17" s="85" customFormat="1" ht="15.75" customHeight="1" x14ac:dyDescent="0.25">
      <c r="A17" s="564" t="s">
        <v>228</v>
      </c>
      <c r="B17" s="564"/>
      <c r="C17" s="564"/>
      <c r="D17" s="564"/>
      <c r="E17" s="564"/>
      <c r="F17" s="564"/>
      <c r="G17" s="564"/>
      <c r="H17" s="564"/>
      <c r="I17" s="564"/>
      <c r="J17" s="564"/>
      <c r="K17" s="564"/>
      <c r="L17" s="564"/>
      <c r="M17" s="564"/>
      <c r="N17" s="564"/>
      <c r="O17" s="564"/>
      <c r="P17" s="564"/>
    </row>
    <row r="18" spans="1:17" s="85" customFormat="1" ht="14.25" customHeight="1" x14ac:dyDescent="0.25">
      <c r="A18" s="337" t="s">
        <v>51</v>
      </c>
      <c r="B18" s="338">
        <v>1656</v>
      </c>
      <c r="C18" s="339">
        <v>43374</v>
      </c>
      <c r="D18" s="288"/>
      <c r="E18" s="288"/>
      <c r="F18" s="340"/>
      <c r="G18" s="288"/>
      <c r="H18" s="341"/>
      <c r="I18" s="288"/>
      <c r="J18" s="288"/>
      <c r="K18" s="340"/>
      <c r="L18" s="288"/>
      <c r="M18" s="288"/>
      <c r="N18" s="288"/>
      <c r="O18" s="340"/>
      <c r="P18" s="340"/>
    </row>
    <row r="19" spans="1:17" s="85" customFormat="1" ht="14.25" customHeight="1" x14ac:dyDescent="0.25">
      <c r="A19" s="337" t="s">
        <v>50</v>
      </c>
      <c r="B19" s="338">
        <v>50000</v>
      </c>
      <c r="C19" s="339">
        <v>43383</v>
      </c>
      <c r="D19" s="288"/>
      <c r="E19" s="288"/>
      <c r="F19" s="340"/>
      <c r="G19" s="288"/>
      <c r="H19" s="342"/>
      <c r="I19" s="288"/>
      <c r="J19" s="288"/>
      <c r="K19" s="288"/>
      <c r="L19" s="288"/>
      <c r="M19" s="288"/>
      <c r="N19" s="288"/>
      <c r="O19" s="340"/>
      <c r="P19" s="288"/>
    </row>
    <row r="20" spans="1:17" s="85" customFormat="1" ht="14.25" customHeight="1" x14ac:dyDescent="0.25">
      <c r="A20" s="337" t="s">
        <v>49</v>
      </c>
      <c r="B20" s="338">
        <v>50000</v>
      </c>
      <c r="C20" s="339">
        <v>43488</v>
      </c>
      <c r="D20" s="288"/>
      <c r="E20" s="288"/>
      <c r="F20" s="343"/>
      <c r="G20" s="344"/>
      <c r="H20" s="343"/>
      <c r="I20" s="343"/>
      <c r="J20" s="345"/>
      <c r="K20" s="345"/>
      <c r="L20" s="345"/>
      <c r="M20" s="345"/>
      <c r="N20" s="345"/>
      <c r="O20" s="345"/>
      <c r="P20" s="346"/>
      <c r="Q20" s="142"/>
    </row>
    <row r="21" spans="1:17" s="85" customFormat="1" ht="14.25" customHeight="1" x14ac:dyDescent="0.25">
      <c r="A21" s="337" t="s">
        <v>48</v>
      </c>
      <c r="B21" s="338">
        <v>35000</v>
      </c>
      <c r="C21" s="339">
        <v>43572</v>
      </c>
      <c r="D21" s="288"/>
      <c r="E21" s="288"/>
      <c r="F21" s="340"/>
      <c r="G21" s="288"/>
      <c r="H21" s="341"/>
      <c r="I21" s="288"/>
      <c r="J21" s="288"/>
      <c r="K21" s="288"/>
      <c r="L21" s="288"/>
      <c r="M21" s="288"/>
      <c r="N21" s="288"/>
      <c r="O21" s="288"/>
      <c r="P21" s="288"/>
    </row>
    <row r="22" spans="1:17" s="85" customFormat="1" ht="14.25" customHeight="1" x14ac:dyDescent="0.25">
      <c r="A22" s="337" t="s">
        <v>52</v>
      </c>
      <c r="B22" s="338">
        <v>35000</v>
      </c>
      <c r="C22" s="339">
        <v>43663</v>
      </c>
      <c r="D22" s="288"/>
      <c r="E22" s="288"/>
      <c r="F22" s="340"/>
      <c r="G22" s="288"/>
      <c r="H22" s="341"/>
      <c r="I22" s="288"/>
      <c r="J22" s="288"/>
      <c r="K22" s="288"/>
      <c r="L22" s="288"/>
      <c r="M22" s="288"/>
      <c r="N22" s="288"/>
      <c r="O22" s="288"/>
      <c r="P22" s="288"/>
    </row>
    <row r="23" spans="1:17" s="85" customFormat="1" ht="14.25" customHeight="1" x14ac:dyDescent="0.25">
      <c r="A23" s="337"/>
      <c r="B23" s="338"/>
      <c r="C23" s="339"/>
      <c r="D23" s="288"/>
      <c r="E23" s="288"/>
      <c r="F23" s="340"/>
      <c r="G23" s="288"/>
      <c r="H23" s="341"/>
      <c r="I23" s="288"/>
      <c r="J23" s="288"/>
      <c r="K23" s="288"/>
      <c r="L23" s="288"/>
      <c r="M23" s="288"/>
      <c r="N23" s="288"/>
      <c r="O23" s="288"/>
      <c r="P23" s="288"/>
    </row>
    <row r="24" spans="1:17" s="85" customFormat="1" ht="14.25" customHeight="1" x14ac:dyDescent="0.25">
      <c r="A24" s="337"/>
      <c r="B24" s="338"/>
      <c r="C24" s="339"/>
      <c r="D24" s="288"/>
      <c r="E24" s="288"/>
      <c r="F24" s="340"/>
      <c r="G24" s="288"/>
      <c r="H24" s="341"/>
      <c r="I24" s="288"/>
      <c r="J24" s="288"/>
      <c r="K24" s="288"/>
      <c r="L24" s="288"/>
      <c r="M24" s="288"/>
      <c r="N24" s="288"/>
      <c r="O24" s="288"/>
      <c r="P24" s="288"/>
    </row>
  </sheetData>
  <mergeCells count="3">
    <mergeCell ref="B5:M5"/>
    <mergeCell ref="N2:P2"/>
    <mergeCell ref="A17:P17"/>
  </mergeCells>
  <phoneticPr fontId="18" type="noConversion"/>
  <printOptions horizontalCentered="1"/>
  <pageMargins left="0.42" right="0.42" top="0.92" bottom="0.42" header="0.17" footer="0.17"/>
  <pageSetup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autoPageBreaks="0" fitToPage="1"/>
  </sheetPr>
  <dimension ref="A1:Y54"/>
  <sheetViews>
    <sheetView showGridLines="0" zoomScaleNormal="100" zoomScaleSheetLayoutView="100" workbookViewId="0">
      <selection sqref="A1:U39"/>
    </sheetView>
  </sheetViews>
  <sheetFormatPr defaultRowHeight="13.2" x14ac:dyDescent="0.25"/>
  <cols>
    <col min="1" max="1" width="23.109375" style="94" customWidth="1"/>
    <col min="2" max="2" width="11.33203125" style="204" customWidth="1"/>
    <col min="3" max="5" width="9" style="94" customWidth="1"/>
    <col min="6" max="6" width="10.33203125" style="94" customWidth="1"/>
    <col min="7" max="7" width="8.88671875" style="94" customWidth="1"/>
    <col min="8" max="8" width="8.44140625" style="94" customWidth="1"/>
    <col min="9" max="17" width="7.88671875" style="94" customWidth="1"/>
    <col min="18" max="18" width="9.33203125" style="94" customWidth="1"/>
    <col min="19" max="19" width="9.6640625" style="94" customWidth="1"/>
    <col min="20" max="20" width="8.44140625" style="94" customWidth="1"/>
    <col min="21" max="21" width="9.88671875" style="94" customWidth="1"/>
    <col min="22" max="22" width="6" customWidth="1"/>
  </cols>
  <sheetData>
    <row r="1" spans="1:25" ht="28.5" customHeight="1" x14ac:dyDescent="0.3">
      <c r="A1" s="571" t="s">
        <v>187</v>
      </c>
      <c r="B1" s="571"/>
      <c r="C1" s="571"/>
      <c r="D1" s="571"/>
      <c r="E1" s="571"/>
      <c r="F1" s="571"/>
      <c r="G1" s="571"/>
      <c r="H1" s="571"/>
      <c r="I1" s="571"/>
      <c r="J1" s="571"/>
      <c r="K1" s="571"/>
      <c r="L1" s="571"/>
      <c r="M1" s="571"/>
      <c r="N1" s="571"/>
      <c r="O1" s="571"/>
      <c r="P1" s="571"/>
      <c r="Q1" s="571"/>
      <c r="R1" s="571"/>
      <c r="S1" s="571"/>
      <c r="T1" s="571"/>
      <c r="U1" s="201"/>
    </row>
    <row r="2" spans="1:25" s="2" customFormat="1" ht="29.25" customHeight="1" x14ac:dyDescent="0.3">
      <c r="A2" s="60"/>
      <c r="B2" s="390" t="s">
        <v>243</v>
      </c>
      <c r="C2" s="391" t="s">
        <v>214</v>
      </c>
      <c r="D2" s="294" t="s">
        <v>204</v>
      </c>
      <c r="E2" s="294" t="s">
        <v>215</v>
      </c>
      <c r="F2" s="392" t="s">
        <v>183</v>
      </c>
      <c r="G2" s="569" t="s">
        <v>248</v>
      </c>
      <c r="H2" s="570"/>
      <c r="I2" s="294" t="s">
        <v>216</v>
      </c>
      <c r="J2" s="294" t="s">
        <v>217</v>
      </c>
      <c r="K2" s="294" t="s">
        <v>218</v>
      </c>
      <c r="L2" s="294" t="s">
        <v>219</v>
      </c>
      <c r="M2" s="294" t="s">
        <v>220</v>
      </c>
      <c r="N2" s="294" t="s">
        <v>221</v>
      </c>
      <c r="O2" s="294" t="s">
        <v>222</v>
      </c>
      <c r="P2" s="294" t="s">
        <v>223</v>
      </c>
      <c r="Q2" s="294">
        <v>43726</v>
      </c>
      <c r="R2" s="393" t="s">
        <v>179</v>
      </c>
      <c r="S2" s="393" t="s">
        <v>179</v>
      </c>
      <c r="T2" s="394" t="s">
        <v>245</v>
      </c>
      <c r="U2" s="526" t="s">
        <v>281</v>
      </c>
      <c r="V2" s="5"/>
    </row>
    <row r="3" spans="1:25" s="52" customFormat="1" ht="22.2" customHeight="1" x14ac:dyDescent="0.2">
      <c r="A3" s="53"/>
      <c r="B3" s="205" t="s">
        <v>121</v>
      </c>
      <c r="C3" s="193">
        <v>43402</v>
      </c>
      <c r="D3" s="194">
        <v>43430</v>
      </c>
      <c r="E3" s="195">
        <v>43465</v>
      </c>
      <c r="F3" s="191" t="s">
        <v>59</v>
      </c>
      <c r="G3" s="191" t="s">
        <v>227</v>
      </c>
      <c r="H3" s="189" t="s">
        <v>60</v>
      </c>
      <c r="I3" s="194">
        <v>43493</v>
      </c>
      <c r="J3" s="194">
        <v>43528</v>
      </c>
      <c r="K3" s="194">
        <v>43556</v>
      </c>
      <c r="L3" s="194">
        <v>43219</v>
      </c>
      <c r="M3" s="194">
        <v>43619</v>
      </c>
      <c r="N3" s="194">
        <v>43647</v>
      </c>
      <c r="O3" s="194">
        <v>43675</v>
      </c>
      <c r="P3" s="194">
        <v>43710</v>
      </c>
      <c r="Q3" s="194">
        <v>43738</v>
      </c>
      <c r="R3" s="191" t="s">
        <v>227</v>
      </c>
      <c r="S3" s="190" t="s">
        <v>244</v>
      </c>
      <c r="T3" s="191" t="s">
        <v>244</v>
      </c>
      <c r="U3" s="192" t="s">
        <v>60</v>
      </c>
      <c r="V3" s="110"/>
    </row>
    <row r="4" spans="1:25" ht="23.4" customHeight="1" x14ac:dyDescent="0.25">
      <c r="A4" s="44"/>
      <c r="B4" s="44"/>
      <c r="C4" s="566" t="s">
        <v>39</v>
      </c>
      <c r="D4" s="567"/>
      <c r="E4" s="567"/>
      <c r="F4" s="567"/>
      <c r="G4" s="567"/>
      <c r="H4" s="567"/>
      <c r="I4" s="567"/>
      <c r="J4" s="567"/>
      <c r="K4" s="567"/>
      <c r="L4" s="567"/>
      <c r="M4" s="567"/>
      <c r="N4" s="567"/>
      <c r="O4" s="567"/>
      <c r="P4" s="567"/>
      <c r="Q4" s="567"/>
      <c r="R4" s="567"/>
      <c r="S4" s="567"/>
      <c r="T4" s="567"/>
      <c r="U4" s="568"/>
    </row>
    <row r="5" spans="1:25" ht="12.75" customHeight="1" x14ac:dyDescent="0.25">
      <c r="A5" s="3"/>
      <c r="B5" s="3"/>
      <c r="C5" s="49"/>
      <c r="D5" s="49"/>
      <c r="E5" s="49"/>
      <c r="F5" s="48"/>
      <c r="G5" s="48"/>
      <c r="H5" s="48"/>
      <c r="I5" s="49"/>
      <c r="J5" s="49"/>
      <c r="K5" s="49"/>
      <c r="L5" s="49"/>
      <c r="M5" s="49"/>
      <c r="N5" s="49"/>
      <c r="O5" s="49"/>
      <c r="P5" s="49"/>
      <c r="Q5" s="49"/>
      <c r="R5" s="48"/>
      <c r="S5" s="50"/>
      <c r="T5" s="50"/>
      <c r="U5" s="50"/>
    </row>
    <row r="6" spans="1:25" ht="13.65" customHeight="1" x14ac:dyDescent="0.25">
      <c r="A6" s="354" t="s">
        <v>58</v>
      </c>
      <c r="B6" s="355">
        <f>SUM(B7:B13)</f>
        <v>115882</v>
      </c>
      <c r="C6" s="356">
        <f>SUM(C7:C13)</f>
        <v>12968</v>
      </c>
      <c r="D6" s="357"/>
      <c r="E6" s="357"/>
      <c r="F6" s="358">
        <f>SUM(F7:F13)</f>
        <v>22105</v>
      </c>
      <c r="G6" s="358">
        <f>SUM(G7:G13)</f>
        <v>126323</v>
      </c>
      <c r="H6" s="358">
        <f>SUM(H7:H13)</f>
        <v>135460</v>
      </c>
      <c r="I6" s="359"/>
      <c r="J6" s="359"/>
      <c r="K6" s="359"/>
      <c r="L6" s="359"/>
      <c r="M6" s="359"/>
      <c r="N6" s="359"/>
      <c r="O6" s="359"/>
      <c r="P6" s="359"/>
      <c r="Q6" s="360"/>
      <c r="R6" s="361"/>
      <c r="S6" s="362">
        <f>SUM(S7:S13)</f>
        <v>117789.76381148165</v>
      </c>
      <c r="T6" s="362">
        <f>SUM(T7:T13)</f>
        <v>139894.76381148165</v>
      </c>
      <c r="U6" s="358">
        <f>SUM(U7:U13)</f>
        <v>137900</v>
      </c>
      <c r="V6" s="363"/>
      <c r="Y6" s="95"/>
    </row>
    <row r="7" spans="1:25" ht="13.65" customHeight="1" x14ac:dyDescent="0.25">
      <c r="A7" s="278" t="s">
        <v>6</v>
      </c>
      <c r="B7" s="356">
        <v>2689</v>
      </c>
      <c r="C7" s="364">
        <f>G7-B7</f>
        <v>10951</v>
      </c>
      <c r="D7" s="365"/>
      <c r="E7" s="365"/>
      <c r="F7" s="366">
        <v>10951</v>
      </c>
      <c r="G7" s="366">
        <v>13640</v>
      </c>
      <c r="H7" s="366">
        <v>13640</v>
      </c>
      <c r="I7" s="357"/>
      <c r="J7" s="359"/>
      <c r="K7" s="359"/>
      <c r="L7" s="359"/>
      <c r="M7" s="357"/>
      <c r="N7" s="357"/>
      <c r="O7" s="357"/>
      <c r="P7" s="357"/>
      <c r="Q7" s="367"/>
      <c r="R7" s="368"/>
      <c r="S7" s="368">
        <v>12245.13755927748</v>
      </c>
      <c r="T7" s="368">
        <f>F7+S7</f>
        <v>23196.137559277478</v>
      </c>
      <c r="U7" s="369">
        <v>13860</v>
      </c>
      <c r="V7" s="370"/>
      <c r="Y7" s="95"/>
    </row>
    <row r="8" spans="1:25" ht="13.65" customHeight="1" x14ac:dyDescent="0.25">
      <c r="A8" s="278" t="s">
        <v>54</v>
      </c>
      <c r="B8" s="372">
        <v>134</v>
      </c>
      <c r="C8" s="364">
        <f>G8-B8</f>
        <v>1576</v>
      </c>
      <c r="D8" s="365"/>
      <c r="E8" s="365"/>
      <c r="F8" s="366">
        <v>1866</v>
      </c>
      <c r="G8" s="366">
        <v>1710</v>
      </c>
      <c r="H8" s="366">
        <v>2000</v>
      </c>
      <c r="I8" s="357"/>
      <c r="J8" s="359"/>
      <c r="K8" s="359"/>
      <c r="L8" s="359"/>
      <c r="M8" s="357"/>
      <c r="N8" s="357"/>
      <c r="O8" s="357"/>
      <c r="P8" s="357"/>
      <c r="Q8" s="367"/>
      <c r="R8" s="368"/>
      <c r="S8" s="368">
        <v>1127.6939655172414</v>
      </c>
      <c r="T8" s="368">
        <f t="shared" ref="T8:T15" si="0">F8+S8</f>
        <v>2993.6939655172414</v>
      </c>
      <c r="U8" s="369">
        <v>2000</v>
      </c>
      <c r="V8" s="370"/>
    </row>
    <row r="9" spans="1:25" ht="16.95" customHeight="1" x14ac:dyDescent="0.25">
      <c r="A9" s="278" t="s">
        <v>269</v>
      </c>
      <c r="B9" s="372">
        <v>0</v>
      </c>
      <c r="C9" s="364">
        <f>G9-B9</f>
        <v>0</v>
      </c>
      <c r="D9" s="365"/>
      <c r="E9" s="365"/>
      <c r="F9" s="366">
        <v>0</v>
      </c>
      <c r="G9" s="366">
        <v>0</v>
      </c>
      <c r="H9" s="366">
        <v>0</v>
      </c>
      <c r="I9" s="357"/>
      <c r="J9" s="359"/>
      <c r="K9" s="359"/>
      <c r="L9" s="359"/>
      <c r="M9" s="357"/>
      <c r="N9" s="357"/>
      <c r="O9" s="357"/>
      <c r="P9" s="357"/>
      <c r="Q9" s="357"/>
      <c r="R9" s="368"/>
      <c r="S9" s="368">
        <v>0</v>
      </c>
      <c r="T9" s="368">
        <f t="shared" si="0"/>
        <v>0</v>
      </c>
      <c r="U9" s="369">
        <v>0</v>
      </c>
      <c r="V9" s="370"/>
    </row>
    <row r="10" spans="1:25" ht="13.65" customHeight="1" x14ac:dyDescent="0.25">
      <c r="A10" s="278" t="s">
        <v>10</v>
      </c>
      <c r="B10" s="356">
        <v>34680</v>
      </c>
      <c r="C10" s="364">
        <f>G10-B10</f>
        <v>0</v>
      </c>
      <c r="D10" s="365"/>
      <c r="E10" s="365"/>
      <c r="F10" s="366">
        <v>0</v>
      </c>
      <c r="G10" s="366">
        <v>34680</v>
      </c>
      <c r="H10" s="366">
        <v>34680</v>
      </c>
      <c r="I10" s="357"/>
      <c r="J10" s="359"/>
      <c r="K10" s="359"/>
      <c r="L10" s="359"/>
      <c r="M10" s="357"/>
      <c r="N10" s="357"/>
      <c r="O10" s="357"/>
      <c r="P10" s="357"/>
      <c r="Q10" s="367"/>
      <c r="R10" s="368"/>
      <c r="S10" s="368">
        <v>32646</v>
      </c>
      <c r="T10" s="368">
        <f t="shared" si="0"/>
        <v>32646</v>
      </c>
      <c r="U10" s="369">
        <v>35360</v>
      </c>
      <c r="V10" s="370"/>
    </row>
    <row r="11" spans="1:25" ht="17.399999999999999" customHeight="1" x14ac:dyDescent="0.25">
      <c r="A11" s="278" t="s">
        <v>270</v>
      </c>
      <c r="B11" s="356">
        <v>50467</v>
      </c>
      <c r="C11" s="364">
        <f>G11-B11+2527</f>
        <v>0</v>
      </c>
      <c r="D11" s="365"/>
      <c r="E11" s="365"/>
      <c r="F11" s="366">
        <v>0</v>
      </c>
      <c r="G11" s="366">
        <v>47940</v>
      </c>
      <c r="H11" s="366">
        <v>47940</v>
      </c>
      <c r="I11" s="357"/>
      <c r="J11" s="359"/>
      <c r="K11" s="359"/>
      <c r="L11" s="359"/>
      <c r="M11" s="359"/>
      <c r="N11" s="359"/>
      <c r="O11" s="357"/>
      <c r="P11" s="357"/>
      <c r="Q11" s="367"/>
      <c r="R11" s="368"/>
      <c r="S11" s="368">
        <v>35636.082171495975</v>
      </c>
      <c r="T11" s="368">
        <f t="shared" si="0"/>
        <v>35636.082171495975</v>
      </c>
      <c r="U11" s="369">
        <v>48880</v>
      </c>
      <c r="V11" s="370"/>
    </row>
    <row r="12" spans="1:25" ht="13.65" customHeight="1" x14ac:dyDescent="0.25">
      <c r="A12" s="278" t="s">
        <v>16</v>
      </c>
      <c r="B12" s="356">
        <v>7488</v>
      </c>
      <c r="C12" s="364">
        <f t="shared" ref="C12:C15" si="1">G12-B12</f>
        <v>261</v>
      </c>
      <c r="D12" s="365"/>
      <c r="E12" s="365"/>
      <c r="F12" s="366">
        <v>2432</v>
      </c>
      <c r="G12" s="366">
        <v>7749</v>
      </c>
      <c r="H12" s="366">
        <v>9920</v>
      </c>
      <c r="I12" s="357"/>
      <c r="J12" s="359"/>
      <c r="K12" s="359"/>
      <c r="L12" s="359"/>
      <c r="M12" s="357"/>
      <c r="N12" s="357"/>
      <c r="O12" s="357"/>
      <c r="P12" s="371"/>
      <c r="Q12" s="367"/>
      <c r="R12" s="368"/>
      <c r="S12" s="368">
        <v>8897.9414118777022</v>
      </c>
      <c r="T12" s="368">
        <f t="shared" si="0"/>
        <v>11329.941411877702</v>
      </c>
      <c r="U12" s="369">
        <v>10080</v>
      </c>
      <c r="V12" s="370"/>
    </row>
    <row r="13" spans="1:25" ht="13.65" customHeight="1" x14ac:dyDescent="0.25">
      <c r="A13" s="278" t="s">
        <v>23</v>
      </c>
      <c r="B13" s="356">
        <v>20424</v>
      </c>
      <c r="C13" s="364">
        <f t="shared" si="1"/>
        <v>180</v>
      </c>
      <c r="D13" s="365"/>
      <c r="E13" s="365"/>
      <c r="F13" s="366">
        <v>6856</v>
      </c>
      <c r="G13" s="366">
        <v>20604</v>
      </c>
      <c r="H13" s="366">
        <v>27280</v>
      </c>
      <c r="I13" s="357"/>
      <c r="J13" s="359"/>
      <c r="K13" s="359"/>
      <c r="L13" s="359"/>
      <c r="M13" s="357"/>
      <c r="N13" s="357"/>
      <c r="O13" s="357"/>
      <c r="P13" s="371"/>
      <c r="Q13" s="367"/>
      <c r="R13" s="368"/>
      <c r="S13" s="368">
        <v>27236.908703313249</v>
      </c>
      <c r="T13" s="368">
        <f t="shared" si="0"/>
        <v>34092.908703313253</v>
      </c>
      <c r="U13" s="369">
        <v>27720</v>
      </c>
      <c r="V13" s="370"/>
    </row>
    <row r="14" spans="1:25" ht="12.15" customHeight="1" x14ac:dyDescent="0.25">
      <c r="A14" s="199"/>
      <c r="B14" s="372"/>
      <c r="C14" s="364"/>
      <c r="D14" s="365"/>
      <c r="E14" s="365"/>
      <c r="F14" s="366"/>
      <c r="G14" s="366"/>
      <c r="H14" s="366"/>
      <c r="I14" s="371"/>
      <c r="J14" s="359"/>
      <c r="K14" s="359"/>
      <c r="L14" s="359"/>
      <c r="M14" s="357"/>
      <c r="N14" s="357"/>
      <c r="O14" s="357"/>
      <c r="P14" s="371"/>
      <c r="Q14" s="371"/>
      <c r="R14" s="368"/>
      <c r="S14" s="368"/>
      <c r="T14" s="368">
        <f t="shared" si="0"/>
        <v>0</v>
      </c>
      <c r="U14" s="373"/>
      <c r="V14" s="353"/>
    </row>
    <row r="15" spans="1:25" ht="13.65" customHeight="1" x14ac:dyDescent="0.25">
      <c r="A15" s="374" t="s">
        <v>4</v>
      </c>
      <c r="B15" s="375">
        <v>39869</v>
      </c>
      <c r="C15" s="364">
        <f t="shared" si="1"/>
        <v>2191</v>
      </c>
      <c r="D15" s="365"/>
      <c r="E15" s="365"/>
      <c r="F15" s="376">
        <v>14631</v>
      </c>
      <c r="G15" s="376">
        <v>42060</v>
      </c>
      <c r="H15" s="376">
        <v>54500</v>
      </c>
      <c r="I15" s="359"/>
      <c r="J15" s="359"/>
      <c r="K15" s="359"/>
      <c r="L15" s="359"/>
      <c r="M15" s="357"/>
      <c r="N15" s="357"/>
      <c r="O15" s="357"/>
      <c r="P15" s="371"/>
      <c r="Q15" s="357"/>
      <c r="R15" s="368"/>
      <c r="S15" s="377">
        <v>37103</v>
      </c>
      <c r="T15" s="368">
        <f t="shared" si="0"/>
        <v>51734</v>
      </c>
      <c r="U15" s="358">
        <v>55250</v>
      </c>
      <c r="V15" s="353"/>
    </row>
    <row r="16" spans="1:25" ht="12.15" customHeight="1" x14ac:dyDescent="0.25">
      <c r="A16" s="234"/>
      <c r="B16" s="372"/>
      <c r="C16" s="364"/>
      <c r="D16" s="365"/>
      <c r="E16" s="365"/>
      <c r="F16" s="366"/>
      <c r="G16" s="366"/>
      <c r="H16" s="366"/>
      <c r="I16" s="359"/>
      <c r="J16" s="359"/>
      <c r="K16" s="357"/>
      <c r="L16" s="359"/>
      <c r="M16" s="357"/>
      <c r="N16" s="357"/>
      <c r="O16" s="357"/>
      <c r="P16" s="371"/>
      <c r="Q16" s="357"/>
      <c r="R16" s="378"/>
      <c r="S16" s="378"/>
      <c r="T16" s="378"/>
      <c r="U16" s="378"/>
      <c r="V16" s="353"/>
    </row>
    <row r="17" spans="1:22" ht="13.65" customHeight="1" x14ac:dyDescent="0.25">
      <c r="A17" s="234" t="s">
        <v>56</v>
      </c>
      <c r="B17" s="355">
        <f>SUM(B18:B20)</f>
        <v>2149</v>
      </c>
      <c r="C17" s="356">
        <f>SUM(C18:C20)</f>
        <v>100</v>
      </c>
      <c r="D17" s="357"/>
      <c r="E17" s="357"/>
      <c r="F17" s="358">
        <f>SUM(F18:F20)</f>
        <v>4771</v>
      </c>
      <c r="G17" s="358">
        <f>SUM(G18:G20)</f>
        <v>2249</v>
      </c>
      <c r="H17" s="376">
        <f>SUM(H18:H20)</f>
        <v>6920</v>
      </c>
      <c r="I17" s="357"/>
      <c r="J17" s="357"/>
      <c r="K17" s="357"/>
      <c r="L17" s="357"/>
      <c r="M17" s="357"/>
      <c r="N17" s="132"/>
      <c r="O17" s="132"/>
      <c r="P17" s="132"/>
      <c r="Q17" s="357"/>
      <c r="R17" s="378"/>
      <c r="S17" s="358">
        <f>SUM(S18:S20)</f>
        <v>6071</v>
      </c>
      <c r="T17" s="358">
        <f>SUM(T18:T20)</f>
        <v>10842</v>
      </c>
      <c r="U17" s="358">
        <f>SUM(U18:U20)</f>
        <v>7020</v>
      </c>
      <c r="V17" s="353"/>
    </row>
    <row r="18" spans="1:22" ht="19.2" customHeight="1" x14ac:dyDescent="0.25">
      <c r="A18" s="379" t="s">
        <v>271</v>
      </c>
      <c r="B18" s="380">
        <v>0</v>
      </c>
      <c r="C18" s="364">
        <f t="shared" ref="C18:C20" si="2">G18-B18</f>
        <v>0</v>
      </c>
      <c r="D18" s="365"/>
      <c r="E18" s="365"/>
      <c r="F18" s="366">
        <v>0</v>
      </c>
      <c r="G18" s="366">
        <v>0</v>
      </c>
      <c r="H18" s="366">
        <v>0</v>
      </c>
      <c r="I18" s="357"/>
      <c r="J18" s="359"/>
      <c r="K18" s="357"/>
      <c r="L18" s="357"/>
      <c r="M18" s="357"/>
      <c r="N18" s="357"/>
      <c r="O18" s="357"/>
      <c r="P18" s="371"/>
      <c r="Q18" s="357"/>
      <c r="R18" s="378"/>
      <c r="S18" s="378">
        <v>0</v>
      </c>
      <c r="T18" s="378">
        <f t="shared" ref="T18:T20" si="3">F18+S18</f>
        <v>0</v>
      </c>
      <c r="U18" s="378">
        <v>0</v>
      </c>
      <c r="V18" s="353"/>
    </row>
    <row r="19" spans="1:22" ht="13.65" customHeight="1" x14ac:dyDescent="0.25">
      <c r="A19" s="234" t="s">
        <v>71</v>
      </c>
      <c r="B19" s="356">
        <v>1950</v>
      </c>
      <c r="C19" s="364">
        <f t="shared" si="2"/>
        <v>0</v>
      </c>
      <c r="D19" s="365"/>
      <c r="E19" s="365"/>
      <c r="F19" s="366">
        <v>4470</v>
      </c>
      <c r="G19" s="366">
        <v>1950</v>
      </c>
      <c r="H19" s="366">
        <v>6420</v>
      </c>
      <c r="I19" s="357"/>
      <c r="J19" s="359"/>
      <c r="K19" s="357"/>
      <c r="L19" s="357"/>
      <c r="M19" s="357"/>
      <c r="N19" s="132"/>
      <c r="O19" s="357"/>
      <c r="P19" s="371"/>
      <c r="Q19" s="357"/>
      <c r="R19" s="378"/>
      <c r="S19" s="378">
        <v>5696</v>
      </c>
      <c r="T19" s="378">
        <f t="shared" si="3"/>
        <v>10166</v>
      </c>
      <c r="U19" s="378">
        <v>6480</v>
      </c>
      <c r="V19" s="353"/>
    </row>
    <row r="20" spans="1:22" ht="13.65" customHeight="1" x14ac:dyDescent="0.25">
      <c r="A20" s="234" t="s">
        <v>72</v>
      </c>
      <c r="B20" s="372">
        <v>199</v>
      </c>
      <c r="C20" s="364">
        <f t="shared" si="2"/>
        <v>100</v>
      </c>
      <c r="D20" s="365"/>
      <c r="E20" s="365"/>
      <c r="F20" s="366">
        <v>301</v>
      </c>
      <c r="G20" s="366">
        <v>299</v>
      </c>
      <c r="H20" s="366">
        <v>500</v>
      </c>
      <c r="I20" s="357"/>
      <c r="J20" s="359"/>
      <c r="K20" s="357"/>
      <c r="L20" s="357"/>
      <c r="M20" s="357"/>
      <c r="N20" s="357"/>
      <c r="O20" s="357"/>
      <c r="P20" s="371"/>
      <c r="Q20" s="357"/>
      <c r="R20" s="378"/>
      <c r="S20" s="378">
        <v>375</v>
      </c>
      <c r="T20" s="378">
        <f t="shared" si="3"/>
        <v>676</v>
      </c>
      <c r="U20" s="378">
        <v>540</v>
      </c>
      <c r="V20" s="353"/>
    </row>
    <row r="21" spans="1:22" ht="11.4" customHeight="1" x14ac:dyDescent="0.25">
      <c r="A21" s="278"/>
      <c r="B21" s="372"/>
      <c r="C21" s="364"/>
      <c r="D21" s="365"/>
      <c r="E21" s="365"/>
      <c r="F21" s="366"/>
      <c r="G21" s="366"/>
      <c r="H21" s="366"/>
      <c r="I21" s="357"/>
      <c r="J21" s="359"/>
      <c r="K21" s="357"/>
      <c r="L21" s="357"/>
      <c r="M21" s="357"/>
      <c r="N21" s="357"/>
      <c r="O21" s="357"/>
      <c r="P21" s="371"/>
      <c r="Q21" s="357"/>
      <c r="R21" s="378"/>
      <c r="S21" s="378"/>
      <c r="T21" s="378"/>
      <c r="U21" s="378"/>
      <c r="V21" s="353"/>
    </row>
    <row r="22" spans="1:22" ht="13.65" customHeight="1" x14ac:dyDescent="0.25">
      <c r="A22" s="128" t="s">
        <v>57</v>
      </c>
      <c r="B22" s="381">
        <f>SUM(B23:B24)</f>
        <v>0</v>
      </c>
      <c r="C22" s="372">
        <f>SUM(C23:C24)</f>
        <v>0</v>
      </c>
      <c r="D22" s="365"/>
      <c r="E22" s="365"/>
      <c r="F22" s="376">
        <f>SUM(F23:F24)</f>
        <v>0</v>
      </c>
      <c r="G22" s="376">
        <f>SUM(G23:G24)</f>
        <v>0</v>
      </c>
      <c r="H22" s="376">
        <f>SUM(H23:H24)</f>
        <v>2000</v>
      </c>
      <c r="I22" s="357"/>
      <c r="J22" s="357"/>
      <c r="K22" s="357"/>
      <c r="L22" s="357"/>
      <c r="M22" s="357"/>
      <c r="N22" s="357"/>
      <c r="O22" s="357"/>
      <c r="P22" s="357"/>
      <c r="Q22" s="357"/>
      <c r="R22" s="378"/>
      <c r="S22" s="358">
        <f>SUM(S23:S24)</f>
        <v>0</v>
      </c>
      <c r="T22" s="358">
        <f>H22+S22</f>
        <v>2000</v>
      </c>
      <c r="U22" s="358">
        <f>SUM(U23:U24)</f>
        <v>2000</v>
      </c>
      <c r="V22" s="353"/>
    </row>
    <row r="23" spans="1:22" ht="16.95" customHeight="1" x14ac:dyDescent="0.25">
      <c r="A23" s="379" t="s">
        <v>272</v>
      </c>
      <c r="B23" s="380">
        <v>0</v>
      </c>
      <c r="C23" s="364">
        <f t="shared" ref="C23:C24" si="4">G23-B23</f>
        <v>0</v>
      </c>
      <c r="D23" s="357"/>
      <c r="E23" s="365"/>
      <c r="F23" s="366">
        <v>0</v>
      </c>
      <c r="G23" s="366">
        <v>0</v>
      </c>
      <c r="H23" s="366">
        <v>0</v>
      </c>
      <c r="I23" s="357"/>
      <c r="J23" s="359"/>
      <c r="K23" s="357"/>
      <c r="L23" s="357"/>
      <c r="M23" s="357"/>
      <c r="N23" s="357"/>
      <c r="O23" s="357"/>
      <c r="P23" s="371"/>
      <c r="Q23" s="357"/>
      <c r="R23" s="378"/>
      <c r="S23" s="378">
        <v>0</v>
      </c>
      <c r="T23" s="378">
        <f t="shared" ref="T23:T24" si="5">F23+S23</f>
        <v>0</v>
      </c>
      <c r="U23" s="378">
        <v>0</v>
      </c>
      <c r="V23" s="353"/>
    </row>
    <row r="24" spans="1:22" ht="13.65" customHeight="1" x14ac:dyDescent="0.25">
      <c r="A24" s="379" t="s">
        <v>53</v>
      </c>
      <c r="B24" s="380">
        <v>0</v>
      </c>
      <c r="C24" s="364">
        <f t="shared" si="4"/>
        <v>0</v>
      </c>
      <c r="D24" s="365"/>
      <c r="E24" s="365"/>
      <c r="F24" s="366">
        <v>0</v>
      </c>
      <c r="G24" s="366">
        <v>0</v>
      </c>
      <c r="H24" s="378">
        <v>2000</v>
      </c>
      <c r="I24" s="357"/>
      <c r="J24" s="359"/>
      <c r="K24" s="357"/>
      <c r="L24" s="357"/>
      <c r="M24" s="357"/>
      <c r="N24" s="357"/>
      <c r="O24" s="357"/>
      <c r="P24" s="371"/>
      <c r="Q24" s="367"/>
      <c r="R24" s="368"/>
      <c r="S24" s="368">
        <v>0</v>
      </c>
      <c r="T24" s="368">
        <f t="shared" si="5"/>
        <v>0</v>
      </c>
      <c r="U24" s="378">
        <v>2000</v>
      </c>
      <c r="V24" s="353"/>
    </row>
    <row r="25" spans="1:22" ht="13.2" customHeight="1" x14ac:dyDescent="0.25">
      <c r="A25" s="379"/>
      <c r="B25" s="147"/>
      <c r="C25" s="382"/>
      <c r="D25" s="357"/>
      <c r="E25" s="357"/>
      <c r="F25" s="378"/>
      <c r="G25" s="378"/>
      <c r="H25" s="128"/>
      <c r="I25" s="357"/>
      <c r="J25" s="357"/>
      <c r="K25" s="357"/>
      <c r="L25" s="357"/>
      <c r="M25" s="357"/>
      <c r="N25" s="357"/>
      <c r="O25" s="357"/>
      <c r="P25" s="357"/>
      <c r="Q25" s="367"/>
      <c r="R25" s="368"/>
      <c r="S25" s="368"/>
      <c r="T25" s="368"/>
      <c r="U25" s="378"/>
      <c r="V25" s="78"/>
    </row>
    <row r="26" spans="1:22" ht="15" customHeight="1" x14ac:dyDescent="0.25">
      <c r="A26" s="383" t="s">
        <v>87</v>
      </c>
      <c r="B26" s="384">
        <f>B6+B15+B17+B22</f>
        <v>157900</v>
      </c>
      <c r="C26" s="385">
        <f>C6+C15+C17+C22</f>
        <v>15259</v>
      </c>
      <c r="D26" s="386"/>
      <c r="E26" s="386"/>
      <c r="F26" s="387">
        <f>F6+F15+F17+F22</f>
        <v>41507</v>
      </c>
      <c r="G26" s="387">
        <f>G6+G15+G17+G22</f>
        <v>170632</v>
      </c>
      <c r="H26" s="387">
        <f>H6+H15+H17+H22</f>
        <v>198880</v>
      </c>
      <c r="I26" s="386"/>
      <c r="J26" s="386"/>
      <c r="K26" s="386"/>
      <c r="L26" s="386"/>
      <c r="M26" s="386"/>
      <c r="N26" s="386"/>
      <c r="O26" s="386"/>
      <c r="P26" s="386"/>
      <c r="Q26" s="386"/>
      <c r="R26" s="388"/>
      <c r="S26" s="387">
        <f>S6+S15+S17+S22</f>
        <v>160963.76381148165</v>
      </c>
      <c r="T26" s="387">
        <f>T6+T15+T17+T22</f>
        <v>204470.76381148165</v>
      </c>
      <c r="U26" s="389">
        <f>U6+U15+U17+U22</f>
        <v>202170</v>
      </c>
      <c r="V26" s="363"/>
    </row>
    <row r="27" spans="1:22" ht="10.199999999999999" customHeight="1" x14ac:dyDescent="0.3">
      <c r="A27" s="130"/>
      <c r="B27" s="202"/>
      <c r="C27" s="131"/>
      <c r="D27" s="129"/>
      <c r="E27" s="129"/>
      <c r="F27" s="129"/>
      <c r="G27" s="129"/>
      <c r="H27" s="129"/>
      <c r="I27" s="132"/>
      <c r="J27" s="129"/>
      <c r="K27" s="119"/>
      <c r="L27" s="118"/>
      <c r="M27" s="133"/>
      <c r="N27" s="133"/>
      <c r="O27" s="133"/>
      <c r="P27" s="133"/>
      <c r="Q27" s="133"/>
      <c r="R27" s="133"/>
      <c r="S27" s="133"/>
      <c r="T27" s="133"/>
      <c r="U27" s="132"/>
    </row>
    <row r="28" spans="1:22" ht="15.75" customHeight="1" x14ac:dyDescent="0.25">
      <c r="A28" s="147" t="s">
        <v>268</v>
      </c>
      <c r="B28" s="147"/>
      <c r="C28" s="147"/>
      <c r="D28" s="118"/>
      <c r="E28" s="118"/>
      <c r="F28" s="118"/>
      <c r="G28" s="118"/>
      <c r="H28" s="118"/>
      <c r="I28" s="132"/>
      <c r="J28" s="129"/>
      <c r="K28" s="119"/>
      <c r="L28" s="118"/>
      <c r="M28" s="133"/>
      <c r="N28" s="133"/>
      <c r="O28" s="133"/>
      <c r="P28" s="133"/>
      <c r="Q28" s="133"/>
      <c r="R28" s="81"/>
      <c r="S28" s="81"/>
      <c r="T28" s="81"/>
      <c r="U28" s="158"/>
      <c r="V28" s="96"/>
    </row>
    <row r="29" spans="1:22" ht="16.5" customHeight="1" x14ac:dyDescent="0.3">
      <c r="A29" s="395" t="s">
        <v>252</v>
      </c>
      <c r="B29" s="396"/>
      <c r="C29" s="132"/>
      <c r="D29" s="132"/>
      <c r="E29" s="132"/>
      <c r="F29" s="132"/>
      <c r="G29" s="132"/>
      <c r="H29" s="132"/>
      <c r="I29" s="132"/>
      <c r="J29" s="131"/>
      <c r="K29" s="397"/>
      <c r="L29" s="398"/>
      <c r="M29" s="132"/>
      <c r="N29" s="132"/>
      <c r="O29" s="132"/>
      <c r="P29" s="132"/>
      <c r="Q29" s="132"/>
      <c r="R29" s="12"/>
      <c r="S29" s="12"/>
      <c r="T29" s="12"/>
      <c r="U29" s="12"/>
      <c r="V29" s="96"/>
    </row>
    <row r="30" spans="1:22" ht="14.4" x14ac:dyDescent="0.3">
      <c r="A30" s="78" t="s">
        <v>253</v>
      </c>
      <c r="B30" s="399"/>
      <c r="C30" s="132"/>
      <c r="D30" s="132"/>
      <c r="E30" s="132"/>
      <c r="F30" s="132"/>
      <c r="G30" s="132"/>
      <c r="H30" s="132"/>
      <c r="I30" s="132"/>
      <c r="J30" s="131"/>
      <c r="K30" s="397"/>
      <c r="L30" s="132"/>
      <c r="M30" s="132"/>
      <c r="N30" s="132"/>
      <c r="O30" s="132"/>
      <c r="P30" s="132"/>
      <c r="Q30" s="132"/>
      <c r="R30" s="12"/>
      <c r="S30" s="12"/>
      <c r="T30" s="12"/>
      <c r="U30" s="12"/>
      <c r="V30" s="37"/>
    </row>
    <row r="31" spans="1:22" ht="14.25" hidden="1" customHeight="1" x14ac:dyDescent="0.3">
      <c r="A31" s="400" t="s">
        <v>93</v>
      </c>
      <c r="B31" s="401"/>
      <c r="C31" s="119"/>
      <c r="D31" s="119"/>
      <c r="E31" s="119"/>
      <c r="F31" s="119"/>
      <c r="G31" s="119"/>
      <c r="H31" s="119"/>
      <c r="I31" s="119"/>
      <c r="J31" s="397"/>
      <c r="K31" s="397"/>
      <c r="L31" s="119"/>
      <c r="M31" s="119"/>
      <c r="N31" s="119"/>
      <c r="O31" s="119"/>
      <c r="P31" s="119"/>
      <c r="Q31" s="119"/>
      <c r="R31" s="13"/>
      <c r="S31" s="13"/>
      <c r="T31" s="13"/>
      <c r="U31" s="12"/>
      <c r="V31" s="96"/>
    </row>
    <row r="32" spans="1:22" s="94" customFormat="1" ht="14.25" customHeight="1" x14ac:dyDescent="0.3">
      <c r="A32" s="400" t="s">
        <v>232</v>
      </c>
      <c r="B32" s="401"/>
      <c r="C32" s="400"/>
      <c r="D32" s="119"/>
      <c r="E32" s="119"/>
      <c r="F32" s="119"/>
      <c r="G32" s="119"/>
      <c r="H32" s="119"/>
      <c r="I32" s="119"/>
      <c r="J32" s="119"/>
      <c r="K32" s="119"/>
      <c r="L32" s="119"/>
      <c r="M32" s="397"/>
      <c r="N32" s="397"/>
      <c r="O32" s="119"/>
      <c r="P32" s="119"/>
      <c r="Q32" s="119"/>
      <c r="R32" s="13"/>
      <c r="S32" s="13"/>
      <c r="T32" s="13"/>
      <c r="U32" s="13"/>
      <c r="V32" s="13"/>
    </row>
    <row r="33" spans="1:22" ht="11.25" customHeight="1" x14ac:dyDescent="0.3">
      <c r="A33" s="402"/>
      <c r="B33" s="147"/>
      <c r="C33" s="119"/>
      <c r="D33" s="119"/>
      <c r="E33" s="119"/>
      <c r="F33" s="119"/>
      <c r="G33" s="119"/>
      <c r="H33" s="119"/>
      <c r="I33" s="119"/>
      <c r="J33" s="397"/>
      <c r="K33" s="397"/>
      <c r="L33" s="119"/>
      <c r="M33" s="119"/>
      <c r="N33" s="119"/>
      <c r="O33" s="119"/>
      <c r="P33" s="119"/>
      <c r="Q33" s="119"/>
      <c r="R33" s="13"/>
      <c r="S33" s="13"/>
      <c r="T33" s="13"/>
      <c r="U33" s="12"/>
      <c r="V33" s="96"/>
    </row>
    <row r="34" spans="1:22" ht="16.5" customHeight="1" x14ac:dyDescent="0.25">
      <c r="A34" s="565" t="s">
        <v>122</v>
      </c>
      <c r="B34" s="565"/>
      <c r="C34" s="565"/>
      <c r="D34" s="565"/>
      <c r="E34" s="565"/>
      <c r="F34" s="565"/>
      <c r="G34" s="565"/>
      <c r="H34" s="565"/>
      <c r="I34" s="565"/>
      <c r="J34" s="565"/>
      <c r="K34" s="403"/>
      <c r="L34" s="403"/>
      <c r="M34" s="403"/>
      <c r="N34" s="403"/>
      <c r="O34" s="403"/>
      <c r="P34" s="403"/>
      <c r="Q34" s="403"/>
      <c r="R34" s="200"/>
      <c r="S34" s="200"/>
      <c r="T34" s="200"/>
      <c r="U34" s="61"/>
      <c r="V34" s="96"/>
    </row>
    <row r="35" spans="1:22" ht="16.5" customHeight="1" x14ac:dyDescent="0.25">
      <c r="A35" s="404" t="s">
        <v>249</v>
      </c>
      <c r="B35" s="249"/>
      <c r="C35" s="249"/>
      <c r="D35" s="249"/>
      <c r="E35" s="249"/>
      <c r="F35" s="249"/>
      <c r="G35" s="249"/>
      <c r="H35" s="249"/>
      <c r="I35" s="249"/>
      <c r="J35" s="249"/>
      <c r="K35" s="249"/>
      <c r="L35" s="249"/>
      <c r="M35" s="249"/>
      <c r="N35" s="249"/>
      <c r="O35" s="249"/>
      <c r="P35" s="405"/>
      <c r="Q35" s="405"/>
      <c r="R35" s="61"/>
      <c r="S35" s="61"/>
      <c r="T35" s="61"/>
      <c r="U35" s="61"/>
      <c r="V35" s="96"/>
    </row>
    <row r="36" spans="1:22" ht="16.5" customHeight="1" x14ac:dyDescent="0.25">
      <c r="A36" s="404" t="s">
        <v>250</v>
      </c>
      <c r="B36" s="249"/>
      <c r="C36" s="249"/>
      <c r="D36" s="249"/>
      <c r="E36" s="249"/>
      <c r="F36" s="249"/>
      <c r="G36" s="249"/>
      <c r="H36" s="249"/>
      <c r="I36" s="249"/>
      <c r="J36" s="249"/>
      <c r="K36" s="249"/>
      <c r="L36" s="249"/>
      <c r="M36" s="249"/>
      <c r="N36" s="249"/>
      <c r="O36" s="405"/>
      <c r="P36" s="405"/>
      <c r="Q36" s="405"/>
      <c r="R36" s="61"/>
      <c r="S36" s="61"/>
      <c r="T36" s="61"/>
      <c r="U36" s="61"/>
      <c r="V36" s="96"/>
    </row>
    <row r="37" spans="1:22" ht="16.5" customHeight="1" x14ac:dyDescent="0.25">
      <c r="A37" s="404" t="s">
        <v>251</v>
      </c>
      <c r="B37" s="249"/>
      <c r="C37" s="249"/>
      <c r="D37" s="249"/>
      <c r="E37" s="249"/>
      <c r="F37" s="249"/>
      <c r="G37" s="249"/>
      <c r="H37" s="249"/>
      <c r="I37" s="249"/>
      <c r="J37" s="249"/>
      <c r="K37" s="249"/>
      <c r="L37" s="249"/>
      <c r="M37" s="249"/>
      <c r="N37" s="249"/>
      <c r="O37" s="249"/>
      <c r="P37" s="405"/>
      <c r="Q37" s="405"/>
      <c r="R37" s="61"/>
      <c r="S37" s="61"/>
      <c r="T37" s="61"/>
      <c r="U37" s="61"/>
      <c r="V37" s="96"/>
    </row>
    <row r="38" spans="1:22" ht="16.5" customHeight="1" x14ac:dyDescent="0.3">
      <c r="A38" s="402" t="s">
        <v>254</v>
      </c>
      <c r="B38" s="147"/>
      <c r="C38" s="119"/>
      <c r="D38" s="119"/>
      <c r="E38" s="119"/>
      <c r="F38" s="119"/>
      <c r="G38" s="119"/>
      <c r="H38" s="119"/>
      <c r="I38" s="119"/>
      <c r="J38" s="397"/>
      <c r="K38" s="397"/>
      <c r="L38" s="119"/>
      <c r="M38" s="119"/>
      <c r="N38" s="119"/>
      <c r="O38" s="119"/>
      <c r="P38" s="119"/>
      <c r="Q38" s="119"/>
      <c r="R38" s="13"/>
      <c r="S38" s="13"/>
      <c r="T38" s="13"/>
      <c r="U38" s="12"/>
      <c r="V38" s="96"/>
    </row>
    <row r="39" spans="1:22" ht="16.5" customHeight="1" x14ac:dyDescent="0.3">
      <c r="A39" s="402" t="s">
        <v>255</v>
      </c>
      <c r="B39" s="147"/>
      <c r="C39" s="119"/>
      <c r="D39" s="119"/>
      <c r="E39" s="119"/>
      <c r="F39" s="119"/>
      <c r="G39" s="119"/>
      <c r="H39" s="119"/>
      <c r="I39" s="119"/>
      <c r="J39" s="397"/>
      <c r="K39" s="397"/>
      <c r="L39" s="119"/>
      <c r="M39" s="119"/>
      <c r="N39" s="119"/>
      <c r="O39" s="119"/>
      <c r="P39" s="119"/>
      <c r="Q39" s="119"/>
      <c r="R39" s="13"/>
      <c r="S39" s="13"/>
      <c r="T39" s="13"/>
      <c r="U39" s="12"/>
      <c r="V39" s="96"/>
    </row>
    <row r="40" spans="1:22" ht="14.25" customHeight="1" x14ac:dyDescent="0.25">
      <c r="A40" s="15"/>
      <c r="B40" s="21"/>
      <c r="C40" s="13"/>
      <c r="D40" s="13"/>
      <c r="E40" s="13"/>
      <c r="F40" s="13"/>
      <c r="G40" s="13"/>
      <c r="H40" s="13"/>
      <c r="I40" s="13"/>
      <c r="J40" s="14"/>
      <c r="K40" s="14"/>
      <c r="L40" s="13"/>
      <c r="M40" s="13"/>
      <c r="N40" s="13"/>
      <c r="O40" s="13"/>
      <c r="P40" s="13"/>
      <c r="Q40" s="13"/>
      <c r="R40" s="13"/>
      <c r="S40" s="13"/>
      <c r="T40" s="13"/>
      <c r="U40" s="12"/>
    </row>
    <row r="41" spans="1:22" ht="14.25" customHeight="1" x14ac:dyDescent="0.25">
      <c r="A41" s="27"/>
      <c r="B41" s="203"/>
      <c r="C41" s="13"/>
      <c r="D41" s="13"/>
      <c r="E41" s="13"/>
      <c r="F41" s="13"/>
      <c r="G41" s="13"/>
      <c r="H41" s="13"/>
      <c r="I41" s="13"/>
      <c r="J41" s="14"/>
      <c r="K41" s="14"/>
      <c r="L41" s="13"/>
      <c r="M41" s="13"/>
      <c r="N41" s="13"/>
      <c r="O41" s="13"/>
      <c r="P41" s="13"/>
      <c r="Q41" s="13"/>
      <c r="R41" s="13"/>
      <c r="S41" s="13"/>
      <c r="T41" s="13"/>
      <c r="U41" s="12"/>
    </row>
    <row r="42" spans="1:22" ht="14.25" customHeight="1" x14ac:dyDescent="0.25">
      <c r="A42" s="27"/>
      <c r="B42" s="203"/>
      <c r="C42" s="13"/>
      <c r="D42" s="13"/>
      <c r="E42" s="13"/>
      <c r="F42" s="13"/>
      <c r="G42" s="13"/>
      <c r="H42" s="13"/>
      <c r="I42" s="13"/>
      <c r="J42" s="14"/>
      <c r="K42" s="14"/>
      <c r="L42" s="13"/>
      <c r="M42" s="13"/>
      <c r="N42" s="13"/>
      <c r="O42" s="13"/>
      <c r="P42" s="13"/>
      <c r="Q42" s="13"/>
      <c r="R42" s="13"/>
      <c r="S42" s="13"/>
      <c r="T42" s="13"/>
      <c r="U42" s="12"/>
    </row>
    <row r="43" spans="1:22" ht="14.25" customHeight="1" x14ac:dyDescent="0.25">
      <c r="A43" s="27"/>
      <c r="B43" s="203"/>
      <c r="C43" s="13"/>
      <c r="D43" s="13"/>
      <c r="E43" s="13"/>
      <c r="F43" s="13"/>
      <c r="G43" s="13"/>
      <c r="H43" s="13"/>
      <c r="I43" s="13"/>
      <c r="J43" s="14"/>
      <c r="K43" s="14"/>
      <c r="L43" s="13"/>
      <c r="M43" s="13"/>
      <c r="N43" s="13"/>
      <c r="O43" s="13"/>
      <c r="P43" s="13"/>
      <c r="Q43" s="13"/>
      <c r="R43" s="13"/>
      <c r="S43" s="13"/>
      <c r="T43" s="13"/>
      <c r="U43" s="12"/>
    </row>
    <row r="44" spans="1:22" ht="14.25" customHeight="1" x14ac:dyDescent="0.25">
      <c r="A44" s="27"/>
      <c r="B44" s="203"/>
      <c r="C44" s="13"/>
      <c r="D44" s="13"/>
      <c r="E44" s="13"/>
      <c r="F44" s="13"/>
      <c r="G44" s="13"/>
      <c r="H44" s="13"/>
      <c r="I44" s="13"/>
      <c r="J44" s="14"/>
      <c r="K44" s="14"/>
      <c r="L44" s="13"/>
      <c r="M44" s="13"/>
      <c r="N44" s="13"/>
      <c r="O44" s="13"/>
      <c r="P44" s="13"/>
      <c r="Q44" s="13"/>
      <c r="R44" s="13"/>
      <c r="S44" s="13"/>
      <c r="T44" s="13"/>
      <c r="U44" s="12"/>
    </row>
    <row r="45" spans="1:22" ht="14.25" customHeight="1" x14ac:dyDescent="0.25">
      <c r="A45" s="27"/>
      <c r="B45" s="203"/>
      <c r="C45" s="13"/>
      <c r="D45" s="13"/>
      <c r="E45" s="13"/>
      <c r="F45" s="13"/>
      <c r="G45" s="13"/>
      <c r="H45" s="13"/>
      <c r="I45" s="13"/>
      <c r="J45" s="14"/>
      <c r="K45" s="14"/>
      <c r="L45" s="13"/>
      <c r="M45" s="13"/>
      <c r="N45" s="13"/>
      <c r="O45" s="13"/>
      <c r="P45" s="13"/>
      <c r="Q45" s="13"/>
      <c r="R45" s="13"/>
      <c r="S45" s="13"/>
      <c r="T45" s="13"/>
      <c r="U45" s="12"/>
    </row>
    <row r="46" spans="1:22" ht="14.25" customHeight="1" x14ac:dyDescent="0.25">
      <c r="A46" s="27"/>
      <c r="B46" s="203"/>
      <c r="C46" s="13"/>
      <c r="D46" s="13"/>
      <c r="E46" s="13"/>
      <c r="F46" s="13"/>
      <c r="G46" s="13"/>
      <c r="H46" s="13"/>
      <c r="I46" s="13"/>
      <c r="J46" s="14"/>
      <c r="K46" s="14"/>
      <c r="L46" s="13"/>
      <c r="M46" s="13"/>
      <c r="N46" s="13"/>
      <c r="O46" s="13"/>
      <c r="P46" s="13"/>
      <c r="Q46" s="13"/>
      <c r="R46" s="13"/>
      <c r="S46" s="13"/>
      <c r="T46" s="13"/>
      <c r="U46" s="12"/>
    </row>
    <row r="47" spans="1:22" ht="14.25" customHeight="1" x14ac:dyDescent="0.25">
      <c r="A47" s="27"/>
      <c r="B47" s="203"/>
      <c r="C47" s="13"/>
      <c r="D47" s="13"/>
      <c r="E47" s="13"/>
      <c r="F47" s="13"/>
      <c r="G47" s="13"/>
      <c r="H47" s="13"/>
      <c r="I47" s="13"/>
      <c r="J47" s="14"/>
      <c r="K47" s="14"/>
      <c r="L47" s="13"/>
      <c r="M47" s="93"/>
      <c r="N47" s="93"/>
      <c r="O47" s="13"/>
      <c r="P47" s="13"/>
      <c r="Q47" s="13"/>
      <c r="R47" s="13"/>
      <c r="S47" s="13"/>
      <c r="T47" s="13"/>
      <c r="U47" s="12"/>
    </row>
    <row r="48" spans="1:22" ht="14.25" customHeight="1" x14ac:dyDescent="0.25">
      <c r="A48" s="27"/>
      <c r="B48" s="203"/>
      <c r="C48" s="13"/>
      <c r="D48" s="13"/>
      <c r="E48" s="13"/>
      <c r="F48" s="13"/>
      <c r="G48" s="13"/>
      <c r="H48" s="13"/>
      <c r="I48" s="13"/>
      <c r="J48" s="14"/>
      <c r="K48" s="14"/>
      <c r="L48" s="13"/>
      <c r="M48" s="13"/>
      <c r="N48" s="13"/>
      <c r="O48" s="13"/>
      <c r="P48" s="13"/>
      <c r="Q48" s="13"/>
      <c r="R48" s="13"/>
      <c r="S48" s="13"/>
      <c r="T48" s="13"/>
      <c r="U48" s="12"/>
    </row>
    <row r="49" spans="1:21" ht="14.25" customHeight="1" x14ac:dyDescent="0.25">
      <c r="A49" s="27"/>
      <c r="B49" s="203"/>
      <c r="C49" s="13"/>
      <c r="D49" s="13"/>
      <c r="E49" s="13"/>
      <c r="F49" s="13"/>
      <c r="G49" s="13"/>
      <c r="H49" s="13"/>
      <c r="I49" s="13"/>
      <c r="J49" s="14"/>
      <c r="K49" s="14"/>
      <c r="L49" s="13"/>
      <c r="M49" s="13"/>
      <c r="N49" s="13"/>
      <c r="O49" s="13"/>
      <c r="P49" s="13"/>
      <c r="Q49" s="13"/>
      <c r="R49" s="13"/>
      <c r="S49" s="13"/>
      <c r="T49" s="13"/>
      <c r="U49" s="12"/>
    </row>
    <row r="50" spans="1:21" ht="14.25" customHeight="1" x14ac:dyDescent="0.25">
      <c r="A50" s="27"/>
      <c r="B50" s="203"/>
      <c r="C50" s="13"/>
      <c r="D50" s="13"/>
      <c r="E50" s="13"/>
      <c r="F50" s="13"/>
      <c r="G50" s="13"/>
      <c r="H50" s="13"/>
      <c r="I50" s="13"/>
      <c r="J50" s="14"/>
      <c r="K50" s="14"/>
      <c r="L50" s="13"/>
      <c r="M50" s="13"/>
      <c r="N50" s="13"/>
      <c r="O50" s="13"/>
      <c r="P50" s="13"/>
      <c r="Q50" s="13"/>
      <c r="R50" s="13"/>
      <c r="S50" s="13"/>
      <c r="T50" s="13"/>
      <c r="U50" s="12"/>
    </row>
    <row r="51" spans="1:21" ht="14.25" customHeight="1" x14ac:dyDescent="0.25">
      <c r="A51" s="27"/>
      <c r="B51" s="203"/>
      <c r="C51" s="13"/>
      <c r="D51" s="13"/>
      <c r="E51" s="13"/>
      <c r="F51" s="13"/>
      <c r="G51" s="13"/>
      <c r="H51" s="13"/>
      <c r="I51" s="13"/>
      <c r="J51" s="14"/>
      <c r="K51" s="14"/>
      <c r="L51" s="13"/>
      <c r="M51" s="13"/>
      <c r="N51" s="13"/>
      <c r="O51" s="13"/>
      <c r="P51" s="13"/>
      <c r="Q51" s="13"/>
      <c r="R51" s="13"/>
      <c r="S51" s="13"/>
      <c r="T51" s="13"/>
      <c r="U51" s="12"/>
    </row>
    <row r="52" spans="1:21" ht="14.25" customHeight="1" x14ac:dyDescent="0.25">
      <c r="A52" s="27"/>
      <c r="B52" s="203"/>
      <c r="C52" s="13"/>
      <c r="D52" s="13"/>
      <c r="E52" s="13"/>
      <c r="F52" s="13"/>
      <c r="G52" s="13"/>
      <c r="H52" s="13"/>
      <c r="I52" s="13"/>
      <c r="J52" s="14"/>
      <c r="K52" s="14"/>
      <c r="L52" s="13"/>
      <c r="M52" s="13"/>
      <c r="N52" s="13"/>
      <c r="O52" s="13"/>
      <c r="P52" s="13"/>
      <c r="Q52" s="13"/>
      <c r="R52" s="13"/>
      <c r="S52" s="13"/>
      <c r="T52" s="13"/>
      <c r="U52" s="12"/>
    </row>
    <row r="53" spans="1:21" ht="14.25" customHeight="1" x14ac:dyDescent="0.25">
      <c r="A53" s="27"/>
      <c r="B53" s="203"/>
      <c r="C53" s="13"/>
      <c r="D53" s="13"/>
      <c r="E53" s="13"/>
      <c r="F53" s="13"/>
      <c r="G53" s="13"/>
      <c r="H53" s="13"/>
      <c r="I53" s="13"/>
      <c r="J53" s="14"/>
      <c r="K53" s="14"/>
      <c r="L53" s="13"/>
      <c r="M53" s="13"/>
      <c r="N53" s="13"/>
      <c r="O53" s="13"/>
      <c r="P53" s="13"/>
      <c r="Q53" s="13"/>
      <c r="R53" s="13"/>
      <c r="S53" s="13"/>
      <c r="T53" s="13"/>
      <c r="U53" s="12"/>
    </row>
    <row r="54" spans="1:21" ht="14.25" customHeight="1" x14ac:dyDescent="0.25">
      <c r="A54" s="27"/>
      <c r="B54" s="203"/>
      <c r="C54" s="13"/>
      <c r="D54" s="13"/>
      <c r="E54" s="13"/>
      <c r="F54" s="13"/>
      <c r="G54" s="13"/>
      <c r="H54" s="13"/>
      <c r="I54" s="13"/>
      <c r="J54" s="14"/>
      <c r="K54" s="14"/>
      <c r="L54" s="13"/>
      <c r="M54" s="13"/>
      <c r="N54" s="13"/>
      <c r="O54" s="13"/>
      <c r="P54" s="13"/>
      <c r="Q54" s="13"/>
      <c r="R54" s="13"/>
      <c r="S54" s="13"/>
      <c r="T54" s="13"/>
      <c r="U54" s="12"/>
    </row>
  </sheetData>
  <mergeCells count="4">
    <mergeCell ref="A34:J34"/>
    <mergeCell ref="C4:U4"/>
    <mergeCell ref="G2:H2"/>
    <mergeCell ref="A1:T1"/>
  </mergeCells>
  <printOptions horizontalCentered="1" verticalCentered="1"/>
  <pageMargins left="0.17" right="0.17" top="0.17" bottom="0.17" header="0.17" footer="0.17"/>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3"/>
  <sheetViews>
    <sheetView showGridLines="0" zoomScaleNormal="100" workbookViewId="0">
      <selection sqref="A1:N22"/>
    </sheetView>
  </sheetViews>
  <sheetFormatPr defaultColWidth="8.88671875" defaultRowHeight="13.2" x14ac:dyDescent="0.25"/>
  <cols>
    <col min="1" max="1" width="17" style="94" customWidth="1"/>
    <col min="2" max="13" width="9.88671875" style="94" customWidth="1"/>
    <col min="14" max="14" width="19.109375" style="94" customWidth="1"/>
    <col min="15" max="16384" width="8.88671875" style="94"/>
  </cols>
  <sheetData>
    <row r="1" spans="1:15" ht="21.15" customHeight="1" x14ac:dyDescent="0.3">
      <c r="A1" s="62" t="s">
        <v>200</v>
      </c>
      <c r="B1" s="161"/>
      <c r="C1" s="161"/>
      <c r="D1" s="161"/>
      <c r="E1" s="161"/>
      <c r="F1" s="161"/>
      <c r="G1" s="161"/>
      <c r="H1" s="161"/>
      <c r="I1" s="161"/>
      <c r="J1" s="161"/>
      <c r="K1" s="161"/>
      <c r="L1" s="161"/>
      <c r="M1" s="161"/>
      <c r="N1" s="161"/>
    </row>
    <row r="2" spans="1:15" ht="30.75" customHeight="1" x14ac:dyDescent="0.25">
      <c r="A2" s="406"/>
      <c r="B2" s="391" t="s">
        <v>214</v>
      </c>
      <c r="C2" s="294" t="s">
        <v>204</v>
      </c>
      <c r="D2" s="294" t="s">
        <v>215</v>
      </c>
      <c r="E2" s="294" t="s">
        <v>216</v>
      </c>
      <c r="F2" s="294" t="s">
        <v>217</v>
      </c>
      <c r="G2" s="294" t="s">
        <v>218</v>
      </c>
      <c r="H2" s="294" t="s">
        <v>219</v>
      </c>
      <c r="I2" s="294" t="s">
        <v>220</v>
      </c>
      <c r="J2" s="294" t="s">
        <v>221</v>
      </c>
      <c r="K2" s="294" t="s">
        <v>222</v>
      </c>
      <c r="L2" s="294" t="s">
        <v>223</v>
      </c>
      <c r="M2" s="294">
        <v>43726</v>
      </c>
      <c r="N2" s="393" t="s">
        <v>226</v>
      </c>
    </row>
    <row r="3" spans="1:15" ht="13.65" customHeight="1" x14ac:dyDescent="0.3">
      <c r="A3" s="128"/>
      <c r="B3" s="572" t="s">
        <v>43</v>
      </c>
      <c r="C3" s="573"/>
      <c r="D3" s="573"/>
      <c r="E3" s="573"/>
      <c r="F3" s="573"/>
      <c r="G3" s="573"/>
      <c r="H3" s="573"/>
      <c r="I3" s="573"/>
      <c r="J3" s="573"/>
      <c r="K3" s="573"/>
      <c r="L3" s="573"/>
      <c r="M3" s="574"/>
      <c r="N3" s="134"/>
      <c r="O3" s="78"/>
    </row>
    <row r="4" spans="1:15" ht="13.65" customHeight="1" x14ac:dyDescent="0.3">
      <c r="A4" s="199"/>
      <c r="B4" s="407"/>
      <c r="C4" s="202"/>
      <c r="D4" s="202"/>
      <c r="E4" s="202"/>
      <c r="F4" s="202"/>
      <c r="G4" s="202"/>
      <c r="H4" s="202"/>
      <c r="I4" s="202"/>
      <c r="J4" s="202"/>
      <c r="K4" s="202"/>
      <c r="L4" s="202"/>
      <c r="M4" s="408"/>
      <c r="N4" s="134"/>
      <c r="O4" s="78"/>
    </row>
    <row r="5" spans="1:15" ht="14.25" customHeight="1" x14ac:dyDescent="0.25">
      <c r="A5" s="199" t="s">
        <v>37</v>
      </c>
      <c r="B5" s="409">
        <v>2622</v>
      </c>
      <c r="C5" s="410"/>
      <c r="D5" s="410"/>
      <c r="E5" s="410"/>
      <c r="F5" s="410"/>
      <c r="G5" s="410"/>
      <c r="H5" s="410"/>
      <c r="I5" s="410"/>
      <c r="J5" s="411"/>
      <c r="K5" s="411"/>
      <c r="L5" s="410"/>
      <c r="M5" s="412"/>
      <c r="N5" s="413">
        <f>SUM(B5:M5)</f>
        <v>2622</v>
      </c>
      <c r="O5" s="78"/>
    </row>
    <row r="6" spans="1:15" ht="14.25" customHeight="1" x14ac:dyDescent="0.25">
      <c r="A6" s="199" t="s">
        <v>163</v>
      </c>
      <c r="B6" s="409">
        <v>84</v>
      </c>
      <c r="C6" s="410"/>
      <c r="D6" s="410"/>
      <c r="E6" s="410"/>
      <c r="F6" s="410"/>
      <c r="G6" s="410"/>
      <c r="H6" s="410"/>
      <c r="I6" s="410"/>
      <c r="J6" s="411"/>
      <c r="K6" s="411"/>
      <c r="L6" s="410"/>
      <c r="M6" s="412"/>
      <c r="N6" s="413">
        <f>SUM(B6:M6)</f>
        <v>84</v>
      </c>
      <c r="O6" s="78"/>
    </row>
    <row r="7" spans="1:15" ht="14.25" customHeight="1" x14ac:dyDescent="0.25">
      <c r="A7" s="414" t="s">
        <v>44</v>
      </c>
      <c r="B7" s="415">
        <f>B9-B5-B6</f>
        <v>1126</v>
      </c>
      <c r="C7" s="118"/>
      <c r="D7" s="118"/>
      <c r="E7" s="118"/>
      <c r="F7" s="118"/>
      <c r="G7" s="118"/>
      <c r="H7" s="118"/>
      <c r="I7" s="118"/>
      <c r="J7" s="416"/>
      <c r="K7" s="416"/>
      <c r="L7" s="118"/>
      <c r="M7" s="417"/>
      <c r="N7" s="413">
        <f>SUM(B7:M7)</f>
        <v>1126</v>
      </c>
      <c r="O7" s="78"/>
    </row>
    <row r="8" spans="1:15" ht="12.6" customHeight="1" x14ac:dyDescent="0.25">
      <c r="A8" s="414"/>
      <c r="B8" s="199"/>
      <c r="C8" s="117"/>
      <c r="D8" s="117"/>
      <c r="E8" s="117"/>
      <c r="F8" s="117"/>
      <c r="G8" s="117"/>
      <c r="H8" s="410"/>
      <c r="I8" s="410"/>
      <c r="J8" s="418"/>
      <c r="K8" s="418"/>
      <c r="L8" s="136"/>
      <c r="M8" s="413"/>
      <c r="N8" s="413"/>
      <c r="O8" s="78"/>
    </row>
    <row r="9" spans="1:15" ht="12.6" customHeight="1" x14ac:dyDescent="0.25">
      <c r="A9" s="419" t="s">
        <v>36</v>
      </c>
      <c r="B9" s="420">
        <v>3832</v>
      </c>
      <c r="C9" s="421"/>
      <c r="D9" s="422"/>
      <c r="E9" s="421"/>
      <c r="F9" s="421"/>
      <c r="G9" s="421"/>
      <c r="H9" s="421"/>
      <c r="I9" s="421"/>
      <c r="J9" s="423"/>
      <c r="K9" s="423"/>
      <c r="L9" s="421"/>
      <c r="M9" s="424"/>
      <c r="N9" s="425">
        <f>SUM(B9:M9)</f>
        <v>3832</v>
      </c>
      <c r="O9" s="78"/>
    </row>
    <row r="10" spans="1:15" ht="10.5" customHeight="1" x14ac:dyDescent="0.25">
      <c r="A10" s="117"/>
      <c r="B10" s="118"/>
      <c r="C10" s="118"/>
      <c r="D10" s="118"/>
      <c r="E10" s="118"/>
      <c r="F10" s="117"/>
      <c r="G10" s="117"/>
      <c r="H10" s="117"/>
      <c r="I10" s="117"/>
      <c r="J10" s="117"/>
      <c r="K10" s="117"/>
      <c r="L10" s="117"/>
      <c r="M10" s="117"/>
      <c r="N10" s="118"/>
      <c r="O10" s="78"/>
    </row>
    <row r="11" spans="1:15" s="96" customFormat="1" ht="15.75" customHeight="1" x14ac:dyDescent="0.25">
      <c r="A11" s="78" t="s">
        <v>273</v>
      </c>
      <c r="B11" s="116"/>
      <c r="C11" s="116"/>
      <c r="D11" s="116"/>
      <c r="E11" s="116"/>
      <c r="F11" s="78"/>
      <c r="G11" s="78"/>
      <c r="H11" s="78"/>
      <c r="I11" s="78"/>
      <c r="J11" s="78"/>
      <c r="K11" s="78"/>
      <c r="L11" s="78"/>
      <c r="M11" s="78"/>
      <c r="N11" s="116"/>
    </row>
    <row r="12" spans="1:15" s="96" customFormat="1" ht="15.75" customHeight="1" x14ac:dyDescent="0.25">
      <c r="A12" s="78" t="s">
        <v>94</v>
      </c>
      <c r="B12" s="78"/>
      <c r="C12" s="78"/>
      <c r="D12" s="78"/>
      <c r="E12" s="78"/>
      <c r="F12" s="78"/>
      <c r="G12" s="78"/>
      <c r="H12" s="78"/>
      <c r="I12" s="78"/>
      <c r="J12" s="78"/>
      <c r="K12" s="78"/>
      <c r="L12" s="78"/>
      <c r="M12" s="78"/>
      <c r="N12" s="78"/>
    </row>
    <row r="13" spans="1:15" s="96" customFormat="1" ht="13.65" customHeight="1" x14ac:dyDescent="0.25"/>
    <row r="14" spans="1:15" s="96" customFormat="1" ht="10.199999999999999" customHeight="1" x14ac:dyDescent="0.25"/>
    <row r="15" spans="1:15" s="96" customFormat="1" ht="13.65" customHeight="1" x14ac:dyDescent="0.25"/>
    <row r="16" spans="1:15" ht="21.15" customHeight="1" x14ac:dyDescent="0.3">
      <c r="A16" s="575" t="s">
        <v>201</v>
      </c>
      <c r="B16" s="575"/>
      <c r="C16" s="575"/>
      <c r="D16" s="575"/>
      <c r="E16" s="575"/>
      <c r="F16" s="575"/>
      <c r="G16" s="575"/>
      <c r="H16" s="575"/>
      <c r="I16" s="575"/>
      <c r="J16" s="575"/>
      <c r="K16" s="575"/>
      <c r="L16" s="575"/>
      <c r="M16" s="575"/>
      <c r="N16" s="576"/>
    </row>
    <row r="17" spans="1:17" s="43" customFormat="1" ht="29.25" customHeight="1" x14ac:dyDescent="0.25">
      <c r="A17" s="426"/>
      <c r="B17" s="391" t="s">
        <v>214</v>
      </c>
      <c r="C17" s="294" t="s">
        <v>204</v>
      </c>
      <c r="D17" s="294" t="s">
        <v>215</v>
      </c>
      <c r="E17" s="294" t="s">
        <v>216</v>
      </c>
      <c r="F17" s="294" t="s">
        <v>217</v>
      </c>
      <c r="G17" s="294" t="s">
        <v>218</v>
      </c>
      <c r="H17" s="294" t="s">
        <v>219</v>
      </c>
      <c r="I17" s="294" t="s">
        <v>220</v>
      </c>
      <c r="J17" s="294" t="s">
        <v>221</v>
      </c>
      <c r="K17" s="294" t="s">
        <v>222</v>
      </c>
      <c r="L17" s="294" t="s">
        <v>223</v>
      </c>
      <c r="M17" s="294">
        <v>43726</v>
      </c>
      <c r="N17" s="393" t="s">
        <v>226</v>
      </c>
      <c r="P17" s="59"/>
    </row>
    <row r="18" spans="1:17" ht="13.65" customHeight="1" x14ac:dyDescent="0.3">
      <c r="A18" s="128"/>
      <c r="B18" s="427"/>
      <c r="C18" s="428"/>
      <c r="D18" s="577" t="s">
        <v>43</v>
      </c>
      <c r="E18" s="577"/>
      <c r="F18" s="577"/>
      <c r="G18" s="577"/>
      <c r="H18" s="577"/>
      <c r="I18" s="577"/>
      <c r="J18" s="577"/>
      <c r="K18" s="577"/>
      <c r="L18" s="428"/>
      <c r="M18" s="429"/>
      <c r="N18" s="430"/>
    </row>
    <row r="19" spans="1:17" ht="13.65" customHeight="1" x14ac:dyDescent="0.3">
      <c r="A19" s="199"/>
      <c r="B19" s="216"/>
      <c r="C19" s="431"/>
      <c r="D19" s="219"/>
      <c r="E19" s="219"/>
      <c r="F19" s="219"/>
      <c r="G19" s="219"/>
      <c r="H19" s="219"/>
      <c r="I19" s="219"/>
      <c r="J19" s="219"/>
      <c r="K19" s="219"/>
      <c r="L19" s="431"/>
      <c r="M19" s="432"/>
      <c r="N19" s="297"/>
    </row>
    <row r="20" spans="1:17" ht="15.75" customHeight="1" x14ac:dyDescent="0.25">
      <c r="A20" s="206" t="s">
        <v>90</v>
      </c>
      <c r="B20" s="433">
        <v>87260</v>
      </c>
      <c r="C20" s="434"/>
      <c r="D20" s="434"/>
      <c r="E20" s="434"/>
      <c r="F20" s="434"/>
      <c r="G20" s="434"/>
      <c r="H20" s="434"/>
      <c r="I20" s="435"/>
      <c r="J20" s="434"/>
      <c r="K20" s="434"/>
      <c r="L20" s="434"/>
      <c r="M20" s="436"/>
      <c r="N20" s="437">
        <f>SUM(B20:M20)</f>
        <v>87260</v>
      </c>
      <c r="P20" s="95"/>
      <c r="Q20" s="38"/>
    </row>
    <row r="21" spans="1:17" ht="12.15" customHeight="1" x14ac:dyDescent="0.3">
      <c r="A21" s="130"/>
      <c r="B21" s="132"/>
      <c r="C21" s="135"/>
      <c r="D21" s="135"/>
      <c r="E21" s="135"/>
      <c r="F21" s="136"/>
      <c r="G21" s="137"/>
      <c r="H21" s="137"/>
      <c r="I21" s="137"/>
      <c r="J21" s="137"/>
      <c r="K21" s="137"/>
      <c r="L21" s="137"/>
      <c r="M21" s="137"/>
      <c r="N21" s="138"/>
    </row>
    <row r="22" spans="1:17" ht="18.75" customHeight="1" x14ac:dyDescent="0.25">
      <c r="A22" s="117" t="s">
        <v>274</v>
      </c>
      <c r="B22" s="132"/>
      <c r="C22" s="132"/>
      <c r="D22" s="132"/>
      <c r="E22" s="132"/>
      <c r="F22" s="117"/>
      <c r="G22" s="117"/>
      <c r="H22" s="117"/>
      <c r="I22" s="117"/>
      <c r="J22" s="117"/>
      <c r="K22" s="117"/>
      <c r="L22" s="117"/>
      <c r="M22" s="117"/>
      <c r="N22" s="118"/>
    </row>
    <row r="23" spans="1:17" x14ac:dyDescent="0.25">
      <c r="A23" s="96"/>
      <c r="B23" s="96"/>
      <c r="C23" s="96"/>
      <c r="D23" s="96"/>
      <c r="E23" s="96"/>
      <c r="F23" s="96"/>
      <c r="G23" s="96"/>
      <c r="H23" s="96"/>
      <c r="I23" s="96"/>
      <c r="J23" s="96"/>
      <c r="K23" s="96"/>
      <c r="L23" s="96"/>
      <c r="M23" s="96"/>
      <c r="N23" s="96"/>
    </row>
  </sheetData>
  <mergeCells count="3">
    <mergeCell ref="B3:M3"/>
    <mergeCell ref="A16:N16"/>
    <mergeCell ref="D18:K18"/>
  </mergeCells>
  <printOptions horizontalCentered="1"/>
  <pageMargins left="0.25" right="0.25" top="0.75" bottom="0.75" header="0.3" footer="0.3"/>
  <pageSetup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0"/>
  <sheetViews>
    <sheetView workbookViewId="0">
      <selection sqref="A1:H54"/>
    </sheetView>
  </sheetViews>
  <sheetFormatPr defaultColWidth="8.88671875" defaultRowHeight="13.2" x14ac:dyDescent="0.25"/>
  <cols>
    <col min="1" max="1" width="48.44140625" style="94" customWidth="1"/>
    <col min="2" max="2" width="17" style="94" customWidth="1"/>
    <col min="3" max="4" width="12.6640625" style="94" customWidth="1"/>
    <col min="5" max="5" width="20.44140625" style="94" customWidth="1"/>
    <col min="6" max="7" width="12.6640625" style="94" customWidth="1"/>
    <col min="8" max="8" width="21.33203125" style="94" customWidth="1"/>
    <col min="9" max="16384" width="8.88671875" style="94"/>
  </cols>
  <sheetData>
    <row r="1" spans="1:8" ht="24" customHeight="1" x14ac:dyDescent="0.3">
      <c r="A1" s="109" t="s">
        <v>247</v>
      </c>
      <c r="B1" s="87"/>
      <c r="C1" s="87"/>
      <c r="D1" s="87"/>
      <c r="E1" s="87"/>
      <c r="F1" s="87"/>
      <c r="G1" s="87"/>
      <c r="H1" s="87"/>
    </row>
    <row r="2" spans="1:8" ht="35.4" customHeight="1" x14ac:dyDescent="0.25">
      <c r="A2" s="197"/>
      <c r="B2" s="198" t="s">
        <v>60</v>
      </c>
      <c r="C2" s="148" t="s">
        <v>166</v>
      </c>
      <c r="D2" s="148" t="s">
        <v>167</v>
      </c>
      <c r="E2" s="149" t="s">
        <v>246</v>
      </c>
      <c r="F2" s="150" t="s">
        <v>166</v>
      </c>
      <c r="G2" s="150" t="s">
        <v>167</v>
      </c>
      <c r="H2" s="151" t="s">
        <v>246</v>
      </c>
    </row>
    <row r="3" spans="1:8" x14ac:dyDescent="0.25">
      <c r="A3" s="88"/>
      <c r="B3" s="106" t="s">
        <v>40</v>
      </c>
      <c r="C3" s="578" t="s">
        <v>153</v>
      </c>
      <c r="D3" s="579"/>
      <c r="E3" s="580"/>
      <c r="F3" s="581" t="s">
        <v>154</v>
      </c>
      <c r="G3" s="582"/>
      <c r="H3" s="583"/>
    </row>
    <row r="4" spans="1:8" x14ac:dyDescent="0.25">
      <c r="A4" s="89"/>
      <c r="B4" s="90"/>
      <c r="C4" s="91"/>
      <c r="D4" s="91"/>
      <c r="E4" s="91"/>
      <c r="F4" s="91"/>
      <c r="G4" s="91"/>
      <c r="H4" s="92"/>
    </row>
    <row r="5" spans="1:8" ht="13.8" x14ac:dyDescent="0.25">
      <c r="A5" s="438" t="s">
        <v>176</v>
      </c>
      <c r="B5" s="439"/>
      <c r="C5" s="440"/>
      <c r="D5" s="440"/>
      <c r="E5" s="440"/>
      <c r="F5" s="440"/>
      <c r="G5" s="440"/>
      <c r="H5" s="441"/>
    </row>
    <row r="6" spans="1:8" ht="14.4" x14ac:dyDescent="0.3">
      <c r="A6" s="442" t="s">
        <v>66</v>
      </c>
      <c r="B6" s="443">
        <f>1117195</f>
        <v>1117195</v>
      </c>
      <c r="C6" s="440">
        <f>1117195</f>
        <v>1117195</v>
      </c>
      <c r="D6" s="440">
        <f>1117195</f>
        <v>1117195</v>
      </c>
      <c r="E6" s="440">
        <f>D6-C6</f>
        <v>0</v>
      </c>
      <c r="F6" s="444">
        <f t="shared" ref="F6:G7" si="0">C6*1.10231125</f>
        <v>1231496.6169437501</v>
      </c>
      <c r="G6" s="444">
        <f t="shared" si="0"/>
        <v>1231496.6169437501</v>
      </c>
      <c r="H6" s="445">
        <f>E6*1.10231125</f>
        <v>0</v>
      </c>
    </row>
    <row r="7" spans="1:8" ht="14.4" x14ac:dyDescent="0.3">
      <c r="A7" s="442" t="s">
        <v>73</v>
      </c>
      <c r="B7" s="439"/>
      <c r="C7" s="443">
        <v>-90000</v>
      </c>
      <c r="D7" s="443">
        <v>-90000</v>
      </c>
      <c r="E7" s="440">
        <f t="shared" ref="E7" si="1">D7-C7</f>
        <v>0</v>
      </c>
      <c r="F7" s="444">
        <f t="shared" si="0"/>
        <v>-99208.012500000012</v>
      </c>
      <c r="G7" s="444">
        <f t="shared" si="0"/>
        <v>-99208.012500000012</v>
      </c>
      <c r="H7" s="445">
        <f>E7*1.10231125</f>
        <v>0</v>
      </c>
    </row>
    <row r="8" spans="1:8" ht="14.4" x14ac:dyDescent="0.3">
      <c r="A8" s="439"/>
      <c r="B8" s="443"/>
      <c r="C8" s="440"/>
      <c r="D8" s="440"/>
      <c r="E8" s="440"/>
      <c r="F8" s="444"/>
      <c r="G8" s="444"/>
      <c r="H8" s="441"/>
    </row>
    <row r="9" spans="1:8" ht="13.8" x14ac:dyDescent="0.25">
      <c r="A9" s="446" t="s">
        <v>62</v>
      </c>
      <c r="B9" s="447">
        <f>SUM(B6:B8)</f>
        <v>1117195</v>
      </c>
      <c r="C9" s="448">
        <f t="shared" ref="C9:H9" si="2">C6+C7</f>
        <v>1027195</v>
      </c>
      <c r="D9" s="448">
        <f t="shared" si="2"/>
        <v>1027195</v>
      </c>
      <c r="E9" s="448">
        <f t="shared" si="2"/>
        <v>0</v>
      </c>
      <c r="F9" s="449">
        <f t="shared" si="2"/>
        <v>1132288.6044437501</v>
      </c>
      <c r="G9" s="449">
        <f t="shared" si="2"/>
        <v>1132288.6044437501</v>
      </c>
      <c r="H9" s="449">
        <f t="shared" si="2"/>
        <v>0</v>
      </c>
    </row>
    <row r="10" spans="1:8" ht="14.4" x14ac:dyDescent="0.3">
      <c r="A10" s="439"/>
      <c r="B10" s="443"/>
      <c r="C10" s="440"/>
      <c r="D10" s="440"/>
      <c r="E10" s="440"/>
      <c r="F10" s="444"/>
      <c r="G10" s="444"/>
      <c r="H10" s="441"/>
    </row>
    <row r="11" spans="1:8" ht="14.4" x14ac:dyDescent="0.3">
      <c r="A11" s="438" t="s">
        <v>177</v>
      </c>
      <c r="B11" s="443"/>
      <c r="C11" s="440"/>
      <c r="D11" s="440"/>
      <c r="E11" s="440"/>
      <c r="F11" s="444"/>
      <c r="G11" s="444"/>
      <c r="H11" s="441"/>
    </row>
    <row r="12" spans="1:8" ht="14.4" x14ac:dyDescent="0.3">
      <c r="A12" s="442" t="s">
        <v>67</v>
      </c>
      <c r="B12" s="450">
        <v>10300</v>
      </c>
      <c r="C12" s="451">
        <v>10300</v>
      </c>
      <c r="D12" s="451">
        <v>10300</v>
      </c>
      <c r="E12" s="451">
        <f t="shared" ref="E12:E14" si="3">D12-C12</f>
        <v>0</v>
      </c>
      <c r="F12" s="452">
        <f t="shared" ref="F12:F14" si="4">C12*1.10231125</f>
        <v>11353.805875</v>
      </c>
      <c r="G12" s="452">
        <f t="shared" ref="G12:H14" si="5">D12*1.10231125</f>
        <v>11353.805875</v>
      </c>
      <c r="H12" s="453">
        <f t="shared" si="5"/>
        <v>0</v>
      </c>
    </row>
    <row r="13" spans="1:8" ht="14.4" x14ac:dyDescent="0.3">
      <c r="A13" s="442" t="s">
        <v>95</v>
      </c>
      <c r="B13" s="450">
        <v>2954</v>
      </c>
      <c r="C13" s="451">
        <v>0</v>
      </c>
      <c r="D13" s="451">
        <v>0</v>
      </c>
      <c r="E13" s="451">
        <f t="shared" si="3"/>
        <v>0</v>
      </c>
      <c r="F13" s="452">
        <f t="shared" si="4"/>
        <v>0</v>
      </c>
      <c r="G13" s="452">
        <f t="shared" si="5"/>
        <v>0</v>
      </c>
      <c r="H13" s="453">
        <f t="shared" si="5"/>
        <v>0</v>
      </c>
    </row>
    <row r="14" spans="1:8" ht="14.4" x14ac:dyDescent="0.3">
      <c r="A14" s="442" t="s">
        <v>68</v>
      </c>
      <c r="B14" s="450">
        <v>7090</v>
      </c>
      <c r="C14" s="451">
        <v>7090</v>
      </c>
      <c r="D14" s="451">
        <v>7090</v>
      </c>
      <c r="E14" s="451">
        <f t="shared" si="3"/>
        <v>0</v>
      </c>
      <c r="F14" s="452">
        <f t="shared" si="4"/>
        <v>7815.3867625000003</v>
      </c>
      <c r="G14" s="452">
        <f t="shared" si="5"/>
        <v>7815.3867625000003</v>
      </c>
      <c r="H14" s="453">
        <f t="shared" si="5"/>
        <v>0</v>
      </c>
    </row>
    <row r="15" spans="1:8" ht="14.4" x14ac:dyDescent="0.3">
      <c r="A15" s="439"/>
      <c r="B15" s="443"/>
      <c r="C15" s="440"/>
      <c r="D15" s="440"/>
      <c r="E15" s="440"/>
      <c r="F15" s="444"/>
      <c r="G15" s="444"/>
      <c r="H15" s="441"/>
    </row>
    <row r="16" spans="1:8" ht="14.4" x14ac:dyDescent="0.3">
      <c r="A16" s="442" t="s">
        <v>69</v>
      </c>
      <c r="B16" s="443"/>
      <c r="C16" s="440"/>
      <c r="D16" s="440"/>
      <c r="E16" s="440"/>
      <c r="F16" s="444"/>
      <c r="G16" s="444"/>
      <c r="H16" s="441"/>
    </row>
    <row r="17" spans="1:9" ht="14.4" x14ac:dyDescent="0.3">
      <c r="A17" s="454" t="s">
        <v>61</v>
      </c>
      <c r="B17" s="443">
        <v>1656</v>
      </c>
      <c r="C17" s="440">
        <v>1656</v>
      </c>
      <c r="D17" s="440">
        <v>1656</v>
      </c>
      <c r="E17" s="440">
        <f t="shared" ref="E17:E19" si="6">D17-C17</f>
        <v>0</v>
      </c>
      <c r="F17" s="444">
        <f t="shared" ref="F17:H19" si="7">C17*1.10231125</f>
        <v>1825.4274300000002</v>
      </c>
      <c r="G17" s="444">
        <f t="shared" si="7"/>
        <v>1825.4274300000002</v>
      </c>
      <c r="H17" s="445">
        <f t="shared" si="7"/>
        <v>0</v>
      </c>
    </row>
    <row r="18" spans="1:9" ht="14.4" x14ac:dyDescent="0.3">
      <c r="A18" s="454" t="s">
        <v>63</v>
      </c>
      <c r="B18" s="450">
        <v>170000</v>
      </c>
      <c r="C18" s="451">
        <v>170000</v>
      </c>
      <c r="D18" s="451">
        <v>170000</v>
      </c>
      <c r="E18" s="451">
        <f>D18-C18</f>
        <v>0</v>
      </c>
      <c r="F18" s="444">
        <f t="shared" si="7"/>
        <v>187392.91250000001</v>
      </c>
      <c r="G18" s="444">
        <f t="shared" si="7"/>
        <v>187392.91250000001</v>
      </c>
      <c r="H18" s="453">
        <f t="shared" si="7"/>
        <v>0</v>
      </c>
    </row>
    <row r="19" spans="1:9" ht="13.8" x14ac:dyDescent="0.25">
      <c r="A19" s="446" t="s">
        <v>64</v>
      </c>
      <c r="B19" s="447">
        <v>192000</v>
      </c>
      <c r="C19" s="448">
        <v>189046</v>
      </c>
      <c r="D19" s="448">
        <v>189046</v>
      </c>
      <c r="E19" s="455">
        <f t="shared" si="6"/>
        <v>0</v>
      </c>
      <c r="F19" s="449">
        <f t="shared" si="7"/>
        <v>208387.53256750002</v>
      </c>
      <c r="G19" s="449">
        <f t="shared" si="7"/>
        <v>208387.53256750002</v>
      </c>
      <c r="H19" s="456">
        <f>E19*1.10231125</f>
        <v>0</v>
      </c>
    </row>
    <row r="20" spans="1:9" ht="14.4" x14ac:dyDescent="0.3">
      <c r="A20" s="439"/>
      <c r="B20" s="443"/>
      <c r="C20" s="440"/>
      <c r="D20" s="440"/>
      <c r="E20" s="440"/>
      <c r="F20" s="444"/>
      <c r="G20" s="444"/>
      <c r="H20" s="441"/>
    </row>
    <row r="21" spans="1:9" ht="14.4" x14ac:dyDescent="0.3">
      <c r="A21" s="438" t="s">
        <v>65</v>
      </c>
      <c r="B21" s="443"/>
      <c r="C21" s="440"/>
      <c r="D21" s="440"/>
      <c r="E21" s="440"/>
      <c r="F21" s="444"/>
      <c r="G21" s="444"/>
      <c r="H21" s="441"/>
    </row>
    <row r="22" spans="1:9" ht="14.4" x14ac:dyDescent="0.3">
      <c r="A22" s="442" t="s">
        <v>178</v>
      </c>
      <c r="B22" s="443">
        <v>137900</v>
      </c>
      <c r="C22" s="440"/>
      <c r="D22" s="440"/>
      <c r="E22" s="440"/>
      <c r="F22" s="444"/>
      <c r="G22" s="444"/>
      <c r="H22" s="441"/>
    </row>
    <row r="23" spans="1:9" ht="14.4" x14ac:dyDescent="0.3">
      <c r="A23" s="454" t="s">
        <v>183</v>
      </c>
      <c r="B23" s="443"/>
      <c r="C23" s="457">
        <v>22105</v>
      </c>
      <c r="D23" s="457">
        <f>'Tab 5 FTAs '!$F$6</f>
        <v>22105</v>
      </c>
      <c r="E23" s="457">
        <f t="shared" ref="E23:E24" si="8">D23-C23</f>
        <v>0</v>
      </c>
      <c r="F23" s="458">
        <f t="shared" ref="F23:H36" si="9">C23*1.10231125</f>
        <v>24366.590181250001</v>
      </c>
      <c r="G23" s="458">
        <f t="shared" si="9"/>
        <v>24366.590181250001</v>
      </c>
      <c r="H23" s="445">
        <f t="shared" si="9"/>
        <v>0</v>
      </c>
    </row>
    <row r="24" spans="1:9" ht="14.4" x14ac:dyDescent="0.3">
      <c r="A24" s="454" t="s">
        <v>179</v>
      </c>
      <c r="B24" s="443"/>
      <c r="C24" s="459">
        <v>117789.76381148165</v>
      </c>
      <c r="D24" s="459">
        <f>'Tab 5 FTAs '!$S$6</f>
        <v>117789.76381148165</v>
      </c>
      <c r="E24" s="459">
        <f t="shared" si="8"/>
        <v>0</v>
      </c>
      <c r="F24" s="458">
        <f t="shared" si="9"/>
        <v>129840.98178423911</v>
      </c>
      <c r="G24" s="458">
        <f t="shared" si="9"/>
        <v>129840.98178423911</v>
      </c>
      <c r="H24" s="445">
        <f t="shared" si="9"/>
        <v>0</v>
      </c>
    </row>
    <row r="25" spans="1:9" ht="14.4" x14ac:dyDescent="0.3">
      <c r="A25" s="454"/>
      <c r="B25" s="443"/>
      <c r="C25" s="459"/>
      <c r="D25" s="459"/>
      <c r="E25" s="459"/>
      <c r="F25" s="458"/>
      <c r="G25" s="458"/>
      <c r="H25" s="445"/>
    </row>
    <row r="26" spans="1:9" ht="14.4" x14ac:dyDescent="0.3">
      <c r="A26" s="442" t="s">
        <v>180</v>
      </c>
      <c r="B26" s="443">
        <v>2000</v>
      </c>
      <c r="C26" s="459"/>
      <c r="D26" s="459"/>
      <c r="E26" s="459"/>
      <c r="F26" s="458"/>
      <c r="G26" s="458"/>
      <c r="H26" s="445"/>
    </row>
    <row r="27" spans="1:9" ht="14.4" x14ac:dyDescent="0.3">
      <c r="A27" s="454" t="s">
        <v>183</v>
      </c>
      <c r="B27" s="443"/>
      <c r="C27" s="459">
        <v>0</v>
      </c>
      <c r="D27" s="459">
        <f>'Tab 5 FTAs '!$F$22</f>
        <v>0</v>
      </c>
      <c r="E27" s="459">
        <f t="shared" ref="E27:E28" si="10">D27-C27</f>
        <v>0</v>
      </c>
      <c r="F27" s="458">
        <f t="shared" si="9"/>
        <v>0</v>
      </c>
      <c r="G27" s="458">
        <f t="shared" si="9"/>
        <v>0</v>
      </c>
      <c r="H27" s="445">
        <f t="shared" si="9"/>
        <v>0</v>
      </c>
      <c r="I27" s="95"/>
    </row>
    <row r="28" spans="1:9" ht="14.4" x14ac:dyDescent="0.3">
      <c r="A28" s="454" t="s">
        <v>179</v>
      </c>
      <c r="B28" s="443"/>
      <c r="C28" s="459">
        <v>0</v>
      </c>
      <c r="D28" s="459">
        <f>'Tab 5 FTAs '!$S$22</f>
        <v>0</v>
      </c>
      <c r="E28" s="459">
        <f t="shared" si="10"/>
        <v>0</v>
      </c>
      <c r="F28" s="458">
        <f t="shared" si="9"/>
        <v>0</v>
      </c>
      <c r="G28" s="458">
        <f t="shared" si="9"/>
        <v>0</v>
      </c>
      <c r="H28" s="445">
        <f t="shared" si="9"/>
        <v>0</v>
      </c>
      <c r="I28" s="95"/>
    </row>
    <row r="29" spans="1:9" ht="14.4" x14ac:dyDescent="0.3">
      <c r="A29" s="454"/>
      <c r="B29" s="443"/>
      <c r="C29" s="459"/>
      <c r="D29" s="459"/>
      <c r="E29" s="459"/>
      <c r="F29" s="458"/>
      <c r="G29" s="458"/>
      <c r="H29" s="445"/>
    </row>
    <row r="30" spans="1:9" ht="14.4" x14ac:dyDescent="0.3">
      <c r="A30" s="442" t="s">
        <v>181</v>
      </c>
      <c r="B30" s="443">
        <v>55250</v>
      </c>
      <c r="C30" s="459"/>
      <c r="D30" s="459"/>
      <c r="E30" s="459"/>
      <c r="F30" s="458"/>
      <c r="G30" s="458"/>
      <c r="H30" s="445"/>
    </row>
    <row r="31" spans="1:9" ht="14.4" x14ac:dyDescent="0.3">
      <c r="A31" s="454" t="s">
        <v>183</v>
      </c>
      <c r="B31" s="443"/>
      <c r="C31" s="457">
        <v>14631</v>
      </c>
      <c r="D31" s="457">
        <f>'Tab 5 FTAs '!$F$15</f>
        <v>14631</v>
      </c>
      <c r="E31" s="457">
        <f t="shared" ref="E31" si="11">D31-C31</f>
        <v>0</v>
      </c>
      <c r="F31" s="458">
        <f t="shared" si="9"/>
        <v>16127.915898750001</v>
      </c>
      <c r="G31" s="458">
        <f t="shared" si="9"/>
        <v>16127.915898750001</v>
      </c>
      <c r="H31" s="445">
        <f t="shared" si="9"/>
        <v>0</v>
      </c>
      <c r="I31" s="95"/>
    </row>
    <row r="32" spans="1:9" ht="14.4" x14ac:dyDescent="0.3">
      <c r="A32" s="454" t="s">
        <v>179</v>
      </c>
      <c r="B32" s="443"/>
      <c r="C32" s="459">
        <v>37103</v>
      </c>
      <c r="D32" s="459">
        <f>'Tab 5 FTAs '!$S$15</f>
        <v>37103</v>
      </c>
      <c r="E32" s="459">
        <v>0</v>
      </c>
      <c r="F32" s="458">
        <f t="shared" si="9"/>
        <v>40899.054308750005</v>
      </c>
      <c r="G32" s="458">
        <f t="shared" si="9"/>
        <v>40899.054308750005</v>
      </c>
      <c r="H32" s="445">
        <f t="shared" si="9"/>
        <v>0</v>
      </c>
      <c r="I32" s="95"/>
    </row>
    <row r="33" spans="1:9" ht="14.4" x14ac:dyDescent="0.3">
      <c r="A33" s="460"/>
      <c r="B33" s="461"/>
      <c r="C33" s="462"/>
      <c r="D33" s="463"/>
      <c r="E33" s="463"/>
      <c r="F33" s="458"/>
      <c r="G33" s="458"/>
      <c r="H33" s="464"/>
      <c r="I33" s="95"/>
    </row>
    <row r="34" spans="1:9" ht="14.4" x14ac:dyDescent="0.3">
      <c r="A34" s="442" t="s">
        <v>182</v>
      </c>
      <c r="B34" s="450">
        <v>6980</v>
      </c>
      <c r="C34" s="465"/>
      <c r="D34" s="465"/>
      <c r="E34" s="465"/>
      <c r="F34" s="458"/>
      <c r="G34" s="458"/>
      <c r="H34" s="445"/>
    </row>
    <row r="35" spans="1:9" ht="14.4" x14ac:dyDescent="0.3">
      <c r="A35" s="454" t="s">
        <v>183</v>
      </c>
      <c r="B35" s="450"/>
      <c r="C35" s="465">
        <v>4771</v>
      </c>
      <c r="D35" s="465">
        <f>'Tab 5 FTAs '!$F$17</f>
        <v>4771</v>
      </c>
      <c r="E35" s="465">
        <f t="shared" ref="E35:E36" si="12">D35-C35</f>
        <v>0</v>
      </c>
      <c r="F35" s="458">
        <f t="shared" si="9"/>
        <v>5259.1269737500006</v>
      </c>
      <c r="G35" s="458">
        <f t="shared" si="9"/>
        <v>5259.1269737500006</v>
      </c>
      <c r="H35" s="445">
        <f t="shared" si="9"/>
        <v>0</v>
      </c>
    </row>
    <row r="36" spans="1:9" ht="14.4" x14ac:dyDescent="0.3">
      <c r="A36" s="454" t="s">
        <v>179</v>
      </c>
      <c r="B36" s="450"/>
      <c r="C36" s="465">
        <v>6071</v>
      </c>
      <c r="D36" s="465">
        <f>'Tab 5 FTAs '!$S$17</f>
        <v>6071</v>
      </c>
      <c r="E36" s="465">
        <f t="shared" si="12"/>
        <v>0</v>
      </c>
      <c r="F36" s="458">
        <f t="shared" si="9"/>
        <v>6692.1315987500002</v>
      </c>
      <c r="G36" s="458">
        <f t="shared" si="9"/>
        <v>6692.1315987500002</v>
      </c>
      <c r="H36" s="445">
        <f t="shared" si="9"/>
        <v>0</v>
      </c>
    </row>
    <row r="37" spans="1:9" ht="14.4" x14ac:dyDescent="0.3">
      <c r="A37" s="454"/>
      <c r="B37" s="450"/>
      <c r="C37" s="451"/>
      <c r="D37" s="451"/>
      <c r="E37" s="451"/>
      <c r="F37" s="452"/>
      <c r="G37" s="452"/>
      <c r="H37" s="441"/>
    </row>
    <row r="38" spans="1:9" ht="17.399999999999999" x14ac:dyDescent="0.55000000000000004">
      <c r="A38" s="446" t="s">
        <v>55</v>
      </c>
      <c r="B38" s="447">
        <f>B22+B26+B30+B34</f>
        <v>202130</v>
      </c>
      <c r="C38" s="466">
        <f t="shared" ref="C38:H38" si="13">SUM(C23:C36)</f>
        <v>202470.76381148165</v>
      </c>
      <c r="D38" s="466">
        <f t="shared" si="13"/>
        <v>202470.76381148165</v>
      </c>
      <c r="E38" s="466">
        <f t="shared" si="13"/>
        <v>0</v>
      </c>
      <c r="F38" s="467">
        <f t="shared" si="13"/>
        <v>223185.80074548913</v>
      </c>
      <c r="G38" s="467">
        <f t="shared" si="13"/>
        <v>223185.80074548913</v>
      </c>
      <c r="H38" s="468">
        <f t="shared" si="13"/>
        <v>0</v>
      </c>
    </row>
    <row r="39" spans="1:9" ht="14.4" x14ac:dyDescent="0.3">
      <c r="A39" s="469"/>
      <c r="B39" s="443"/>
      <c r="C39" s="440"/>
      <c r="D39" s="440"/>
      <c r="E39" s="440"/>
      <c r="F39" s="444"/>
      <c r="G39" s="444"/>
      <c r="H39" s="470"/>
    </row>
    <row r="40" spans="1:9" ht="17.399999999999999" x14ac:dyDescent="0.55000000000000004">
      <c r="A40" s="471" t="s">
        <v>91</v>
      </c>
      <c r="B40" s="447">
        <f t="shared" ref="B40:H40" si="14">B9+B19+B38</f>
        <v>1511325</v>
      </c>
      <c r="C40" s="448">
        <f t="shared" si="14"/>
        <v>1418711.7638114817</v>
      </c>
      <c r="D40" s="448">
        <f t="shared" si="14"/>
        <v>1418711.7638114817</v>
      </c>
      <c r="E40" s="448">
        <f t="shared" si="14"/>
        <v>0</v>
      </c>
      <c r="F40" s="449">
        <f t="shared" si="14"/>
        <v>1563861.9377567391</v>
      </c>
      <c r="G40" s="449">
        <f t="shared" si="14"/>
        <v>1563861.9377567391</v>
      </c>
      <c r="H40" s="468">
        <f t="shared" si="14"/>
        <v>0</v>
      </c>
      <c r="I40" s="95"/>
    </row>
    <row r="41" spans="1:9" ht="13.8" x14ac:dyDescent="0.25">
      <c r="A41" s="469"/>
      <c r="B41" s="443"/>
      <c r="C41" s="472"/>
      <c r="D41" s="472"/>
      <c r="E41" s="472"/>
      <c r="F41" s="473"/>
      <c r="G41" s="473"/>
      <c r="H41" s="470"/>
    </row>
    <row r="42" spans="1:9" ht="16.8" x14ac:dyDescent="0.3">
      <c r="A42" s="442" t="s">
        <v>275</v>
      </c>
      <c r="B42" s="474"/>
      <c r="C42" s="475">
        <v>763850</v>
      </c>
      <c r="D42" s="475">
        <v>763850</v>
      </c>
      <c r="E42" s="476">
        <f t="shared" ref="E42" si="15">D42-C42</f>
        <v>0</v>
      </c>
      <c r="F42" s="477">
        <f t="shared" ref="F42:H46" si="16">C42*1.10231125</f>
        <v>842000.44831250003</v>
      </c>
      <c r="G42" s="477">
        <f t="shared" si="16"/>
        <v>842000.44831250003</v>
      </c>
      <c r="H42" s="478">
        <f t="shared" si="16"/>
        <v>0</v>
      </c>
    </row>
    <row r="43" spans="1:9" ht="14.4" x14ac:dyDescent="0.3">
      <c r="A43" s="442"/>
      <c r="B43" s="443"/>
      <c r="C43" s="440"/>
      <c r="D43" s="440"/>
      <c r="E43" s="440"/>
      <c r="F43" s="444"/>
      <c r="G43" s="477"/>
      <c r="H43" s="478"/>
    </row>
    <row r="44" spans="1:9" ht="16.8" x14ac:dyDescent="0.3">
      <c r="A44" s="442" t="s">
        <v>276</v>
      </c>
      <c r="B44" s="461"/>
      <c r="C44" s="479">
        <v>317515</v>
      </c>
      <c r="D44" s="479">
        <v>317515</v>
      </c>
      <c r="E44" s="479">
        <f t="shared" ref="E44" si="17">D44-C44</f>
        <v>0</v>
      </c>
      <c r="F44" s="480">
        <f t="shared" si="16"/>
        <v>350000.35654375004</v>
      </c>
      <c r="G44" s="477">
        <f t="shared" si="16"/>
        <v>350000.35654375004</v>
      </c>
      <c r="H44" s="481">
        <f>G44-F44</f>
        <v>0</v>
      </c>
    </row>
    <row r="45" spans="1:9" ht="14.4" x14ac:dyDescent="0.3">
      <c r="A45" s="442"/>
      <c r="B45" s="443"/>
      <c r="C45" s="440"/>
      <c r="D45" s="440"/>
      <c r="E45" s="440"/>
      <c r="F45" s="480"/>
      <c r="G45" s="477"/>
      <c r="H45" s="482"/>
    </row>
    <row r="46" spans="1:9" ht="14.4" x14ac:dyDescent="0.3">
      <c r="A46" s="442" t="s">
        <v>92</v>
      </c>
      <c r="B46" s="443"/>
      <c r="C46" s="440">
        <v>40823</v>
      </c>
      <c r="D46" s="440">
        <v>40823</v>
      </c>
      <c r="E46" s="440">
        <f t="shared" ref="E46" si="18">D46-C46</f>
        <v>0</v>
      </c>
      <c r="F46" s="480">
        <f t="shared" si="16"/>
        <v>44999.652158750003</v>
      </c>
      <c r="G46" s="480">
        <f t="shared" si="16"/>
        <v>44999.652158750003</v>
      </c>
      <c r="H46" s="482">
        <f>G46-F46</f>
        <v>0</v>
      </c>
    </row>
    <row r="47" spans="1:9" ht="13.8" x14ac:dyDescent="0.25">
      <c r="A47" s="469"/>
      <c r="B47" s="443"/>
      <c r="C47" s="472"/>
      <c r="D47" s="472"/>
      <c r="E47" s="472"/>
      <c r="F47" s="473"/>
      <c r="G47" s="473"/>
      <c r="H47" s="483"/>
    </row>
    <row r="48" spans="1:9" ht="16.2" x14ac:dyDescent="0.25">
      <c r="A48" s="484" t="s">
        <v>277</v>
      </c>
      <c r="B48" s="485"/>
      <c r="C48" s="486">
        <f t="shared" ref="C48:H48" si="19">C40+C42+C44+C46</f>
        <v>2540899.7638114817</v>
      </c>
      <c r="D48" s="486">
        <f t="shared" si="19"/>
        <v>2540899.7638114817</v>
      </c>
      <c r="E48" s="486">
        <f t="shared" si="19"/>
        <v>0</v>
      </c>
      <c r="F48" s="487">
        <f t="shared" si="19"/>
        <v>2800862.3947717394</v>
      </c>
      <c r="G48" s="487">
        <f t="shared" si="19"/>
        <v>2800862.3947717394</v>
      </c>
      <c r="H48" s="488">
        <f t="shared" si="19"/>
        <v>0</v>
      </c>
    </row>
    <row r="49" spans="1:8" ht="13.8" x14ac:dyDescent="0.25">
      <c r="A49" s="115"/>
      <c r="B49" s="112"/>
      <c r="C49" s="113"/>
      <c r="D49" s="113"/>
      <c r="E49" s="113"/>
      <c r="F49" s="113"/>
      <c r="G49" s="113"/>
      <c r="H49" s="112"/>
    </row>
    <row r="50" spans="1:8" s="96" customFormat="1" ht="15.75" customHeight="1" x14ac:dyDescent="0.25">
      <c r="A50" s="78" t="s">
        <v>278</v>
      </c>
      <c r="B50" s="116"/>
      <c r="C50" s="113"/>
      <c r="D50" s="113"/>
      <c r="E50" s="113"/>
      <c r="F50" s="113"/>
      <c r="G50" s="113"/>
      <c r="H50" s="112"/>
    </row>
    <row r="51" spans="1:8" s="96" customFormat="1" ht="15.75" customHeight="1" x14ac:dyDescent="0.25">
      <c r="A51" s="489" t="s">
        <v>184</v>
      </c>
      <c r="B51" s="116"/>
      <c r="C51" s="113"/>
      <c r="D51" s="113"/>
      <c r="E51" s="113"/>
      <c r="F51" s="113"/>
      <c r="G51" s="113"/>
      <c r="H51" s="112"/>
    </row>
    <row r="52" spans="1:8" s="96" customFormat="1" ht="15.75" customHeight="1" x14ac:dyDescent="0.25">
      <c r="A52" s="489" t="s">
        <v>152</v>
      </c>
      <c r="B52" s="490"/>
      <c r="C52" s="490"/>
      <c r="D52" s="490"/>
      <c r="E52" s="490"/>
      <c r="F52" s="490"/>
      <c r="G52" s="490"/>
      <c r="H52" s="490"/>
    </row>
    <row r="53" spans="1:8" s="96" customFormat="1" ht="15.75" customHeight="1" x14ac:dyDescent="0.25">
      <c r="A53" s="489" t="s">
        <v>151</v>
      </c>
      <c r="B53" s="491"/>
      <c r="C53" s="491"/>
      <c r="D53" s="491"/>
      <c r="E53" s="491"/>
      <c r="F53" s="491"/>
      <c r="G53" s="491"/>
      <c r="H53" s="491"/>
    </row>
    <row r="54" spans="1:8" s="96" customFormat="1" ht="15.75" customHeight="1" x14ac:dyDescent="0.25">
      <c r="A54" s="402" t="s">
        <v>150</v>
      </c>
      <c r="B54" s="78"/>
      <c r="C54" s="78"/>
      <c r="D54" s="78"/>
      <c r="E54" s="78"/>
      <c r="F54" s="78"/>
      <c r="G54" s="78"/>
      <c r="H54" s="78"/>
    </row>
    <row r="55" spans="1:8" s="96" customFormat="1" x14ac:dyDescent="0.25"/>
    <row r="56" spans="1:8" s="96" customFormat="1" x14ac:dyDescent="0.25"/>
    <row r="57" spans="1:8" s="96" customFormat="1" x14ac:dyDescent="0.25"/>
    <row r="58" spans="1:8" s="96" customFormat="1" x14ac:dyDescent="0.25"/>
    <row r="59" spans="1:8" s="96" customFormat="1" x14ac:dyDescent="0.25"/>
    <row r="60" spans="1:8" s="96" customFormat="1" x14ac:dyDescent="0.25"/>
    <row r="61" spans="1:8" s="96" customFormat="1" x14ac:dyDescent="0.25"/>
    <row r="62" spans="1:8" s="96" customFormat="1" x14ac:dyDescent="0.25"/>
    <row r="63" spans="1:8" s="96" customFormat="1" x14ac:dyDescent="0.25"/>
    <row r="64" spans="1:8" s="96" customFormat="1" x14ac:dyDescent="0.25"/>
    <row r="65" s="96" customFormat="1" x14ac:dyDescent="0.25"/>
    <row r="66" s="96" customFormat="1" x14ac:dyDescent="0.25"/>
    <row r="67" s="96" customFormat="1" x14ac:dyDescent="0.25"/>
    <row r="68" s="96" customFormat="1" x14ac:dyDescent="0.25"/>
    <row r="69" s="96" customFormat="1" x14ac:dyDescent="0.25"/>
    <row r="70" s="96" customFormat="1" x14ac:dyDescent="0.25"/>
  </sheetData>
  <mergeCells count="2">
    <mergeCell ref="C3:E3"/>
    <mergeCell ref="F3:H3"/>
  </mergeCells>
  <printOptions horizontalCentered="1"/>
  <pageMargins left="0.45" right="0.45" top="0.5" bottom="0.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54"/>
  <sheetViews>
    <sheetView zoomScaleNormal="100" workbookViewId="0">
      <selection sqref="A1:K53"/>
    </sheetView>
  </sheetViews>
  <sheetFormatPr defaultColWidth="8.88671875" defaultRowHeight="14.4" x14ac:dyDescent="0.3"/>
  <cols>
    <col min="1" max="1" width="22.44140625" style="162" customWidth="1"/>
    <col min="2" max="2" width="19" style="162" customWidth="1"/>
    <col min="3" max="3" width="13.44140625" style="162" customWidth="1"/>
    <col min="4" max="4" width="15.109375" style="162" customWidth="1"/>
    <col min="5" max="5" width="17.6640625" style="162" customWidth="1"/>
    <col min="6" max="6" width="15.6640625" style="162" customWidth="1"/>
    <col min="7" max="7" width="17.6640625" style="162" customWidth="1"/>
    <col min="8" max="8" width="15.33203125" style="162" customWidth="1"/>
    <col min="9" max="9" width="17.33203125" style="162" customWidth="1"/>
    <col min="10" max="10" width="18" style="162" customWidth="1"/>
    <col min="11" max="11" width="17.44140625" style="162" customWidth="1"/>
    <col min="12" max="16384" width="8.88671875" style="162"/>
  </cols>
  <sheetData>
    <row r="1" spans="1:11" ht="15.6" x14ac:dyDescent="0.3">
      <c r="A1" s="585" t="s">
        <v>96</v>
      </c>
      <c r="B1" s="585"/>
      <c r="C1" s="585"/>
      <c r="D1" s="585"/>
      <c r="E1" s="585"/>
      <c r="F1" s="585"/>
      <c r="G1" s="585"/>
      <c r="H1" s="585"/>
      <c r="I1" s="585"/>
      <c r="J1" s="585"/>
      <c r="K1" s="585"/>
    </row>
    <row r="2" spans="1:11" ht="13.2" customHeight="1" x14ac:dyDescent="0.3">
      <c r="A2" s="586" t="s">
        <v>238</v>
      </c>
      <c r="B2" s="587" t="s">
        <v>97</v>
      </c>
      <c r="C2" s="587"/>
      <c r="D2" s="587"/>
      <c r="E2" s="587"/>
      <c r="F2" s="587" t="s">
        <v>98</v>
      </c>
      <c r="G2" s="587"/>
      <c r="H2" s="587"/>
      <c r="I2" s="587" t="s">
        <v>99</v>
      </c>
      <c r="J2" s="587"/>
      <c r="K2" s="587"/>
    </row>
    <row r="3" spans="1:11" ht="13.2" customHeight="1" x14ac:dyDescent="0.3">
      <c r="A3" s="586"/>
      <c r="B3" s="588" t="s">
        <v>86</v>
      </c>
      <c r="C3" s="588"/>
      <c r="D3" s="588"/>
      <c r="E3" s="588"/>
      <c r="F3" s="588" t="s">
        <v>100</v>
      </c>
      <c r="G3" s="588"/>
      <c r="H3" s="588"/>
      <c r="I3" s="588" t="s">
        <v>100</v>
      </c>
      <c r="J3" s="588"/>
      <c r="K3" s="588"/>
    </row>
    <row r="4" spans="1:11" ht="30.6" x14ac:dyDescent="0.3">
      <c r="A4" s="586"/>
      <c r="B4" s="99" t="s">
        <v>239</v>
      </c>
      <c r="C4" s="99" t="s">
        <v>101</v>
      </c>
      <c r="D4" s="99" t="s">
        <v>102</v>
      </c>
      <c r="E4" s="99" t="s">
        <v>103</v>
      </c>
      <c r="F4" s="99" t="s">
        <v>240</v>
      </c>
      <c r="G4" s="99" t="s">
        <v>104</v>
      </c>
      <c r="H4" s="99" t="s">
        <v>102</v>
      </c>
      <c r="I4" s="99" t="s">
        <v>241</v>
      </c>
      <c r="J4" s="99" t="s">
        <v>104</v>
      </c>
      <c r="K4" s="99" t="s">
        <v>105</v>
      </c>
    </row>
    <row r="5" spans="1:11" ht="14.4" customHeight="1" x14ac:dyDescent="0.3">
      <c r="A5" s="152" t="s">
        <v>110</v>
      </c>
      <c r="B5" s="163"/>
      <c r="C5" s="163"/>
      <c r="D5" s="163"/>
      <c r="E5" s="163"/>
      <c r="F5" s="163"/>
      <c r="G5" s="163"/>
      <c r="H5" s="163"/>
      <c r="I5" s="163"/>
      <c r="J5" s="163"/>
      <c r="K5" s="164"/>
    </row>
    <row r="6" spans="1:11" ht="14.4" customHeight="1" x14ac:dyDescent="0.3">
      <c r="A6" s="107" t="s">
        <v>106</v>
      </c>
      <c r="B6" s="165">
        <v>135541.69</v>
      </c>
      <c r="C6" s="165">
        <v>15.16</v>
      </c>
      <c r="D6" s="165">
        <v>48935.75</v>
      </c>
      <c r="E6" s="165">
        <v>22485.91</v>
      </c>
      <c r="F6" s="165">
        <v>-156051.66</v>
      </c>
      <c r="G6" s="165">
        <v>19479.61</v>
      </c>
      <c r="H6" s="165">
        <v>53707.64</v>
      </c>
      <c r="I6" s="165">
        <v>-3271.29</v>
      </c>
      <c r="J6" s="165">
        <v>3687.55</v>
      </c>
      <c r="K6" s="166">
        <v>6632.45</v>
      </c>
    </row>
    <row r="7" spans="1:11" ht="14.4" customHeight="1" x14ac:dyDescent="0.3">
      <c r="A7" s="107" t="s">
        <v>107</v>
      </c>
      <c r="B7" s="167">
        <v>64135.18</v>
      </c>
      <c r="C7" s="167">
        <v>32582.35</v>
      </c>
      <c r="D7" s="167">
        <v>128061.68</v>
      </c>
      <c r="E7" s="167">
        <v>51047.96</v>
      </c>
      <c r="F7" s="167">
        <v>-190279.74</v>
      </c>
      <c r="G7" s="167">
        <v>48395.03</v>
      </c>
      <c r="H7" s="167">
        <v>53746.32</v>
      </c>
      <c r="I7" s="167">
        <v>-6216.19</v>
      </c>
      <c r="J7" s="167">
        <v>4211.45</v>
      </c>
      <c r="K7" s="168">
        <v>3266.7</v>
      </c>
    </row>
    <row r="8" spans="1:11" ht="14.4" customHeight="1" x14ac:dyDescent="0.3">
      <c r="A8" s="107" t="s">
        <v>108</v>
      </c>
      <c r="B8" s="165">
        <v>-82392.09</v>
      </c>
      <c r="C8" s="165">
        <v>91431.56</v>
      </c>
      <c r="D8" s="165">
        <v>56216.47</v>
      </c>
      <c r="E8" s="165">
        <v>78109.2</v>
      </c>
      <c r="F8" s="165">
        <v>-195630.92</v>
      </c>
      <c r="G8" s="165">
        <v>75005.59</v>
      </c>
      <c r="H8" s="165">
        <v>53377.84</v>
      </c>
      <c r="I8" s="165">
        <v>-5271.45</v>
      </c>
      <c r="J8" s="165">
        <v>5486.5</v>
      </c>
      <c r="K8" s="166">
        <v>5241.43</v>
      </c>
    </row>
    <row r="9" spans="1:11" ht="14.4" customHeight="1" x14ac:dyDescent="0.3">
      <c r="A9" s="107" t="s">
        <v>109</v>
      </c>
      <c r="B9" s="169">
        <v>-125286.21</v>
      </c>
      <c r="C9" s="169">
        <v>154970.15</v>
      </c>
      <c r="D9" s="169">
        <v>33620.31</v>
      </c>
      <c r="E9" s="169">
        <v>84510.14</v>
      </c>
      <c r="F9" s="169">
        <v>-174003.51</v>
      </c>
      <c r="G9" s="169">
        <v>79538.100000000006</v>
      </c>
      <c r="H9" s="169">
        <v>59614.58</v>
      </c>
      <c r="I9" s="169">
        <v>-5026.3599999999997</v>
      </c>
      <c r="J9" s="169">
        <v>7573.84</v>
      </c>
      <c r="K9" s="169">
        <v>6273.45</v>
      </c>
    </row>
    <row r="10" spans="1:11" ht="14.4" customHeight="1" x14ac:dyDescent="0.3">
      <c r="A10" s="101" t="s">
        <v>36</v>
      </c>
      <c r="B10" s="170"/>
      <c r="C10" s="170">
        <v>278999.21999999997</v>
      </c>
      <c r="D10" s="170">
        <v>266834.21000000002</v>
      </c>
      <c r="E10" s="170">
        <v>236153.21</v>
      </c>
      <c r="F10" s="170"/>
      <c r="G10" s="170">
        <v>222418.33</v>
      </c>
      <c r="H10" s="170">
        <v>220446.38</v>
      </c>
      <c r="I10" s="170"/>
      <c r="J10" s="170">
        <v>20959.34</v>
      </c>
      <c r="K10" s="170">
        <v>21414.03</v>
      </c>
    </row>
    <row r="11" spans="1:11" ht="14.4" customHeight="1" x14ac:dyDescent="0.3">
      <c r="A11" s="171" t="s">
        <v>118</v>
      </c>
      <c r="B11" s="163"/>
      <c r="C11" s="163"/>
      <c r="D11" s="163"/>
      <c r="E11" s="163"/>
      <c r="F11" s="163"/>
      <c r="G11" s="163"/>
      <c r="H11" s="163"/>
      <c r="I11" s="163"/>
      <c r="J11" s="163"/>
      <c r="K11" s="172"/>
    </row>
    <row r="12" spans="1:11" ht="14.4" customHeight="1" x14ac:dyDescent="0.3">
      <c r="A12" s="173" t="s">
        <v>106</v>
      </c>
      <c r="B12" s="167">
        <v>-88446.5</v>
      </c>
      <c r="C12" s="167">
        <v>84432.83</v>
      </c>
      <c r="D12" s="167">
        <v>23374.21</v>
      </c>
      <c r="E12" s="167">
        <v>72892.259999999995</v>
      </c>
      <c r="F12" s="167">
        <v>-154079.69</v>
      </c>
      <c r="G12" s="167">
        <v>69685.39</v>
      </c>
      <c r="H12" s="167">
        <v>61808.11</v>
      </c>
      <c r="I12" s="167">
        <v>-3725.97</v>
      </c>
      <c r="J12" s="167">
        <v>5440.31</v>
      </c>
      <c r="K12" s="168">
        <v>5286</v>
      </c>
    </row>
    <row r="13" spans="1:11" ht="14.4" customHeight="1" x14ac:dyDescent="0.3">
      <c r="A13" s="100" t="s">
        <v>107</v>
      </c>
      <c r="B13" s="167">
        <v>-100280.12</v>
      </c>
      <c r="C13" s="167">
        <v>193809</v>
      </c>
      <c r="D13" s="167">
        <v>44476.21</v>
      </c>
      <c r="E13" s="167">
        <v>75022.66</v>
      </c>
      <c r="F13" s="167">
        <v>-146202.45000000001</v>
      </c>
      <c r="G13" s="167">
        <v>72481.91</v>
      </c>
      <c r="H13" s="167">
        <v>64798.03</v>
      </c>
      <c r="I13" s="167">
        <v>-3571.68</v>
      </c>
      <c r="J13" s="167">
        <v>4902.6899999999996</v>
      </c>
      <c r="K13" s="168">
        <v>4818.63</v>
      </c>
    </row>
    <row r="14" spans="1:11" ht="14.4" customHeight="1" x14ac:dyDescent="0.3">
      <c r="A14" s="100" t="s">
        <v>108</v>
      </c>
      <c r="B14" s="167">
        <v>-25969.99</v>
      </c>
      <c r="C14" s="167">
        <v>44820.04</v>
      </c>
      <c r="D14" s="167">
        <v>37565.97</v>
      </c>
      <c r="E14" s="167">
        <v>74273.759999999995</v>
      </c>
      <c r="F14" s="167">
        <v>-138518.54</v>
      </c>
      <c r="G14" s="167">
        <v>70783.429999999993</v>
      </c>
      <c r="H14" s="167">
        <v>67644.350000000006</v>
      </c>
      <c r="I14" s="167">
        <v>-3487.62</v>
      </c>
      <c r="J14" s="167">
        <v>5860.74</v>
      </c>
      <c r="K14" s="168">
        <v>6282.12</v>
      </c>
    </row>
    <row r="15" spans="1:11" ht="14.4" customHeight="1" x14ac:dyDescent="0.3">
      <c r="A15" s="100" t="s">
        <v>109</v>
      </c>
      <c r="B15" s="167">
        <v>-92989.7</v>
      </c>
      <c r="C15" s="167">
        <v>104840.75</v>
      </c>
      <c r="D15" s="167">
        <v>37207.22</v>
      </c>
      <c r="E15" s="167">
        <v>67842.679999999993</v>
      </c>
      <c r="F15" s="167">
        <v>-135379.49</v>
      </c>
      <c r="G15" s="167">
        <v>63721.01</v>
      </c>
      <c r="H15" s="167">
        <v>68672.06</v>
      </c>
      <c r="I15" s="167">
        <v>-3909.02</v>
      </c>
      <c r="J15" s="167">
        <v>6316.85</v>
      </c>
      <c r="K15" s="168">
        <v>5689</v>
      </c>
    </row>
    <row r="16" spans="1:11" ht="14.4" customHeight="1" x14ac:dyDescent="0.3">
      <c r="A16" s="154" t="s">
        <v>36</v>
      </c>
      <c r="B16" s="174"/>
      <c r="C16" s="165">
        <v>427902.62</v>
      </c>
      <c r="D16" s="165">
        <v>142623.60999999999</v>
      </c>
      <c r="E16" s="165">
        <v>290031.35999999999</v>
      </c>
      <c r="F16" s="165"/>
      <c r="G16" s="165">
        <v>276671.74</v>
      </c>
      <c r="H16" s="165">
        <v>262922.55</v>
      </c>
      <c r="I16" s="165"/>
      <c r="J16" s="165">
        <v>22520.59</v>
      </c>
      <c r="K16" s="166">
        <v>22075.75</v>
      </c>
    </row>
    <row r="17" spans="1:11" ht="14.4" customHeight="1" x14ac:dyDescent="0.3">
      <c r="A17" s="171" t="s">
        <v>135</v>
      </c>
      <c r="K17" s="175"/>
    </row>
    <row r="18" spans="1:11" ht="14.4" customHeight="1" x14ac:dyDescent="0.3">
      <c r="A18" s="173" t="s">
        <v>106</v>
      </c>
      <c r="B18" s="167">
        <v>-93198.86</v>
      </c>
      <c r="C18" s="167">
        <v>86329.18</v>
      </c>
      <c r="D18" s="167">
        <v>36104.33</v>
      </c>
      <c r="E18" s="167">
        <v>61722.77</v>
      </c>
      <c r="F18" s="167">
        <v>-140330.54</v>
      </c>
      <c r="G18" s="167">
        <v>58073.23</v>
      </c>
      <c r="H18" s="167">
        <v>67244.22</v>
      </c>
      <c r="I18" s="167">
        <v>-3281.16</v>
      </c>
      <c r="J18" s="167">
        <v>5622.04</v>
      </c>
      <c r="K18" s="168">
        <v>5964.55</v>
      </c>
    </row>
    <row r="19" spans="1:11" ht="14.4" customHeight="1" x14ac:dyDescent="0.3">
      <c r="A19" s="100" t="s">
        <v>107</v>
      </c>
      <c r="B19" s="165">
        <v>-104696.78</v>
      </c>
      <c r="C19" s="165">
        <v>56297.82</v>
      </c>
      <c r="D19" s="165">
        <v>21049.05</v>
      </c>
      <c r="E19" s="165">
        <v>75977.02</v>
      </c>
      <c r="F19" s="165">
        <v>-149501.57999999999</v>
      </c>
      <c r="G19" s="165">
        <v>72097.350000000006</v>
      </c>
      <c r="H19" s="165">
        <v>60613.35</v>
      </c>
      <c r="I19" s="165">
        <v>-3623.66</v>
      </c>
      <c r="J19" s="165">
        <v>5971.78</v>
      </c>
      <c r="K19" s="166">
        <v>7347.46</v>
      </c>
    </row>
    <row r="20" spans="1:11" ht="14.4" customHeight="1" x14ac:dyDescent="0.3">
      <c r="A20" s="100" t="s">
        <v>108</v>
      </c>
      <c r="B20" s="165">
        <v>-145425.06</v>
      </c>
      <c r="C20" s="165">
        <v>104756.32</v>
      </c>
      <c r="D20" s="165">
        <v>12802.95</v>
      </c>
      <c r="E20" s="165">
        <v>65253.35</v>
      </c>
      <c r="F20" s="165">
        <v>-138017.49</v>
      </c>
      <c r="G20" s="165">
        <v>61013.62</v>
      </c>
      <c r="H20" s="165">
        <v>62952.45</v>
      </c>
      <c r="I20" s="165">
        <v>-4999.3599999999997</v>
      </c>
      <c r="J20" s="165">
        <v>6305.5</v>
      </c>
      <c r="K20" s="166">
        <v>6890.3</v>
      </c>
    </row>
    <row r="21" spans="1:11" ht="14.4" customHeight="1" x14ac:dyDescent="0.3">
      <c r="A21" s="100" t="s">
        <v>109</v>
      </c>
      <c r="B21" s="165">
        <v>-118725.04</v>
      </c>
      <c r="C21" s="165">
        <v>113244.68</v>
      </c>
      <c r="D21" s="165">
        <v>5019.3900000000003</v>
      </c>
      <c r="E21" s="165">
        <v>63939.1</v>
      </c>
      <c r="F21" s="165">
        <v>-139956.31</v>
      </c>
      <c r="G21" s="165">
        <v>59805.2</v>
      </c>
      <c r="H21" s="165">
        <v>64980.15</v>
      </c>
      <c r="I21" s="165">
        <v>-5584.17</v>
      </c>
      <c r="J21" s="165">
        <v>6161.49</v>
      </c>
      <c r="K21" s="166">
        <v>8209.81</v>
      </c>
    </row>
    <row r="22" spans="1:11" ht="14.4" customHeight="1" x14ac:dyDescent="0.3">
      <c r="A22" s="154" t="s">
        <v>36</v>
      </c>
      <c r="B22" s="174"/>
      <c r="C22" s="165">
        <v>360628</v>
      </c>
      <c r="D22" s="165">
        <v>74975.72</v>
      </c>
      <c r="E22" s="165">
        <v>266892.24</v>
      </c>
      <c r="F22" s="165"/>
      <c r="G22" s="165">
        <v>250989.4</v>
      </c>
      <c r="H22" s="165">
        <v>255790.17</v>
      </c>
      <c r="I22" s="165"/>
      <c r="J22" s="165">
        <v>24060.81</v>
      </c>
      <c r="K22" s="166">
        <v>28412.12</v>
      </c>
    </row>
    <row r="23" spans="1:11" ht="14.4" customHeight="1" x14ac:dyDescent="0.3">
      <c r="A23" s="171" t="s">
        <v>143</v>
      </c>
      <c r="K23" s="175"/>
    </row>
    <row r="24" spans="1:11" ht="14.4" customHeight="1" x14ac:dyDescent="0.3">
      <c r="A24" s="173" t="s">
        <v>106</v>
      </c>
      <c r="B24" s="167">
        <v>-74438.86</v>
      </c>
      <c r="C24" s="167">
        <v>99208.14</v>
      </c>
      <c r="D24" s="167">
        <v>9330.07</v>
      </c>
      <c r="E24" s="167">
        <v>67353.86</v>
      </c>
      <c r="F24" s="167">
        <v>-145131.29999999999</v>
      </c>
      <c r="G24" s="167">
        <v>63798.98</v>
      </c>
      <c r="H24" s="167">
        <v>70405.850000000006</v>
      </c>
      <c r="I24" s="167">
        <v>-7632.49</v>
      </c>
      <c r="J24" s="167">
        <v>5630.36</v>
      </c>
      <c r="K24" s="168">
        <v>7338.58</v>
      </c>
    </row>
    <row r="25" spans="1:11" ht="14.4" customHeight="1" x14ac:dyDescent="0.3">
      <c r="A25" s="100" t="s">
        <v>107</v>
      </c>
      <c r="B25" s="167">
        <v>-51914.64</v>
      </c>
      <c r="C25" s="167">
        <v>21319.919999999998</v>
      </c>
      <c r="D25" s="167">
        <v>9196.23</v>
      </c>
      <c r="E25" s="167">
        <v>81047.3</v>
      </c>
      <c r="F25" s="167">
        <v>-151738.21</v>
      </c>
      <c r="G25" s="167">
        <v>77279.899999999994</v>
      </c>
      <c r="H25" s="167">
        <v>66155.19</v>
      </c>
      <c r="I25" s="167">
        <v>-9340.67</v>
      </c>
      <c r="J25" s="167">
        <v>6337.67</v>
      </c>
      <c r="K25" s="168">
        <v>9314.31</v>
      </c>
    </row>
    <row r="26" spans="1:11" ht="14.4" customHeight="1" x14ac:dyDescent="0.3">
      <c r="A26" s="100" t="s">
        <v>108</v>
      </c>
      <c r="B26" s="167">
        <v>-120838.24</v>
      </c>
      <c r="C26" s="167">
        <v>122343.16</v>
      </c>
      <c r="D26" s="167">
        <v>11740.87</v>
      </c>
      <c r="E26" s="167">
        <v>113113.93</v>
      </c>
      <c r="F26" s="167">
        <f>+F25+G25-H25</f>
        <v>-140613.5</v>
      </c>
      <c r="G26" s="167">
        <v>111345.46</v>
      </c>
      <c r="H26" s="167">
        <v>66757.5</v>
      </c>
      <c r="I26" s="167">
        <v>-12317.29</v>
      </c>
      <c r="J26" s="167">
        <v>6025.62</v>
      </c>
      <c r="K26" s="168">
        <v>5324.59</v>
      </c>
    </row>
    <row r="27" spans="1:11" ht="14.4" customHeight="1" x14ac:dyDescent="0.3">
      <c r="A27" s="100" t="s">
        <v>109</v>
      </c>
      <c r="B27" s="167">
        <v>-123349.91</v>
      </c>
      <c r="C27" s="167">
        <v>138952.29999999999</v>
      </c>
      <c r="D27" s="167">
        <v>34229.07</v>
      </c>
      <c r="E27" s="167">
        <v>91309.03</v>
      </c>
      <c r="F27" s="167">
        <f>+F26+G26-H26</f>
        <v>-96025.54</v>
      </c>
      <c r="G27" s="167">
        <v>87144.78</v>
      </c>
      <c r="H27" s="167">
        <v>67185.56</v>
      </c>
      <c r="I27" s="167">
        <v>-11616.26</v>
      </c>
      <c r="J27" s="167">
        <v>7122.05</v>
      </c>
      <c r="K27" s="168">
        <v>6550.67</v>
      </c>
    </row>
    <row r="28" spans="1:11" ht="14.4" customHeight="1" x14ac:dyDescent="0.3">
      <c r="A28" s="154" t="s">
        <v>36</v>
      </c>
      <c r="B28" s="174"/>
      <c r="C28" s="165">
        <v>381823.52</v>
      </c>
      <c r="D28" s="165">
        <v>64496.24</v>
      </c>
      <c r="E28" s="165">
        <v>352824.12</v>
      </c>
      <c r="F28" s="165"/>
      <c r="G28" s="167">
        <f>SUM(G24:G27)</f>
        <v>339569.12</v>
      </c>
      <c r="H28" s="167">
        <f>SUM(H24:H27)</f>
        <v>270504.09999999998</v>
      </c>
      <c r="I28" s="165"/>
      <c r="J28" s="165">
        <v>25115.7</v>
      </c>
      <c r="K28" s="166">
        <v>28528.15</v>
      </c>
    </row>
    <row r="29" spans="1:11" ht="14.4" customHeight="1" x14ac:dyDescent="0.3">
      <c r="A29" s="171" t="s">
        <v>157</v>
      </c>
      <c r="G29" s="167"/>
      <c r="H29" s="167"/>
      <c r="K29" s="175"/>
    </row>
    <row r="30" spans="1:11" ht="14.4" customHeight="1" x14ac:dyDescent="0.3">
      <c r="A30" s="173" t="s">
        <v>106</v>
      </c>
      <c r="B30" s="167">
        <v>-109935.71</v>
      </c>
      <c r="C30" s="167">
        <v>86691.23</v>
      </c>
      <c r="D30" s="167">
        <v>11980.51</v>
      </c>
      <c r="E30" s="167">
        <v>55354.28</v>
      </c>
      <c r="F30" s="167">
        <f>+F27+G27-H27</f>
        <v>-76066.319999999992</v>
      </c>
      <c r="G30" s="167">
        <v>51513.3</v>
      </c>
      <c r="H30" s="184">
        <v>69136.72</v>
      </c>
      <c r="I30" s="167">
        <v>-11044.88</v>
      </c>
      <c r="J30" s="167">
        <v>5694.71</v>
      </c>
      <c r="K30" s="167">
        <v>5580.41</v>
      </c>
    </row>
    <row r="31" spans="1:11" ht="14.4" customHeight="1" x14ac:dyDescent="0.3">
      <c r="A31" s="100" t="s">
        <v>107</v>
      </c>
      <c r="B31" s="167">
        <f>+B30+C30-D30-E30</f>
        <v>-90579.270000000019</v>
      </c>
      <c r="C31" s="159">
        <v>67377.429999999993</v>
      </c>
      <c r="D31" s="159">
        <v>13116.71</v>
      </c>
      <c r="E31" s="159">
        <v>56390.51</v>
      </c>
      <c r="F31" s="167">
        <f>+F30+G30-H30</f>
        <v>-93689.739999999991</v>
      </c>
      <c r="G31" s="159">
        <v>52367.94</v>
      </c>
      <c r="H31" s="185">
        <v>61033.02</v>
      </c>
      <c r="I31" s="167">
        <f>+I30+J30-K30</f>
        <v>-10930.579999999998</v>
      </c>
      <c r="J31" s="159">
        <v>5907.34</v>
      </c>
      <c r="K31" s="159">
        <v>5453.87</v>
      </c>
    </row>
    <row r="32" spans="1:11" ht="19.2" customHeight="1" x14ac:dyDescent="0.3">
      <c r="A32" s="100" t="s">
        <v>282</v>
      </c>
      <c r="B32" s="186">
        <v>-92709.06</v>
      </c>
      <c r="C32" s="186">
        <v>28903.34</v>
      </c>
      <c r="D32" s="186">
        <v>32179.45</v>
      </c>
      <c r="E32" s="186">
        <v>61567.34</v>
      </c>
      <c r="F32" s="186">
        <v>-102443.22</v>
      </c>
      <c r="G32" s="186">
        <v>56821.56</v>
      </c>
      <c r="H32" s="187">
        <v>47523.34</v>
      </c>
      <c r="I32" s="186">
        <v>-10823.25</v>
      </c>
      <c r="J32" s="186">
        <v>6714.25</v>
      </c>
      <c r="K32" s="188">
        <v>6845.33</v>
      </c>
    </row>
    <row r="33" spans="1:11" ht="17.399999999999999" customHeight="1" x14ac:dyDescent="0.3">
      <c r="A33" s="153" t="s">
        <v>111</v>
      </c>
      <c r="K33" s="175"/>
    </row>
    <row r="34" spans="1:11" ht="13.95" customHeight="1" x14ac:dyDescent="0.3">
      <c r="A34" s="157" t="s">
        <v>115</v>
      </c>
      <c r="B34" s="167">
        <v>-35172.19</v>
      </c>
      <c r="C34" s="167">
        <v>282236.71999999997</v>
      </c>
      <c r="D34" s="167">
        <v>138227.51999999999</v>
      </c>
      <c r="E34" s="167">
        <v>136097.19</v>
      </c>
      <c r="F34" s="167">
        <v>-119831.53</v>
      </c>
      <c r="G34" s="167">
        <v>124042.4</v>
      </c>
      <c r="H34" s="167">
        <v>172227.42</v>
      </c>
      <c r="I34" s="167">
        <v>-7774.12</v>
      </c>
      <c r="J34" s="167">
        <v>16408.61</v>
      </c>
      <c r="K34" s="168">
        <v>15556.52</v>
      </c>
    </row>
    <row r="35" spans="1:11" ht="13.95" customHeight="1" x14ac:dyDescent="0.3">
      <c r="A35" s="157" t="s">
        <v>83</v>
      </c>
      <c r="B35" s="167">
        <v>-27260.17</v>
      </c>
      <c r="C35" s="167">
        <v>410357.98</v>
      </c>
      <c r="D35" s="167">
        <v>188227.31</v>
      </c>
      <c r="E35" s="167">
        <v>240645.46</v>
      </c>
      <c r="F35" s="167">
        <v>-168068.87</v>
      </c>
      <c r="G35" s="167">
        <v>229528.12</v>
      </c>
      <c r="H35" s="167">
        <v>192833.82</v>
      </c>
      <c r="I35" s="167">
        <v>-6922.08</v>
      </c>
      <c r="J35" s="167">
        <v>18550.18</v>
      </c>
      <c r="K35" s="168">
        <v>17559.509999999998</v>
      </c>
    </row>
    <row r="36" spans="1:11" ht="13.95" customHeight="1" x14ac:dyDescent="0.3">
      <c r="A36" s="157" t="s">
        <v>84</v>
      </c>
      <c r="B36" s="167">
        <v>-45774.96</v>
      </c>
      <c r="C36" s="167">
        <v>264093.03999999998</v>
      </c>
      <c r="D36" s="167">
        <v>199195.01</v>
      </c>
      <c r="E36" s="167">
        <v>212326.08</v>
      </c>
      <c r="F36" s="167">
        <v>-131374.85</v>
      </c>
      <c r="G36" s="167">
        <v>199166.5</v>
      </c>
      <c r="H36" s="167">
        <v>198972.63</v>
      </c>
      <c r="I36" s="167">
        <v>-5931.35</v>
      </c>
      <c r="J36" s="167">
        <v>20451.36</v>
      </c>
      <c r="K36" s="168">
        <v>13821.06</v>
      </c>
    </row>
    <row r="37" spans="1:11" ht="13.95" customHeight="1" x14ac:dyDescent="0.3">
      <c r="A37" s="157" t="s">
        <v>85</v>
      </c>
      <c r="B37" s="167">
        <v>-193203</v>
      </c>
      <c r="C37" s="167">
        <v>610930.15</v>
      </c>
      <c r="D37" s="167">
        <v>263208.25</v>
      </c>
      <c r="E37" s="167">
        <v>178583.76</v>
      </c>
      <c r="F37" s="167">
        <v>-131230.09</v>
      </c>
      <c r="G37" s="167">
        <v>162997.51</v>
      </c>
      <c r="H37" s="167">
        <v>200270.6</v>
      </c>
      <c r="I37" s="167">
        <v>698.96</v>
      </c>
      <c r="J37" s="167">
        <v>21613.1</v>
      </c>
      <c r="K37" s="168">
        <v>32571.64</v>
      </c>
    </row>
    <row r="38" spans="1:11" ht="17.399999999999999" customHeight="1" x14ac:dyDescent="0.3">
      <c r="A38" s="157" t="s">
        <v>237</v>
      </c>
      <c r="B38" s="167">
        <v>-24064.83</v>
      </c>
      <c r="C38" s="167">
        <v>654400.72</v>
      </c>
      <c r="D38" s="167">
        <v>244645.78</v>
      </c>
      <c r="E38" s="167">
        <v>250148.43</v>
      </c>
      <c r="F38" s="167">
        <v>-169810.35</v>
      </c>
      <c r="G38" s="167">
        <v>217164.57</v>
      </c>
      <c r="H38" s="167">
        <v>203406</v>
      </c>
      <c r="I38" s="167">
        <v>-10259.64</v>
      </c>
      <c r="J38" s="167">
        <v>27146.29</v>
      </c>
      <c r="K38" s="168">
        <v>20157.900000000001</v>
      </c>
    </row>
    <row r="39" spans="1:11" ht="13.95" customHeight="1" x14ac:dyDescent="0.3">
      <c r="A39" s="157" t="s">
        <v>116</v>
      </c>
      <c r="B39" s="167">
        <v>135541.69</v>
      </c>
      <c r="C39" s="167">
        <v>278999.21999999997</v>
      </c>
      <c r="D39" s="167">
        <v>266834.21000000002</v>
      </c>
      <c r="E39" s="167">
        <v>236153.21</v>
      </c>
      <c r="F39" s="167">
        <v>-156051.66</v>
      </c>
      <c r="G39" s="167">
        <v>222418.33</v>
      </c>
      <c r="H39" s="167">
        <v>220446.38</v>
      </c>
      <c r="I39" s="167">
        <v>-3271.29</v>
      </c>
      <c r="J39" s="167">
        <v>20959.34</v>
      </c>
      <c r="K39" s="168">
        <v>21414.03</v>
      </c>
    </row>
    <row r="40" spans="1:11" ht="13.95" customHeight="1" x14ac:dyDescent="0.3">
      <c r="A40" s="157" t="s">
        <v>119</v>
      </c>
      <c r="B40" s="167">
        <v>-88446.5</v>
      </c>
      <c r="C40" s="167">
        <v>427902.62</v>
      </c>
      <c r="D40" s="167">
        <v>142623.60999999999</v>
      </c>
      <c r="E40" s="167">
        <v>290031.35999999999</v>
      </c>
      <c r="F40" s="167">
        <v>-154079.69</v>
      </c>
      <c r="G40" s="167">
        <v>276671.74</v>
      </c>
      <c r="H40" s="167">
        <v>262922.55</v>
      </c>
      <c r="I40" s="167">
        <v>-3725.97</v>
      </c>
      <c r="J40" s="167">
        <v>22520.59</v>
      </c>
      <c r="K40" s="168">
        <v>22075.75</v>
      </c>
    </row>
    <row r="41" spans="1:11" ht="13.95" customHeight="1" x14ac:dyDescent="0.3">
      <c r="A41" s="157" t="s">
        <v>144</v>
      </c>
      <c r="B41" s="167">
        <v>-93198.86</v>
      </c>
      <c r="C41" s="167">
        <v>360628</v>
      </c>
      <c r="D41" s="167">
        <v>74975.72</v>
      </c>
      <c r="E41" s="167">
        <v>266892.24</v>
      </c>
      <c r="F41" s="167">
        <v>-140330.54</v>
      </c>
      <c r="G41" s="167">
        <v>250989.4</v>
      </c>
      <c r="H41" s="167">
        <v>255790.17</v>
      </c>
      <c r="I41" s="167">
        <v>-3281.16</v>
      </c>
      <c r="J41" s="167">
        <v>24060.81</v>
      </c>
      <c r="K41" s="168">
        <v>28412.12</v>
      </c>
    </row>
    <row r="42" spans="1:11" ht="13.95" customHeight="1" x14ac:dyDescent="0.3">
      <c r="A42" s="157" t="s">
        <v>158</v>
      </c>
      <c r="B42" s="167">
        <v>-74438.86</v>
      </c>
      <c r="C42" s="167">
        <v>381823.52</v>
      </c>
      <c r="D42" s="167">
        <v>64496.24</v>
      </c>
      <c r="E42" s="167">
        <v>352824.12</v>
      </c>
      <c r="F42" s="167">
        <v>-145131.29999999999</v>
      </c>
      <c r="G42" s="167">
        <f>+G28</f>
        <v>339569.12</v>
      </c>
      <c r="H42" s="167">
        <f>+H28</f>
        <v>270504.09999999998</v>
      </c>
      <c r="I42" s="167">
        <v>-7632.49</v>
      </c>
      <c r="J42" s="167">
        <v>25115.7</v>
      </c>
      <c r="K42" s="168">
        <v>28528.15</v>
      </c>
    </row>
    <row r="43" spans="1:11" ht="17.399999999999999" customHeight="1" x14ac:dyDescent="0.3">
      <c r="A43" s="157" t="s">
        <v>284</v>
      </c>
      <c r="B43" s="176">
        <f>+B42+C42-D42-E42</f>
        <v>-109935.69999999995</v>
      </c>
      <c r="C43" s="167" t="s">
        <v>189</v>
      </c>
      <c r="D43" s="167" t="s">
        <v>189</v>
      </c>
      <c r="E43" s="177">
        <v>240000</v>
      </c>
      <c r="F43" s="167">
        <f>+F42+G42-H42</f>
        <v>-76066.27999999997</v>
      </c>
      <c r="G43" s="167" t="s">
        <v>189</v>
      </c>
      <c r="H43" s="167" t="s">
        <v>189</v>
      </c>
      <c r="I43" s="167">
        <f>+I42+J42-K42</f>
        <v>-11044.940000000002</v>
      </c>
      <c r="J43" s="167" t="s">
        <v>189</v>
      </c>
      <c r="K43" s="167" t="s">
        <v>189</v>
      </c>
    </row>
    <row r="44" spans="1:11" ht="17.399999999999999" customHeight="1" x14ac:dyDescent="0.3">
      <c r="A44" s="160" t="s">
        <v>236</v>
      </c>
      <c r="B44" s="167"/>
      <c r="C44" s="167"/>
      <c r="D44" s="167"/>
      <c r="E44" s="177">
        <f>346359/1.10231125</f>
        <v>314211.61672803393</v>
      </c>
      <c r="F44" s="167"/>
      <c r="G44" s="167"/>
      <c r="H44" s="167"/>
      <c r="I44" s="167"/>
      <c r="J44" s="167"/>
      <c r="K44" s="167"/>
    </row>
    <row r="45" spans="1:11" ht="15" customHeight="1" x14ac:dyDescent="0.3">
      <c r="A45" s="178"/>
      <c r="B45" s="179"/>
      <c r="C45" s="179"/>
      <c r="D45" s="179"/>
      <c r="E45" s="180"/>
      <c r="F45" s="179"/>
      <c r="G45" s="179"/>
      <c r="H45" s="179"/>
      <c r="I45" s="179"/>
      <c r="J45" s="179"/>
      <c r="K45" s="179"/>
    </row>
    <row r="46" spans="1:11" ht="15" customHeight="1" x14ac:dyDescent="0.3">
      <c r="A46" s="181" t="s">
        <v>190</v>
      </c>
    </row>
    <row r="47" spans="1:11" ht="15" customHeight="1" x14ac:dyDescent="0.3">
      <c r="A47" s="584" t="s">
        <v>120</v>
      </c>
      <c r="B47" s="584"/>
      <c r="C47" s="584"/>
      <c r="D47" s="584"/>
      <c r="E47" s="584"/>
      <c r="F47" s="584"/>
      <c r="G47" s="584"/>
      <c r="H47" s="584"/>
      <c r="I47" s="584"/>
      <c r="J47" s="584"/>
      <c r="K47" s="584"/>
    </row>
    <row r="48" spans="1:11" ht="15" customHeight="1" x14ac:dyDescent="0.3">
      <c r="A48" s="182" t="s">
        <v>140</v>
      </c>
      <c r="B48" s="182"/>
      <c r="C48" s="182"/>
      <c r="D48" s="182"/>
      <c r="E48" s="182"/>
      <c r="F48" s="182"/>
      <c r="G48" s="182"/>
      <c r="H48" s="182"/>
      <c r="I48" s="182"/>
      <c r="J48" s="182"/>
      <c r="K48" s="182"/>
    </row>
    <row r="49" spans="1:11" ht="15" customHeight="1" x14ac:dyDescent="0.3">
      <c r="A49" s="584" t="s">
        <v>112</v>
      </c>
      <c r="B49" s="584"/>
      <c r="C49" s="584"/>
      <c r="D49" s="584"/>
      <c r="E49" s="584"/>
      <c r="F49" s="584"/>
      <c r="G49" s="584"/>
      <c r="H49" s="584"/>
      <c r="I49" s="584"/>
      <c r="J49" s="584"/>
      <c r="K49" s="584"/>
    </row>
    <row r="50" spans="1:11" ht="15" customHeight="1" x14ac:dyDescent="0.3">
      <c r="A50" s="584" t="s">
        <v>113</v>
      </c>
      <c r="B50" s="584"/>
      <c r="C50" s="584"/>
      <c r="D50" s="584"/>
      <c r="E50" s="584"/>
      <c r="F50" s="584"/>
      <c r="G50" s="584"/>
      <c r="H50" s="584"/>
      <c r="I50" s="584"/>
      <c r="J50" s="584"/>
      <c r="K50" s="584"/>
    </row>
    <row r="51" spans="1:11" ht="15" customHeight="1" x14ac:dyDescent="0.3">
      <c r="A51" s="108" t="s">
        <v>191</v>
      </c>
      <c r="B51" s="108"/>
      <c r="C51" s="108"/>
      <c r="D51" s="108"/>
      <c r="E51" s="108"/>
      <c r="F51" s="108"/>
      <c r="G51" s="108"/>
      <c r="H51" s="108"/>
      <c r="I51" s="108"/>
      <c r="J51" s="108"/>
      <c r="K51" s="108"/>
    </row>
    <row r="52" spans="1:11" ht="15" customHeight="1" x14ac:dyDescent="0.3">
      <c r="A52" s="183" t="s">
        <v>283</v>
      </c>
      <c r="B52" s="183"/>
      <c r="C52" s="183"/>
      <c r="D52" s="183"/>
      <c r="E52" s="183"/>
      <c r="F52" s="183"/>
      <c r="G52" s="183"/>
      <c r="H52" s="183"/>
      <c r="I52" s="108"/>
      <c r="J52" s="108"/>
      <c r="K52" s="108"/>
    </row>
    <row r="53" spans="1:11" ht="15" customHeight="1" x14ac:dyDescent="0.3">
      <c r="A53" s="183" t="s">
        <v>192</v>
      </c>
    </row>
    <row r="54" spans="1:11" s="183" customFormat="1" ht="13.2" x14ac:dyDescent="0.25"/>
  </sheetData>
  <mergeCells count="11">
    <mergeCell ref="A47:K47"/>
    <mergeCell ref="A49:K49"/>
    <mergeCell ref="A50:K50"/>
    <mergeCell ref="A1:K1"/>
    <mergeCell ref="A2:A4"/>
    <mergeCell ref="B2:E2"/>
    <mergeCell ref="F2:H2"/>
    <mergeCell ref="I2:K2"/>
    <mergeCell ref="B3:E3"/>
    <mergeCell ref="F3:H3"/>
    <mergeCell ref="I3:K3"/>
  </mergeCells>
  <pageMargins left="0.25" right="0.25" top="0.5" bottom="0.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Page </vt:lpstr>
      <vt:lpstr>Table 1 WASDE</vt:lpstr>
      <vt:lpstr>Tab 2 Mexico</vt:lpstr>
      <vt:lpstr>Tab 3 WTO Raw  </vt:lpstr>
      <vt:lpstr>Tab 4 Refined</vt:lpstr>
      <vt:lpstr>Tab 5 FTAs </vt:lpstr>
      <vt:lpstr>Tab 6,7 Re-Export </vt:lpstr>
      <vt:lpstr>Table 8 FY 2019</vt:lpstr>
      <vt:lpstr>Table 9 Re-Export </vt:lpstr>
      <vt:lpstr>Tab 10 SCP</vt:lpstr>
      <vt:lpstr>'Cover Page '!Print_Area</vt:lpstr>
      <vt:lpstr>'Tab 10 SCP'!Print_Area</vt:lpstr>
      <vt:lpstr>'Tab 2 Mexico'!Print_Area</vt:lpstr>
      <vt:lpstr>'Tab 3 WTO Raw  '!Print_Area</vt:lpstr>
      <vt:lpstr>'Tab 4 Refined'!Print_Area</vt:lpstr>
      <vt:lpstr>'Tab 5 FTAs '!Print_Area</vt:lpstr>
      <vt:lpstr>'Tab 6,7 Re-Export '!Print_Area</vt:lpstr>
      <vt:lpstr>'Table 1 WASDE'!Print_Area</vt:lpstr>
      <vt:lpstr>'Table 8 FY 2019'!Print_Area</vt:lpstr>
      <vt:lpstr>'Table 9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2018-11-05T14:36:15Z</cp:lastPrinted>
  <dcterms:created xsi:type="dcterms:W3CDTF">2008-01-25T21:12:54Z</dcterms:created>
  <dcterms:modified xsi:type="dcterms:W3CDTF">2018-11-08T19:20:50Z</dcterms:modified>
</cp:coreProperties>
</file>