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02_Sugar TRQ Data\Circular\Publish External\FY 2022\"/>
    </mc:Choice>
  </mc:AlternateContent>
  <xr:revisionPtr revIDLastSave="0" documentId="13_ncr:1_{63BF1734-45A3-4812-907D-8A5127C3B321}" xr6:coauthVersionLast="47" xr6:coauthVersionMax="47" xr10:uidLastSave="{00000000-0000-0000-0000-000000000000}"/>
  <bookViews>
    <workbookView xWindow="1152" yWindow="1152" windowWidth="17280" windowHeight="8820" tabRatio="925" xr2:uid="{00000000-000D-0000-FFFF-FFFF00000000}"/>
  </bookViews>
  <sheets>
    <sheet name="Cover Page " sheetId="139" r:id="rId1"/>
    <sheet name="Table 1 WASDE" sheetId="74" r:id="rId2"/>
    <sheet name="Table 2 Mexico" sheetId="231" r:id="rId3"/>
    <sheet name="Table 3 WTO Raw  " sheetId="1" r:id="rId4"/>
    <sheet name="Table 4 Refined" sheetId="8" r:id="rId5"/>
    <sheet name="Table 5 FTAs " sheetId="54" r:id="rId6"/>
    <sheet name="Tables 6,7 Re-Export " sheetId="116" r:id="rId7"/>
    <sheet name="Table 8 FY 2022 " sheetId="230" r:id="rId8"/>
    <sheet name="Table 9 Re-Export" sheetId="186" r:id="rId9"/>
    <sheet name="Tables 10 High Duty" sheetId="224" r:id="rId10"/>
    <sheet name="Tables 11A,11B SCP" sheetId="45" r:id="rId11"/>
  </sheets>
  <externalReferences>
    <externalReference r:id="rId12"/>
  </externalReferences>
  <definedNames>
    <definedName name="CCCInv" localSheetId="2">#REF!</definedName>
    <definedName name="CCCInv" localSheetId="7">#REF!</definedName>
    <definedName name="CCCInv">#REF!</definedName>
    <definedName name="CertificateGains" localSheetId="2">#REF!</definedName>
    <definedName name="CertificateGains" localSheetId="7">#REF!</definedName>
    <definedName name="CertificateGains">#REF!</definedName>
    <definedName name="ComplyAcres" localSheetId="2">#REF!</definedName>
    <definedName name="ComplyAcres" localSheetId="7">#REF!</definedName>
    <definedName name="ComplyAcres">#REF!</definedName>
    <definedName name="ContractPaymentAcres" localSheetId="2">#REF!</definedName>
    <definedName name="ContractPaymentAcres" localSheetId="7">#REF!</definedName>
    <definedName name="ContractPaymentAcres">#REF!</definedName>
    <definedName name="CountercyclicalPaymentRate" localSheetId="2">#REF!</definedName>
    <definedName name="CountercyclicalPaymentRate" localSheetId="7">#REF!</definedName>
    <definedName name="CountercyclicalPaymentRate">#REF!</definedName>
    <definedName name="CountercyclicalPayments" localSheetId="2">#REF!</definedName>
    <definedName name="CountercyclicalPayments" localSheetId="7">#REF!</definedName>
    <definedName name="CountercyclicalPayments">#REF!</definedName>
    <definedName name="CountercyclicalPaymentYield" localSheetId="2">#REF!</definedName>
    <definedName name="CountercyclicalPaymentYield" localSheetId="7">#REF!</definedName>
    <definedName name="CountercyclicalPaymentYield">#REF!</definedName>
    <definedName name="CRPHistory" localSheetId="2">#REF!</definedName>
    <definedName name="CRPHistory" localSheetId="7">#REF!</definedName>
    <definedName name="CRPHistory">#REF!</definedName>
    <definedName name="CRPPayments" localSheetId="2">#REF!</definedName>
    <definedName name="CRPPayments" localSheetId="7">#REF!</definedName>
    <definedName name="CRPPayments">#REF!</definedName>
    <definedName name="DiffUnaccounted" localSheetId="2">#REF!</definedName>
    <definedName name="DiffUnaccounted" localSheetId="7">#REF!</definedName>
    <definedName name="DiffUnaccounted">#REF!</definedName>
    <definedName name="DirectCounterCyclicalPayments" localSheetId="2">#REF!</definedName>
    <definedName name="DirectCounterCyclicalPayments" localSheetId="7">#REF!</definedName>
    <definedName name="DirectCounterCyclicalPayments">#REF!</definedName>
    <definedName name="DirectPaymentRate" localSheetId="2">#REF!</definedName>
    <definedName name="DirectPaymentRate" localSheetId="7">#REF!</definedName>
    <definedName name="DirectPaymentRate">#REF!</definedName>
    <definedName name="DirectPayments" localSheetId="2">#REF!</definedName>
    <definedName name="DirectPayments" localSheetId="7">#REF!</definedName>
    <definedName name="DirectPayments">#REF!</definedName>
    <definedName name="DirectPaymentsExtract" localSheetId="2">[1]ExtractFileForDirect!#REF!</definedName>
    <definedName name="DirectPaymentsExtract" localSheetId="7">[1]ExtractFileForDirect!#REF!</definedName>
    <definedName name="DirectPaymentsExtract">[1]ExtractFileForDirect!#REF!</definedName>
    <definedName name="DirectPaymentYield" localSheetId="2">#REF!</definedName>
    <definedName name="DirectPaymentYield" localSheetId="7">#REF!</definedName>
    <definedName name="DirectPaymentYield">#REF!</definedName>
    <definedName name="Domestic" localSheetId="2">#REF!</definedName>
    <definedName name="Domestic" localSheetId="7">#REF!</definedName>
    <definedName name="Domestic">#REF!</definedName>
    <definedName name="Effective" localSheetId="2">#REF!</definedName>
    <definedName name="Effective" localSheetId="7">#REF!</definedName>
    <definedName name="Effective">#REF!</definedName>
    <definedName name="EV__LASTREFTIME__" hidden="1">38283.519537037</definedName>
    <definedName name="ExcelName13">#N/A</definedName>
    <definedName name="FarmValueOfProd" localSheetId="2">#REF!</definedName>
    <definedName name="FarmValueOfProd" localSheetId="7">#REF!</definedName>
    <definedName name="FarmValueOfProd">#REF!</definedName>
    <definedName name="FISCAL" localSheetId="2">#REF!</definedName>
    <definedName name="FISCAL" localSheetId="7">#REF!</definedName>
    <definedName name="FISCAL">#REF!</definedName>
    <definedName name="FixedDecoupledPayments" localSheetId="2">#REF!</definedName>
    <definedName name="FixedDecoupledPayments" localSheetId="7">#REF!</definedName>
    <definedName name="FixedDecoupledPayments">#REF!</definedName>
    <definedName name="FreeStocks" localSheetId="2">#REF!</definedName>
    <definedName name="FreeStocks" localSheetId="7">#REF!</definedName>
    <definedName name="FreeStocks">#REF!</definedName>
    <definedName name="HarvestedAcres" localSheetId="2">#REF!</definedName>
    <definedName name="HarvestedAcres" localSheetId="7">#REF!</definedName>
    <definedName name="HarvestedAcres">#REF!</definedName>
    <definedName name="HarvestedYield" localSheetId="2">#REF!</definedName>
    <definedName name="HarvestedYield" localSheetId="7">#REF!</definedName>
    <definedName name="HarvestedYield">#REF!</definedName>
    <definedName name="Hoja1_Query">#N/A</definedName>
    <definedName name="Imports" localSheetId="2">#REF!</definedName>
    <definedName name="Imports" localSheetId="7">#REF!</definedName>
    <definedName name="Imports">#REF!</definedName>
    <definedName name="LDPs" localSheetId="2">#REF!</definedName>
    <definedName name="LDPs" localSheetId="7">#REF!</definedName>
    <definedName name="LDPs">#REF!</definedName>
    <definedName name="LoanDeficiencyPayments" localSheetId="2">#REF!</definedName>
    <definedName name="LoanDeficiencyPayments" localSheetId="7">#REF!</definedName>
    <definedName name="LoanDeficiencyPayments">#REF!</definedName>
    <definedName name="LoanRate" localSheetId="2">#REF!</definedName>
    <definedName name="LoanRate" localSheetId="7">#REF!</definedName>
    <definedName name="LoanRate">#REF!</definedName>
    <definedName name="LoanRePaymntRate" localSheetId="2">#REF!</definedName>
    <definedName name="LoanRePaymntRate" localSheetId="7">#REF!</definedName>
    <definedName name="LoanRePaymntRate">#REF!</definedName>
    <definedName name="LoansCertGains" localSheetId="2">#REF!</definedName>
    <definedName name="LoansCertGains" localSheetId="7">#REF!</definedName>
    <definedName name="LoansCertGains">#REF!</definedName>
    <definedName name="LoansCertPurchasesCwt" localSheetId="2">#REF!</definedName>
    <definedName name="LoansCertPurchasesCwt" localSheetId="7">#REF!</definedName>
    <definedName name="LoansCertPurchasesCwt">#REF!</definedName>
    <definedName name="LoansCertPurchasesDoll" localSheetId="2">#REF!</definedName>
    <definedName name="LoansCertPurchasesDoll" localSheetId="7">#REF!</definedName>
    <definedName name="LoansCertPurchasesDoll">#REF!</definedName>
    <definedName name="LoansOutstanding" localSheetId="2">#REF!</definedName>
    <definedName name="LoansOutstanding" localSheetId="7">#REF!</definedName>
    <definedName name="LoansOutstanding">#REF!</definedName>
    <definedName name="LoansRepaidCYFY_2" localSheetId="2">#REF!</definedName>
    <definedName name="LoansRepaidCYFY_2" localSheetId="7">#REF!</definedName>
    <definedName name="LoansRepaidCYFY_2">#REF!</definedName>
    <definedName name="MarketingLoanWriteOffs" localSheetId="2">#REF!</definedName>
    <definedName name="MarketingLoanWriteOffs" localSheetId="7">#REF!</definedName>
    <definedName name="MarketingLoanWriteOffs">#REF!</definedName>
    <definedName name="Marketings" localSheetId="2">#REF!</definedName>
    <definedName name="Marketings" localSheetId="7">#REF!</definedName>
    <definedName name="Marketings">#REF!</definedName>
    <definedName name="MarketReturns" localSheetId="2">#REF!</definedName>
    <definedName name="MarketReturns" localSheetId="7">#REF!</definedName>
    <definedName name="MarketReturns">#REF!</definedName>
    <definedName name="MO_GoatsClipped" localSheetId="2">#REF!</definedName>
    <definedName name="MO_GoatsClipped" localSheetId="7">#REF!</definedName>
    <definedName name="MO_GoatsClipped">#REF!</definedName>
    <definedName name="MO_LDPs" localSheetId="2">#REF!</definedName>
    <definedName name="MO_LDPs" localSheetId="7">#REF!</definedName>
    <definedName name="MO_LDPs">#REF!</definedName>
    <definedName name="MO_LoanDeficiencyPayments" localSheetId="2">#REF!</definedName>
    <definedName name="MO_LoanDeficiencyPayments" localSheetId="7">#REF!</definedName>
    <definedName name="MO_LoanDeficiencyPayments">#REF!</definedName>
    <definedName name="MO_LoansMadeByCwt" localSheetId="2">#REF!</definedName>
    <definedName name="MO_LoansMadeByCwt" localSheetId="7">#REF!</definedName>
    <definedName name="MO_LoansMadeByCwt">#REF!</definedName>
    <definedName name="MO_LoansMadeByDoll" localSheetId="2">#REF!</definedName>
    <definedName name="MO_LoansMadeByDoll" localSheetId="7">#REF!</definedName>
    <definedName name="MO_LoansMadeByDoll">#REF!</definedName>
    <definedName name="MO_LoansRepaidByCwt" localSheetId="2">#REF!</definedName>
    <definedName name="MO_LoansRepaidByCwt" localSheetId="7">#REF!</definedName>
    <definedName name="MO_LoansRepaidByCwt">#REF!</definedName>
    <definedName name="MO_LoansRepaidByDoll" localSheetId="2">#REF!</definedName>
    <definedName name="MO_LoansRepaidByDoll" localSheetId="7">#REF!</definedName>
    <definedName name="MO_LoansRepaidByDoll">#REF!</definedName>
    <definedName name="MO_MarketingLoanWriteOffs" localSheetId="2">#REF!</definedName>
    <definedName name="MO_MarketingLoanWriteOffs" localSheetId="7">#REF!</definedName>
    <definedName name="MO_MarketingLoanWriteOffs">#REF!</definedName>
    <definedName name="MO_Marketings" localSheetId="2">#REF!</definedName>
    <definedName name="MO_Marketings" localSheetId="7">#REF!</definedName>
    <definedName name="MO_Marketings">#REF!</definedName>
    <definedName name="MO_MarketReturns" localSheetId="2">#REF!</definedName>
    <definedName name="MO_MarketReturns" localSheetId="7">#REF!</definedName>
    <definedName name="MO_MarketReturns">#REF!</definedName>
    <definedName name="MO_Yield" localSheetId="2">#REF!</definedName>
    <definedName name="MO_Yield" localSheetId="7">#REF!</definedName>
    <definedName name="MO_Yield">#REF!</definedName>
    <definedName name="MohairPayments" localSheetId="2">#REF!</definedName>
    <definedName name="MohairPayments" localSheetId="7">#REF!</definedName>
    <definedName name="MohairPayments">#REF!</definedName>
    <definedName name="new_table" localSheetId="2">#REF!</definedName>
    <definedName name="new_table" localSheetId="7">#REF!</definedName>
    <definedName name="new_table">#REF!</definedName>
    <definedName name="NumberGoatsClipped" localSheetId="2">#REF!</definedName>
    <definedName name="NumberGoatsClipped" localSheetId="7">#REF!</definedName>
    <definedName name="NumberGoatsClipped">#REF!</definedName>
    <definedName name="OldTable" localSheetId="2">#REF!</definedName>
    <definedName name="OldTable" localSheetId="7">#REF!</definedName>
    <definedName name="OldTable">#REF!</definedName>
    <definedName name="OTHER" localSheetId="2">#REF!</definedName>
    <definedName name="OTHER" localSheetId="7">#REF!</definedName>
    <definedName name="OTHER">#REF!</definedName>
    <definedName name="PlantedAcres" localSheetId="2">#REF!</definedName>
    <definedName name="PlantedAcres" localSheetId="7">#REF!</definedName>
    <definedName name="PlantedAcres">#REF!</definedName>
    <definedName name="price" localSheetId="2">#REF!</definedName>
    <definedName name="price" localSheetId="7">#REF!</definedName>
    <definedName name="price">#REF!</definedName>
    <definedName name="_xlnm.Print_Area" localSheetId="0">'Cover Page '!$B$3:$P$13</definedName>
    <definedName name="_xlnm.Print_Area" localSheetId="1">'Table 1 WASDE'!$A$1:$Q$31</definedName>
    <definedName name="_xlnm.Print_Area" localSheetId="2">'Table 2 Mexico'!$A$1:$N$29</definedName>
    <definedName name="_xlnm.Print_Area" localSheetId="3">'Table 3 WTO Raw  '!$A$1:$V$51</definedName>
    <definedName name="_xlnm.Print_Area" localSheetId="4">'Table 4 Refined'!$A$1:$P$25</definedName>
    <definedName name="_xlnm.Print_Area" localSheetId="5">'Table 5 FTAs '!$A$1:$S$42</definedName>
    <definedName name="_xlnm.Print_Area" localSheetId="7">'Table 8 FY 2022 '!$A$1:$H$59</definedName>
    <definedName name="_xlnm.Print_Area" localSheetId="8">'Table 9 Re-Export'!$A$1:$L$66</definedName>
    <definedName name="_xlnm.Print_Area" localSheetId="10">'Tables 11A,11B SCP'!$A$1:$R$25</definedName>
    <definedName name="_xlnm.Print_Area" localSheetId="6">'Tables 6,7 Re-Export '!$A$1:$N$50</definedName>
    <definedName name="_xlnm.Print_Area">#N/A</definedName>
    <definedName name="Print_Area_MI">#N/A</definedName>
    <definedName name="_xlnm.Print_Titles">#N/A</definedName>
    <definedName name="Production" localSheetId="2">#REF!</definedName>
    <definedName name="Production" localSheetId="7">#REF!</definedName>
    <definedName name="Production">#REF!</definedName>
    <definedName name="ProductionFlexibilityPayments" localSheetId="2">#REF!</definedName>
    <definedName name="ProductionFlexibilityPayments" localSheetId="7">#REF!</definedName>
    <definedName name="ProductionFlexibilityPayments">#REF!</definedName>
    <definedName name="SAP" localSheetId="2">#REF!</definedName>
    <definedName name="SAP" localSheetId="7">#REF!</definedName>
    <definedName name="SAP">#REF!</definedName>
    <definedName name="SupportPrice" localSheetId="2">#REF!</definedName>
    <definedName name="SupportPrice" localSheetId="7">#REF!</definedName>
    <definedName name="SupportPrice">#REF!</definedName>
    <definedName name="Table5">#REF!</definedName>
    <definedName name="TargetPrice" localSheetId="2">#REF!</definedName>
    <definedName name="TargetPrice" localSheetId="7">#REF!</definedName>
    <definedName name="TargetPrice">#REF!</definedName>
    <definedName name="WO_BeginningStocks" localSheetId="2">#REF!</definedName>
    <definedName name="WO_BeginningStocks" localSheetId="7">#REF!</definedName>
    <definedName name="WO_BeginningStocks">#REF!</definedName>
    <definedName name="WO_DiffUnAccted" localSheetId="2">#REF!</definedName>
    <definedName name="WO_DiffUnAccted" localSheetId="7">#REF!</definedName>
    <definedName name="WO_DiffUnAccted">#REF!</definedName>
    <definedName name="WO_DomesticUse" localSheetId="2">#REF!</definedName>
    <definedName name="WO_DomesticUse" localSheetId="7">#REF!</definedName>
    <definedName name="WO_DomesticUse">#REF!</definedName>
    <definedName name="WO_Exports" localSheetId="2">#REF!</definedName>
    <definedName name="WO_Exports" localSheetId="7">#REF!</definedName>
    <definedName name="WO_Exports">#REF!</definedName>
    <definedName name="WO_FreeStocks" localSheetId="2">#REF!</definedName>
    <definedName name="WO_FreeStocks" localSheetId="7">#REF!</definedName>
    <definedName name="WO_FreeStocks">#REF!</definedName>
    <definedName name="WO_Imports" localSheetId="2">#REF!</definedName>
    <definedName name="WO_Imports" localSheetId="7">#REF!</definedName>
    <definedName name="WO_Imports">#REF!</definedName>
    <definedName name="WO_LDPs" localSheetId="2">#REF!</definedName>
    <definedName name="WO_LDPs" localSheetId="7">#REF!</definedName>
    <definedName name="WO_LDPs">#REF!</definedName>
    <definedName name="WO_LDPsPelts" localSheetId="2">#REF!</definedName>
    <definedName name="WO_LDPsPelts" localSheetId="7">#REF!</definedName>
    <definedName name="WO_LDPsPelts">#REF!</definedName>
    <definedName name="WO_LoanDeficiencyPayments" localSheetId="2">#REF!</definedName>
    <definedName name="WO_LoanDeficiencyPayments" localSheetId="7">#REF!</definedName>
    <definedName name="WO_LoanDeficiencyPayments">#REF!</definedName>
    <definedName name="WO_LoansMadeByCwt" localSheetId="2">#REF!</definedName>
    <definedName name="WO_LoansMadeByCwt" localSheetId="7">#REF!</definedName>
    <definedName name="WO_LoansMadeByCwt">#REF!</definedName>
    <definedName name="WO_LoansMadeByDoll" localSheetId="2">#REF!</definedName>
    <definedName name="WO_LoansMadeByDoll" localSheetId="7">#REF!</definedName>
    <definedName name="WO_LoansMadeByDoll">#REF!</definedName>
    <definedName name="WO_LoansRepaidByCwt" localSheetId="2">#REF!</definedName>
    <definedName name="WO_LoansRepaidByCwt" localSheetId="7">#REF!</definedName>
    <definedName name="WO_LoansRepaidByCwt">#REF!</definedName>
    <definedName name="WO_LoansRepaidByDoll" localSheetId="2">#REF!</definedName>
    <definedName name="WO_LoansRepaidByDoll" localSheetId="7">#REF!</definedName>
    <definedName name="WO_LoansRepaidByDoll">#REF!</definedName>
    <definedName name="WO_MarketingLoanWriteOffs" localSheetId="2">#REF!</definedName>
    <definedName name="WO_MarketingLoanWriteOffs" localSheetId="7">#REF!</definedName>
    <definedName name="WO_MarketingLoanWriteOffs">#REF!</definedName>
    <definedName name="WO_Marketings" localSheetId="2">#REF!</definedName>
    <definedName name="WO_Marketings" localSheetId="7">#REF!</definedName>
    <definedName name="WO_Marketings">#REF!</definedName>
    <definedName name="WO_MarketReturns" localSheetId="2">#REF!</definedName>
    <definedName name="WO_MarketReturns" localSheetId="7">#REF!</definedName>
    <definedName name="WO_MarketReturns">#REF!</definedName>
    <definedName name="WO_production" localSheetId="2">#REF!</definedName>
    <definedName name="WO_production" localSheetId="7">#REF!</definedName>
    <definedName name="WO_production">#REF!</definedName>
    <definedName name="WO_SheepShorn" localSheetId="2">#REF!</definedName>
    <definedName name="WO_SheepShorn" localSheetId="7">#REF!</definedName>
    <definedName name="WO_SheepShorn">#REF!</definedName>
    <definedName name="WO_ShornWool" localSheetId="2">#REF!</definedName>
    <definedName name="WO_ShornWool" localSheetId="7">#REF!</definedName>
    <definedName name="WO_ShornWool">#REF!</definedName>
    <definedName name="WO_StockSheep" localSheetId="2">#REF!</definedName>
    <definedName name="WO_StockSheep" localSheetId="7">#REF!</definedName>
    <definedName name="WO_StockSheep">#REF!</definedName>
    <definedName name="WO_Yield" localSheetId="2">#REF!</definedName>
    <definedName name="WO_Yield" localSheetId="7">#REF!</definedName>
    <definedName name="WO_Yield">#REF!</definedName>
    <definedName name="x" localSheetId="2">#REF!</definedName>
    <definedName name="x">#REF!</definedName>
    <definedName name="XLSIMSIM" localSheetId="0" hidden="1">{"Sim",1,"Output 1","MProd!$U$230","1","4","10,000","298503897"}</definedName>
    <definedName name="XLSIMSIM" localSheetId="2" hidden="1">{"Sim",1,"Output 1","MProd!$U$230","1","4","10,000","298503897"}</definedName>
    <definedName name="XLSIMSIM" localSheetId="7" hidden="1">{"Sim",1,"Output 1","MProd!$U$230","1","4","10,000","298503897"}</definedName>
    <definedName name="XLSIMSIM" localSheetId="9" hidden="1">{"Sim",1,"Output 1","MProd!$U$230","1","4","10,000","298503897"}</definedName>
    <definedName name="XLSIMSIM" localSheetId="6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2">#REF!</definedName>
    <definedName name="Yield" localSheetId="7">#REF!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30" l="1"/>
  <c r="F12" i="8" l="1"/>
  <c r="N21" i="45"/>
  <c r="F25" i="116" l="1"/>
  <c r="F21" i="116"/>
  <c r="F26" i="116" s="1"/>
  <c r="C19" i="45"/>
  <c r="F7" i="45"/>
  <c r="F10" i="45" s="1"/>
  <c r="D68" i="224"/>
  <c r="F69" i="224"/>
  <c r="G13" i="74" s="1"/>
  <c r="G24" i="74" s="1"/>
  <c r="G11" i="74"/>
  <c r="G22" i="74" s="1"/>
  <c r="F28" i="116"/>
  <c r="I28" i="54"/>
  <c r="I27" i="54"/>
  <c r="I24" i="54"/>
  <c r="I23" i="54"/>
  <c r="I19" i="54"/>
  <c r="I20" i="54"/>
  <c r="I18" i="54"/>
  <c r="I22" i="54"/>
  <c r="I8" i="54"/>
  <c r="I9" i="54"/>
  <c r="I10" i="54"/>
  <c r="I11" i="54"/>
  <c r="I12" i="54"/>
  <c r="I13" i="54"/>
  <c r="I15" i="54"/>
  <c r="I7" i="54"/>
  <c r="F11" i="8"/>
  <c r="F8" i="8"/>
  <c r="F7" i="8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" i="1"/>
  <c r="F23" i="231"/>
  <c r="G12" i="74" s="1"/>
  <c r="G23" i="74" s="1"/>
  <c r="D22" i="231"/>
  <c r="N39" i="224"/>
  <c r="N40" i="224"/>
  <c r="N41" i="224"/>
  <c r="N42" i="224"/>
  <c r="N43" i="224"/>
  <c r="N44" i="224"/>
  <c r="N45" i="224"/>
  <c r="N46" i="224"/>
  <c r="N47" i="224"/>
  <c r="N48" i="224"/>
  <c r="N49" i="224"/>
  <c r="N50" i="224"/>
  <c r="N51" i="224"/>
  <c r="N52" i="224"/>
  <c r="N53" i="224"/>
  <c r="N54" i="224"/>
  <c r="N55" i="224"/>
  <c r="N56" i="224"/>
  <c r="N57" i="224"/>
  <c r="N58" i="224"/>
  <c r="N59" i="224"/>
  <c r="N60" i="224"/>
  <c r="N61" i="224"/>
  <c r="N62" i="224"/>
  <c r="N63" i="224"/>
  <c r="N64" i="224"/>
  <c r="N65" i="224"/>
  <c r="N66" i="224"/>
  <c r="N6" i="224"/>
  <c r="N7" i="224"/>
  <c r="N8" i="224"/>
  <c r="N9" i="224"/>
  <c r="N10" i="224"/>
  <c r="N11" i="224"/>
  <c r="N12" i="224"/>
  <c r="N13" i="224"/>
  <c r="N14" i="224"/>
  <c r="N15" i="224"/>
  <c r="N16" i="224"/>
  <c r="N17" i="224"/>
  <c r="N18" i="224"/>
  <c r="N19" i="224"/>
  <c r="N20" i="224"/>
  <c r="N21" i="224"/>
  <c r="N22" i="224"/>
  <c r="N23" i="224"/>
  <c r="N24" i="224"/>
  <c r="N25" i="224"/>
  <c r="N26" i="224"/>
  <c r="N27" i="224"/>
  <c r="N28" i="224"/>
  <c r="C68" i="224"/>
  <c r="B68" i="224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5" i="1"/>
  <c r="F14" i="8" l="1"/>
  <c r="G9" i="74" s="1"/>
  <c r="G20" i="74" s="1"/>
  <c r="I26" i="54"/>
  <c r="I17" i="54"/>
  <c r="I46" i="1"/>
  <c r="G8" i="74" s="1"/>
  <c r="G19" i="74" s="1"/>
  <c r="I6" i="54"/>
  <c r="I30" i="54" s="1"/>
  <c r="G10" i="74" s="1"/>
  <c r="G21" i="74" s="1"/>
  <c r="G25" i="74" l="1"/>
  <c r="G14" i="74"/>
  <c r="P21" i="45" l="1"/>
  <c r="P19" i="45"/>
  <c r="E8" i="116"/>
  <c r="C8" i="116"/>
  <c r="D8" i="116"/>
  <c r="B8" i="116"/>
  <c r="H17" i="54"/>
  <c r="H22" i="54"/>
  <c r="H26" i="54"/>
  <c r="Q6" i="54"/>
  <c r="Q26" i="54"/>
  <c r="Q22" i="54"/>
  <c r="Q17" i="54"/>
  <c r="R17" i="54"/>
  <c r="F11" i="74"/>
  <c r="F22" i="74" s="1"/>
  <c r="E28" i="116"/>
  <c r="E25" i="116"/>
  <c r="D21" i="116"/>
  <c r="E21" i="116"/>
  <c r="E26" i="116" s="1"/>
  <c r="E69" i="224"/>
  <c r="F13" i="74" s="1"/>
  <c r="F24" i="74" s="1"/>
  <c r="E23" i="231"/>
  <c r="F12" i="74" s="1"/>
  <c r="F23" i="74" s="1"/>
  <c r="C22" i="231"/>
  <c r="Q30" i="54" l="1"/>
  <c r="E10" i="45"/>
  <c r="H6" i="54"/>
  <c r="H30" i="54" s="1"/>
  <c r="F10" i="74" s="1"/>
  <c r="F21" i="74" s="1"/>
  <c r="H46" i="1"/>
  <c r="F8" i="74" s="1"/>
  <c r="F19" i="74" s="1"/>
  <c r="E14" i="8"/>
  <c r="F9" i="74" s="1"/>
  <c r="F20" i="74" s="1"/>
  <c r="N36" i="224"/>
  <c r="N33" i="224"/>
  <c r="F25" i="74" l="1"/>
  <c r="F14" i="74"/>
  <c r="D46" i="1" l="1"/>
  <c r="D69" i="224"/>
  <c r="E13" i="74" s="1"/>
  <c r="E24" i="74" s="1"/>
  <c r="D23" i="231"/>
  <c r="E12" i="74" s="1"/>
  <c r="E23" i="74" s="1"/>
  <c r="B22" i="231"/>
  <c r="E11" i="74"/>
  <c r="E22" i="74" s="1"/>
  <c r="D28" i="116"/>
  <c r="D26" i="116"/>
  <c r="D25" i="116"/>
  <c r="E28" i="54"/>
  <c r="E27" i="54"/>
  <c r="E20" i="54"/>
  <c r="E19" i="54"/>
  <c r="E18" i="54"/>
  <c r="E8" i="54"/>
  <c r="E9" i="54"/>
  <c r="E10" i="54"/>
  <c r="E11" i="54"/>
  <c r="E12" i="54"/>
  <c r="E13" i="54"/>
  <c r="E15" i="54"/>
  <c r="E7" i="54"/>
  <c r="D14" i="8"/>
  <c r="E9" i="74" s="1"/>
  <c r="E20" i="74" s="1"/>
  <c r="D10" i="45" l="1"/>
  <c r="E17" i="54"/>
  <c r="E26" i="54"/>
  <c r="E6" i="54"/>
  <c r="G46" i="1"/>
  <c r="E30" i="54" l="1"/>
  <c r="E10" i="74" s="1"/>
  <c r="E21" i="74" s="1"/>
  <c r="E8" i="74"/>
  <c r="E19" i="74" s="1"/>
  <c r="N6" i="231"/>
  <c r="N7" i="231"/>
  <c r="N8" i="231"/>
  <c r="N9" i="231"/>
  <c r="N10" i="231"/>
  <c r="N11" i="231"/>
  <c r="N12" i="231"/>
  <c r="N13" i="231"/>
  <c r="N14" i="231"/>
  <c r="N15" i="231"/>
  <c r="N16" i="231"/>
  <c r="N17" i="231"/>
  <c r="N18" i="231"/>
  <c r="N19" i="231"/>
  <c r="N20" i="231"/>
  <c r="N5" i="231"/>
  <c r="N34" i="224"/>
  <c r="N35" i="224"/>
  <c r="N37" i="224"/>
  <c r="N38" i="224"/>
  <c r="N32" i="224"/>
  <c r="N5" i="224"/>
  <c r="R46" i="1"/>
  <c r="Q46" i="1"/>
  <c r="E46" i="1"/>
  <c r="C46" i="1"/>
  <c r="B46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C21" i="116"/>
  <c r="C26" i="116" s="1"/>
  <c r="S46" i="1" l="1"/>
  <c r="E14" i="74"/>
  <c r="E25" i="74"/>
  <c r="C8" i="74"/>
  <c r="U46" i="1"/>
  <c r="F46" i="1"/>
  <c r="D8" i="230"/>
  <c r="C69" i="224" l="1"/>
  <c r="D13" i="74" s="1"/>
  <c r="D24" i="74" s="1"/>
  <c r="B21" i="116"/>
  <c r="D11" i="74"/>
  <c r="D22" i="74" s="1"/>
  <c r="C28" i="116"/>
  <c r="C25" i="116"/>
  <c r="D17" i="54"/>
  <c r="C6" i="54"/>
  <c r="C17" i="54"/>
  <c r="C23" i="54"/>
  <c r="E23" i="54" s="1"/>
  <c r="C24" i="54"/>
  <c r="E24" i="54" s="1"/>
  <c r="C26" i="54"/>
  <c r="C23" i="231"/>
  <c r="D12" i="74" s="1"/>
  <c r="B23" i="231"/>
  <c r="N22" i="231"/>
  <c r="R26" i="54"/>
  <c r="R22" i="54"/>
  <c r="R6" i="54"/>
  <c r="B69" i="224"/>
  <c r="N68" i="224"/>
  <c r="N69" i="224" l="1"/>
  <c r="R30" i="54"/>
  <c r="N23" i="231"/>
  <c r="D8" i="74"/>
  <c r="D19" i="74" s="1"/>
  <c r="D26" i="54"/>
  <c r="D6" i="54"/>
  <c r="C10" i="45"/>
  <c r="C14" i="8"/>
  <c r="D9" i="74" s="1"/>
  <c r="D20" i="74" s="1"/>
  <c r="D23" i="74"/>
  <c r="C12" i="74"/>
  <c r="C13" i="74"/>
  <c r="D30" i="54" l="1"/>
  <c r="D10" i="74" s="1"/>
  <c r="D21" i="74" s="1"/>
  <c r="D25" i="74" s="1"/>
  <c r="D14" i="74" l="1"/>
  <c r="F48" i="116"/>
  <c r="E48" i="116"/>
  <c r="D48" i="116"/>
  <c r="C48" i="116"/>
  <c r="B48" i="116"/>
  <c r="C11" i="74"/>
  <c r="B26" i="116"/>
  <c r="B25" i="116"/>
  <c r="B28" i="116" s="1"/>
  <c r="C30" i="54" l="1"/>
  <c r="C10" i="74" s="1"/>
  <c r="B6" i="54" l="1"/>
  <c r="B17" i="54"/>
  <c r="B26" i="54"/>
  <c r="F14" i="230" l="1"/>
  <c r="F13" i="230"/>
  <c r="F12" i="230"/>
  <c r="E14" i="230"/>
  <c r="E13" i="230"/>
  <c r="E12" i="230"/>
  <c r="C19" i="230"/>
  <c r="O11" i="74" l="1"/>
  <c r="O10" i="74"/>
  <c r="H50" i="230" l="1"/>
  <c r="D50" i="230"/>
  <c r="C50" i="230"/>
  <c r="H48" i="230"/>
  <c r="D48" i="230"/>
  <c r="C48" i="230"/>
  <c r="H46" i="230"/>
  <c r="D46" i="230"/>
  <c r="C46" i="230"/>
  <c r="C42" i="230"/>
  <c r="B42" i="230"/>
  <c r="F40" i="230"/>
  <c r="G40" i="230"/>
  <c r="F39" i="230"/>
  <c r="E39" i="230"/>
  <c r="G39" i="230"/>
  <c r="G36" i="230"/>
  <c r="F36" i="230"/>
  <c r="E36" i="230"/>
  <c r="G35" i="230"/>
  <c r="F35" i="230"/>
  <c r="E35" i="230"/>
  <c r="F32" i="230"/>
  <c r="G32" i="230"/>
  <c r="F31" i="230"/>
  <c r="E31" i="230"/>
  <c r="G31" i="230"/>
  <c r="H31" i="230" s="1"/>
  <c r="G28" i="230"/>
  <c r="F28" i="230"/>
  <c r="E28" i="230"/>
  <c r="G27" i="230"/>
  <c r="F27" i="230"/>
  <c r="E27" i="230"/>
  <c r="G24" i="230"/>
  <c r="F24" i="230"/>
  <c r="E24" i="230"/>
  <c r="G23" i="230"/>
  <c r="F23" i="230"/>
  <c r="D42" i="230"/>
  <c r="F19" i="230"/>
  <c r="D19" i="230"/>
  <c r="B19" i="230"/>
  <c r="G18" i="230"/>
  <c r="H18" i="230" s="1"/>
  <c r="F18" i="230"/>
  <c r="E18" i="230"/>
  <c r="G17" i="230"/>
  <c r="F17" i="230"/>
  <c r="E17" i="230"/>
  <c r="G14" i="230"/>
  <c r="H14" i="230" s="1"/>
  <c r="G13" i="230"/>
  <c r="H13" i="230" s="1"/>
  <c r="G12" i="230"/>
  <c r="H12" i="230" s="1"/>
  <c r="D9" i="230"/>
  <c r="P8" i="74" s="1"/>
  <c r="C9" i="230"/>
  <c r="B9" i="230"/>
  <c r="G8" i="230"/>
  <c r="F8" i="230"/>
  <c r="E8" i="230"/>
  <c r="G7" i="230"/>
  <c r="H7" i="230" s="1"/>
  <c r="F7" i="230"/>
  <c r="E7" i="230"/>
  <c r="G6" i="230"/>
  <c r="H6" i="230" s="1"/>
  <c r="F6" i="230"/>
  <c r="E6" i="230"/>
  <c r="B44" i="230" l="1"/>
  <c r="H17" i="230"/>
  <c r="C44" i="230"/>
  <c r="C52" i="230" s="1"/>
  <c r="G19" i="230"/>
  <c r="H19" i="230" s="1"/>
  <c r="P9" i="74"/>
  <c r="E48" i="230"/>
  <c r="P11" i="74"/>
  <c r="H28" i="230"/>
  <c r="H32" i="230"/>
  <c r="H35" i="230"/>
  <c r="H39" i="230"/>
  <c r="E42" i="230"/>
  <c r="P10" i="74"/>
  <c r="E46" i="230"/>
  <c r="P12" i="74"/>
  <c r="H8" i="230"/>
  <c r="G9" i="230"/>
  <c r="E9" i="230"/>
  <c r="E50" i="230"/>
  <c r="P13" i="74"/>
  <c r="H27" i="230"/>
  <c r="F42" i="230"/>
  <c r="H24" i="230"/>
  <c r="H36" i="230"/>
  <c r="H40" i="230"/>
  <c r="F9" i="230"/>
  <c r="F44" i="230" s="1"/>
  <c r="F52" i="230" s="1"/>
  <c r="D44" i="230"/>
  <c r="G42" i="230"/>
  <c r="E19" i="230"/>
  <c r="H23" i="230"/>
  <c r="E32" i="230"/>
  <c r="E40" i="230"/>
  <c r="E23" i="230"/>
  <c r="H9" i="230" l="1"/>
  <c r="H42" i="230"/>
  <c r="G44" i="230"/>
  <c r="G52" i="230" s="1"/>
  <c r="H52" i="230" s="1"/>
  <c r="E44" i="230"/>
  <c r="D52" i="230"/>
  <c r="E52" i="230" s="1"/>
  <c r="H44" i="230" l="1"/>
  <c r="O12" i="74"/>
  <c r="O13" i="74" l="1"/>
  <c r="S28" i="54" l="1"/>
  <c r="N21" i="116" l="1"/>
  <c r="N7" i="116" l="1"/>
  <c r="N8" i="116"/>
  <c r="N10" i="116"/>
  <c r="N6" i="116"/>
  <c r="N23" i="116"/>
  <c r="N20" i="116"/>
  <c r="B10" i="45"/>
  <c r="N10" i="45"/>
  <c r="N26" i="116" l="1"/>
  <c r="N25" i="116"/>
  <c r="N28" i="116" l="1"/>
  <c r="O8" i="74" l="1"/>
  <c r="O19" i="74" s="1"/>
  <c r="F26" i="54" l="1"/>
  <c r="F22" i="54"/>
  <c r="F17" i="54"/>
  <c r="F6" i="54"/>
  <c r="S8" i="54"/>
  <c r="S9" i="54"/>
  <c r="S10" i="54"/>
  <c r="S11" i="54"/>
  <c r="S12" i="54"/>
  <c r="S15" i="54"/>
  <c r="S7" i="54"/>
  <c r="S20" i="54" l="1"/>
  <c r="S24" i="54"/>
  <c r="S19" i="54"/>
  <c r="F30" i="54"/>
  <c r="S27" i="54"/>
  <c r="S26" i="54" s="1"/>
  <c r="S18" i="54"/>
  <c r="S23" i="54" l="1"/>
  <c r="S22" i="54" s="1"/>
  <c r="S17" i="54"/>
  <c r="S13" i="54"/>
  <c r="S6" i="54" s="1"/>
  <c r="G6" i="54"/>
  <c r="S30" i="54" l="1"/>
  <c r="G30" i="54"/>
  <c r="B30" i="54"/>
  <c r="C24" i="74" l="1"/>
  <c r="C21" i="74" l="1"/>
  <c r="C22" i="74"/>
  <c r="P24" i="74" l="1"/>
  <c r="S24" i="74" s="1"/>
  <c r="P20" i="74" l="1"/>
  <c r="C19" i="74" l="1"/>
  <c r="P22" i="74" l="1"/>
  <c r="P23" i="74"/>
  <c r="O22" i="74" l="1"/>
  <c r="Q22" i="74" s="1"/>
  <c r="Q11" i="74"/>
  <c r="O21" i="74" l="1"/>
  <c r="C23" i="74" l="1"/>
  <c r="O23" i="74" l="1"/>
  <c r="Q23" i="74" s="1"/>
  <c r="Q12" i="74"/>
  <c r="P8" i="45"/>
  <c r="P7" i="45"/>
  <c r="O10" i="45" l="1"/>
  <c r="P10" i="45" s="1"/>
  <c r="O14" i="8" l="1"/>
  <c r="P8" i="8"/>
  <c r="P7" i="8" l="1"/>
  <c r="P21" i="74" l="1"/>
  <c r="Q10" i="74"/>
  <c r="Q21" i="74" l="1"/>
  <c r="P11" i="8" l="1"/>
  <c r="P12" i="8" l="1"/>
  <c r="N14" i="8"/>
  <c r="P14" i="8" s="1"/>
  <c r="B14" i="8"/>
  <c r="C9" i="74" s="1"/>
  <c r="O9" i="74" s="1"/>
  <c r="C20" i="74" l="1"/>
  <c r="C25" i="74" s="1"/>
  <c r="C14" i="74"/>
  <c r="Q8" i="74" l="1"/>
  <c r="P7" i="74"/>
  <c r="P19" i="74"/>
  <c r="P14" i="74"/>
  <c r="Q19" i="74" l="1"/>
  <c r="P25" i="74"/>
  <c r="P18" i="74"/>
  <c r="Q13" i="74" l="1"/>
  <c r="O24" i="74"/>
  <c r="Q24" i="74" l="1"/>
  <c r="Q9" i="74" l="1"/>
  <c r="O14" i="74"/>
  <c r="O20" i="74"/>
  <c r="O7" i="74"/>
  <c r="Q7" i="74" l="1"/>
  <c r="Q20" i="74"/>
  <c r="O18" i="74"/>
  <c r="Q18" i="74" s="1"/>
  <c r="O25" i="74"/>
  <c r="Q25" i="74" s="1"/>
  <c r="Q14" i="74"/>
</calcChain>
</file>

<file path=xl/sharedStrings.xml><?xml version="1.0" encoding="utf-8"?>
<sst xmlns="http://schemas.openxmlformats.org/spreadsheetml/2006/main" count="587" uniqueCount="362">
  <si>
    <t>Argentina</t>
  </si>
  <si>
    <t>Barbados</t>
  </si>
  <si>
    <t>Belize</t>
  </si>
  <si>
    <t>Bolivia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</si>
  <si>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</si>
  <si>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</si>
  <si>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</si>
  <si>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</si>
  <si>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</si>
  <si>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</si>
  <si>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</si>
  <si>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</si>
  <si>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</si>
  <si>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</si>
  <si>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</si>
  <si>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</si>
  <si>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</si>
  <si>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</si>
  <si>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</si>
  <si>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</si>
  <si>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</si>
  <si>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</si>
  <si>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Mozambique</t>
  </si>
  <si>
    <t>Nicaragua</t>
  </si>
  <si>
    <t>Panama</t>
  </si>
  <si>
    <t>Papua New Guinea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</si>
  <si>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</si>
  <si>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</si>
  <si>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</si>
  <si>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</si>
  <si>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</si>
  <si>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</si>
  <si>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</si>
  <si>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</si>
  <si>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</si>
  <si>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t>Total</t>
  </si>
  <si>
    <t>Mexico</t>
  </si>
  <si>
    <t>Brazil</t>
  </si>
  <si>
    <t>Metric Tons, Raw Value</t>
  </si>
  <si>
    <t>MTRV</t>
  </si>
  <si>
    <t>Percent</t>
  </si>
  <si>
    <t xml:space="preserve">Metric Tons, Raw Value </t>
  </si>
  <si>
    <t>All Other Countries</t>
  </si>
  <si>
    <t>Paraguay</t>
  </si>
  <si>
    <t>District Port Name</t>
  </si>
  <si>
    <t xml:space="preserve">Tranche 4     </t>
  </si>
  <si>
    <t xml:space="preserve">Tranche 3     </t>
  </si>
  <si>
    <t xml:space="preserve">Tranche 2     </t>
  </si>
  <si>
    <t xml:space="preserve">Tranche 5     </t>
  </si>
  <si>
    <t>n/a</t>
  </si>
  <si>
    <t xml:space="preserve">Peru special </t>
  </si>
  <si>
    <t>Costa Rica special</t>
  </si>
  <si>
    <t>Panama, Total</t>
  </si>
  <si>
    <t>Peru, Total</t>
  </si>
  <si>
    <t>CAFTA-DR, Total</t>
  </si>
  <si>
    <t>TRQ</t>
  </si>
  <si>
    <t xml:space="preserve">WTO Minimum Quantity </t>
  </si>
  <si>
    <t>Sub-Total WTO Raw Sugar TRQ</t>
  </si>
  <si>
    <t>Additional Quantity</t>
  </si>
  <si>
    <t>Sub-Total WTO Refined Sugar TRQ</t>
  </si>
  <si>
    <t>Free Trade Agreements (Calendar Year TRQs):</t>
  </si>
  <si>
    <t>WTO Minimum Quantity</t>
  </si>
  <si>
    <t>Canada Quantity</t>
  </si>
  <si>
    <t xml:space="preserve">Global Quantity  </t>
  </si>
  <si>
    <t>Specialty Sugar</t>
  </si>
  <si>
    <t xml:space="preserve">Metric Tons </t>
  </si>
  <si>
    <t xml:space="preserve">   Panama, Raw Sugar</t>
  </si>
  <si>
    <t xml:space="preserve">   Panama, Specialty </t>
  </si>
  <si>
    <t>Entries</t>
  </si>
  <si>
    <t>FY 2011</t>
  </si>
  <si>
    <t>FY 2012</t>
  </si>
  <si>
    <t>Metric tons raw value</t>
  </si>
  <si>
    <t xml:space="preserve">Total </t>
  </si>
  <si>
    <t>STRV</t>
  </si>
  <si>
    <t xml:space="preserve">Australia </t>
  </si>
  <si>
    <t xml:space="preserve">Total TRQ </t>
  </si>
  <si>
    <t>1/ Reporting deadline is the end of the calendar quarter following the quarter in which the transaction occurs.  Monthly totals are preliminary until after reporting deadline.</t>
  </si>
  <si>
    <t>Mexico Quantity</t>
  </si>
  <si>
    <t>Table 9 -- U.S. Sugar Re-Export Program License Balances and Transactions, Fiscal Years (October 1 - September 30)</t>
  </si>
  <si>
    <t>Refiners</t>
  </si>
  <si>
    <t xml:space="preserve">Sugar-Containing Product </t>
  </si>
  <si>
    <t xml:space="preserve">Polyhydric Alcohol </t>
  </si>
  <si>
    <t>Short tons, refined sugar</t>
  </si>
  <si>
    <t>Imports</t>
  </si>
  <si>
    <t>Export Credits</t>
  </si>
  <si>
    <t>Transfers to SCP and Poly Licenses</t>
  </si>
  <si>
    <t>Transfers from Licensed Refiners</t>
  </si>
  <si>
    <t>Used to make Polyhydric Alcohols</t>
  </si>
  <si>
    <t>October-December</t>
  </si>
  <si>
    <t>January-March</t>
  </si>
  <si>
    <t>April-June</t>
  </si>
  <si>
    <t>July-September</t>
  </si>
  <si>
    <t>Summary by Fiscal Year: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</si>
  <si>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</si>
  <si>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</si>
  <si>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>FY 2014</t>
  </si>
  <si>
    <t>FY 2015</t>
  </si>
  <si>
    <t>1/  A negative balance indicates that cumulative exports and transfers exceed cumulative imports.  A positive balance indicates that cumulative imports exceed cumulative exports and transfers.</t>
  </si>
  <si>
    <t>Final</t>
  </si>
  <si>
    <t>Australia</t>
  </si>
  <si>
    <t>Additional countries with which the United States has Free Trade Agreements covering sugar:</t>
  </si>
  <si>
    <t>Reference</t>
  </si>
  <si>
    <t>Total Quota (Sum of tables 3-5)</t>
  </si>
  <si>
    <t>Table 3</t>
  </si>
  <si>
    <t>Table 4</t>
  </si>
  <si>
    <t>WTO refined sugar TRQ</t>
  </si>
  <si>
    <t>Table 5</t>
  </si>
  <si>
    <t xml:space="preserve">FTA sugar TRQs </t>
  </si>
  <si>
    <t>Re-export program imports</t>
  </si>
  <si>
    <t>Table 2</t>
  </si>
  <si>
    <t>1/ USDA World Agricultural Supply and Demand Estimates (WASDE) report for month indicated.</t>
  </si>
  <si>
    <t>Percent of WASDE Projection</t>
  </si>
  <si>
    <t xml:space="preserve">Short Tons, Raw Value </t>
  </si>
  <si>
    <t>Factor for Metric tons to Short Tons: 1.10231125</t>
  </si>
  <si>
    <t>FY 2017:</t>
  </si>
  <si>
    <t>FY 2016</t>
  </si>
  <si>
    <t>4/ Totals may not add due to rounding.</t>
  </si>
  <si>
    <t>3/  Includes sugar from Mexico imported for the U.S. sugar re-export program (HTS 1701.14.20), which is not covered by the scope of the suspension agreements.</t>
  </si>
  <si>
    <t>2/  All sugar covered by the scope of the U.S.-Mexico suspension agreement.</t>
  </si>
  <si>
    <t>U.S. Sugar Monthly Import and Re-Exports</t>
  </si>
  <si>
    <t>FY 2018:</t>
  </si>
  <si>
    <t>FY 2017</t>
  </si>
  <si>
    <t xml:space="preserve">1/ For all sugar imports from Mexico, see Table 2, U.S. Imports of Sugar from Mexico. </t>
  </si>
  <si>
    <t>March</t>
  </si>
  <si>
    <t>Canada</t>
  </si>
  <si>
    <t>April</t>
  </si>
  <si>
    <t>October</t>
  </si>
  <si>
    <t>November</t>
  </si>
  <si>
    <t>December</t>
  </si>
  <si>
    <t>January</t>
  </si>
  <si>
    <t>February</t>
  </si>
  <si>
    <t xml:space="preserve">May </t>
  </si>
  <si>
    <t>June</t>
  </si>
  <si>
    <t>July</t>
  </si>
  <si>
    <t>August</t>
  </si>
  <si>
    <t>September</t>
  </si>
  <si>
    <t>NA = data not available.</t>
  </si>
  <si>
    <t>5/  Balances may vary slightly from previously published figures due to corrections or adjustments to reported transactions.</t>
  </si>
  <si>
    <t>Entries-to-date</t>
  </si>
  <si>
    <t>Percent Filled</t>
  </si>
  <si>
    <t>1/ Authorized under Additional U.S. Note 8 of Chapter 17 of the U.S. Harmonized Tariff Schedule: 59,250 MT to Canada, and 5,459 MT to other countries on a first-come, first-served basis.</t>
  </si>
  <si>
    <t>TRQ      Entries-to-date</t>
  </si>
  <si>
    <t>FY 2019</t>
  </si>
  <si>
    <t xml:space="preserve">Singapore has unlimited access for originating sugar, but does not produce sugar. </t>
  </si>
  <si>
    <t>Bahrain has unlimited access for originating sugar, but does not produce sugar.</t>
  </si>
  <si>
    <t>Oman has unlimited access for originating sugar, but does not produce sugar.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</si>
  <si>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</si>
  <si>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r>
      <t>Mexico</t>
    </r>
    <r>
      <rPr>
        <vertAlign val="superscript"/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</si>
  <si>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</si>
  <si>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</si>
  <si>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</si>
  <si>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</si>
  <si>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</si>
  <si>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r>
      <t>Other Countries</t>
    </r>
    <r>
      <rPr>
        <vertAlign val="superscript"/>
        <sz val="11"/>
        <rFont val="Arial"/>
        <family val="2"/>
      </rPr>
      <t xml:space="preserve"> </t>
    </r>
  </si>
  <si>
    <t xml:space="preserve">2/  The July-Sept. amount of 536,285 in "Refiners Imports" is the sum of the following:  imports, 6,175 MTRV; exchange of CCC-owned sugar for credits, 516,981 MTRV; transfers between refiners, 13,129 MTRV.  </t>
  </si>
  <si>
    <t xml:space="preserve">Global Minimum </t>
  </si>
  <si>
    <t>FY 2019:</t>
  </si>
  <si>
    <t xml:space="preserve">July-September </t>
  </si>
  <si>
    <t>FY 2018</t>
  </si>
  <si>
    <t>Eswatini (Swaziland)</t>
  </si>
  <si>
    <t xml:space="preserve">October-December </t>
  </si>
  <si>
    <t xml:space="preserve">Metric Tons, Raw Value  </t>
  </si>
  <si>
    <t>Totals may not add due to rounding.</t>
  </si>
  <si>
    <t xml:space="preserve">January-March </t>
  </si>
  <si>
    <t>Others</t>
  </si>
  <si>
    <t>FY 2006</t>
  </si>
  <si>
    <t>FY 2007</t>
  </si>
  <si>
    <t>FY 2008</t>
  </si>
  <si>
    <t>FY 2009</t>
  </si>
  <si>
    <t>FY 2010</t>
  </si>
  <si>
    <t>Table 7A</t>
  </si>
  <si>
    <t>High-Tier (over-quota)</t>
  </si>
  <si>
    <t xml:space="preserve">Guatemala 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</si>
  <si>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</si>
  <si>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t>Re-export Program Imports 3/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</si>
  <si>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</si>
  <si>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</si>
  <si>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</si>
  <si>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</si>
  <si>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Mexico 2/</t>
  </si>
  <si>
    <t>WASDE Projection 1/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</si>
  <si>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</si>
  <si>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FY 2020:</t>
  </si>
  <si>
    <t>Fiscal Year by Quarter 5/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</si>
  <si>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</si>
  <si>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 xml:space="preserve">Tranche 1     </t>
  </si>
  <si>
    <t>--------- MTRV --------</t>
  </si>
  <si>
    <t>---------- STRV -----------</t>
  </si>
  <si>
    <t>CY 2021</t>
  </si>
  <si>
    <t>na</t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</si>
  <si>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</si>
  <si>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</si>
  <si>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t xml:space="preserve">FY 2013 2/ </t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</si>
  <si>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</si>
  <si>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 xml:space="preserve">Oct-21     </t>
  </si>
  <si>
    <t xml:space="preserve">Nov-21     </t>
  </si>
  <si>
    <t xml:space="preserve">Dec-21  </t>
  </si>
  <si>
    <t>1/ Canada's SCP TRQ allocation under the USMCA (85 FR 39660).</t>
  </si>
  <si>
    <t>FY 2021 TRQ</t>
  </si>
  <si>
    <t>Table 7B -- U.S. Raw Sugar Imports Under the U.S. Sugar Re-Export Program, by Fiscal Year</t>
  </si>
  <si>
    <t xml:space="preserve">1/ Reporting deadline is the end of the calendar quarter following the quarter in which the transaction occurs.  </t>
  </si>
  <si>
    <t>Peru 2/</t>
  </si>
  <si>
    <t>Exports-to-date</t>
  </si>
  <si>
    <t xml:space="preserve"> Jan-Sep Entries-to-date</t>
  </si>
  <si>
    <t>Canada USMCA Refined</t>
  </si>
  <si>
    <t>Beet</t>
  </si>
  <si>
    <t>Cane</t>
  </si>
  <si>
    <t>Philippines</t>
  </si>
  <si>
    <t>Panama, General  2/</t>
  </si>
  <si>
    <t>Dominican Republic 2/</t>
  </si>
  <si>
    <t>CY 2022</t>
  </si>
  <si>
    <t>FY 2022</t>
  </si>
  <si>
    <t>FY 2021:</t>
  </si>
  <si>
    <t xml:space="preserve">FY 2020 </t>
  </si>
  <si>
    <t>Shortfall</t>
  </si>
  <si>
    <t>FY 2022 WTO Raw sugar TRQ:</t>
  </si>
  <si>
    <t>FY 2022 WTO Refined sugar TRQ:</t>
  </si>
  <si>
    <t>1/  October 1, 2021 - September 30, 2022.</t>
  </si>
  <si>
    <r>
      <t>Sub-Total Free Trade Agreements</t>
    </r>
    <r>
      <rPr>
        <sz val="11"/>
        <rFont val="Arial"/>
        <family val="2"/>
      </rPr>
      <t xml:space="preserve"> 5/</t>
    </r>
  </si>
  <si>
    <t>5/ Entries in a fiscal year can exceed a calendar year TRQ limit.</t>
  </si>
  <si>
    <t xml:space="preserve">2/ Raw value is commercial weight multiplied by a factor of 1.07. </t>
  </si>
  <si>
    <t>Total Raw value 2/</t>
  </si>
  <si>
    <t>2/ The current and previous months are forecasts. Sources: U.S. Census and FAS.</t>
  </si>
  <si>
    <t xml:space="preserve"> Fiscal Year (FY) 2022</t>
  </si>
  <si>
    <t xml:space="preserve">Nov-21 </t>
  </si>
  <si>
    <t xml:space="preserve">Dec-21 </t>
  </si>
  <si>
    <t xml:space="preserve">Jan-22 </t>
  </si>
  <si>
    <t xml:space="preserve">Feb-22 </t>
  </si>
  <si>
    <t xml:space="preserve">Mar-22 </t>
  </si>
  <si>
    <t xml:space="preserve">Apr-22 </t>
  </si>
  <si>
    <t xml:space="preserve">May-22 </t>
  </si>
  <si>
    <t xml:space="preserve">Jun-22 </t>
  </si>
  <si>
    <t xml:space="preserve">Jul-22 </t>
  </si>
  <si>
    <t xml:space="preserve">Aug-22 </t>
  </si>
  <si>
    <t xml:space="preserve">Sep-22 </t>
  </si>
  <si>
    <t>FY 2022 Entries-to-date</t>
  </si>
  <si>
    <t xml:space="preserve">Entered in October 2021 </t>
  </si>
  <si>
    <t xml:space="preserve">Table 6 -- U.S. Refined Sugar Reported for Export Credit Under the U.S. Refined Sugar Re-Export Program, Fiscal Year (FY) 2022 1/ </t>
  </si>
  <si>
    <t>Table 7A -- U.S. Raw Sugar Imports Under the U.S. Sugar Re-Export Program, Fiscal Year (FY) 2022</t>
  </si>
  <si>
    <t xml:space="preserve"> Jan-Sep 2021</t>
  </si>
  <si>
    <r>
      <t>Table 5 -- Sugar Imports During Fiscal Year (FY) 2022 Under Free Trade Agreement Tariff-Rate Quotas 1/</t>
    </r>
    <r>
      <rPr>
        <b/>
        <sz val="14"/>
        <rFont val="Arial"/>
        <family val="2"/>
      </rPr>
      <t xml:space="preserve"> </t>
    </r>
  </si>
  <si>
    <t>------------------------Fiscal Year 2022-----------------------</t>
  </si>
  <si>
    <t>1/ On September 13, 2021, USDA set the raw sugar TRQ at the minimum level to which the United States is committed in the Uruguay Round Agreement on Agriculture.</t>
  </si>
  <si>
    <t>4//4/2022</t>
  </si>
  <si>
    <r>
      <t xml:space="preserve">Table 8 -- Estimate of Fiscal Year 2022 U.S. Sugar Imports </t>
    </r>
    <r>
      <rPr>
        <b/>
        <sz val="11"/>
        <rFont val="Arial"/>
        <family val="2"/>
      </rPr>
      <t>1/</t>
    </r>
  </si>
  <si>
    <t>Table 11A -- U.S. Sugar-Containing Products Tariff-Rate Quota (TRQ) Allocations and Entries By Month, Fiscal Year (FY) 2022 1/</t>
  </si>
  <si>
    <t>Table 1 -- U.S. Monthly Sugar Imports, Fiscal Year (FY) 2022</t>
  </si>
  <si>
    <t>Table 4 -- U.S. Refined Sugar Tariff-Rate Quota (TRQ) WTO Allocations and Entries By Month, Fiscal Year (FY) 2022</t>
  </si>
  <si>
    <t xml:space="preserve">2/ The tranches of the FY 2022 specialty sugar TRQ open as follows in MTRV (86 FR 50871).  </t>
  </si>
  <si>
    <t xml:space="preserve">April-June 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</si>
  <si>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</si>
  <si>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r>
      <t>Table 10 -- U.S. High Duty Sugar Imports,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</si>
  <si>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>By District Port:</t>
  </si>
  <si>
    <t>1/ Includes all entries, other than under a preferential trade progam, under U.S. Harmonized Tariff Schedule (HTS) lines 1701.12.5000, 1701.13.5000, 1701.14.5000, 1701.93.1000, 1701.99.5015, 1701.99.5017, 1701.99.5025, 1701.99.5050, 1702.90.2000, and 2106.90.4600.</t>
  </si>
  <si>
    <t>Table 10</t>
  </si>
  <si>
    <r>
      <t>Table 2 -- U.S. Imports of Sugar from Mexico,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</si>
  <si>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Baltimore, MD           </t>
  </si>
  <si>
    <t xml:space="preserve">El Paso, TX             </t>
  </si>
  <si>
    <t xml:space="preserve">Laredo, TX              </t>
  </si>
  <si>
    <t>Los Angeles, CA</t>
  </si>
  <si>
    <t xml:space="preserve">Mobile, AL              </t>
  </si>
  <si>
    <r>
      <t>New Orleans, LA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</si>
  <si>
    <t>New York, NY</t>
  </si>
  <si>
    <t xml:space="preserve">Nogales, AZ             </t>
  </si>
  <si>
    <t>Norfolk, VA</t>
  </si>
  <si>
    <t>Philadelphia, PA</t>
  </si>
  <si>
    <t xml:space="preserve">San Diego, CA        </t>
  </si>
  <si>
    <t xml:space="preserve">San Francisco, CA  </t>
  </si>
  <si>
    <t xml:space="preserve">San Juan, PR            </t>
  </si>
  <si>
    <t>Savannah, GA</t>
  </si>
  <si>
    <t>Seattle, WA</t>
  </si>
  <si>
    <t>Tampa, FL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</si>
  <si>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</si>
  <si>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</si>
  <si>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</si>
  <si>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2/ Raw value is commercial weight multiplied by a factor of 1.06. </t>
  </si>
  <si>
    <t>By Country:</t>
  </si>
  <si>
    <t>Table 3 -- U.S. Raw Sugar Tariff-Rate Quota (TRQ) WTO Allocations and Entries By Month, Fiscal Year (FY) 2022</t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</si>
  <si>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</si>
  <si>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Projected Shortfall</t>
  </si>
  <si>
    <t xml:space="preserve">2/ For all sugar imports from Mexico, see Table 2, U.S. Imports of Sugar from Mexico. </t>
  </si>
  <si>
    <t>FY 2021 TRQ Entered in FY 2022 6/</t>
  </si>
  <si>
    <t>Entered in November 2021</t>
  </si>
  <si>
    <t>TRQ Not entered-to-date</t>
  </si>
  <si>
    <t>------------------ FY 2022 TRQ --------------</t>
  </si>
  <si>
    <t>FY 2022 Entries-to-date including FY 2021 TRQ</t>
  </si>
  <si>
    <t>Baltimore, MD</t>
  </si>
  <si>
    <t>Boston, MA</t>
  </si>
  <si>
    <t>Buffalo, NY</t>
  </si>
  <si>
    <t>Chicago, IL</t>
  </si>
  <si>
    <t>Cleveland, OH</t>
  </si>
  <si>
    <t>Dallas-Fort Worth, TX</t>
  </si>
  <si>
    <t>Detroit, MI</t>
  </si>
  <si>
    <t>Honolulu, HI</t>
  </si>
  <si>
    <t>Houston-Galveston, TX</t>
  </si>
  <si>
    <t>Miami, FL</t>
  </si>
  <si>
    <t>Minneapolis, MN</t>
  </si>
  <si>
    <t>Ogdensburg, NY</t>
  </si>
  <si>
    <t>San Francisco, CA</t>
  </si>
  <si>
    <t>Virgin Islands of the United States</t>
  </si>
  <si>
    <t>Belgium</t>
  </si>
  <si>
    <t>China</t>
  </si>
  <si>
    <t>Dominican Rep</t>
  </si>
  <si>
    <t>Eswatini</t>
  </si>
  <si>
    <t>France</t>
  </si>
  <si>
    <t>Germany</t>
  </si>
  <si>
    <t>Ghana</t>
  </si>
  <si>
    <t>Italy</t>
  </si>
  <si>
    <t>Japan</t>
  </si>
  <si>
    <t>Russia</t>
  </si>
  <si>
    <t>South Korea</t>
  </si>
  <si>
    <t>United Kingdom</t>
  </si>
  <si>
    <t>Vietnam</t>
  </si>
  <si>
    <t xml:space="preserve">Oct-21 Final     </t>
  </si>
  <si>
    <t xml:space="preserve">Oct-21 Final    </t>
  </si>
  <si>
    <t>Entered in December 2021</t>
  </si>
  <si>
    <t xml:space="preserve">Final </t>
  </si>
  <si>
    <t>2/ Determined not to have a trade surplus as defined under the Free Trade Agreements, and thus the CY 2022 TRQs are zero (86 FR 71700).</t>
  </si>
  <si>
    <t>Chile was determined to have no trade surplus as defined under the Free Trade Agreement, and thus the CY 2022 TRQ is zero (86 FR 71700).</t>
  </si>
  <si>
    <t>Morocco was determined to have no trade surplus as defined under the Free Trade Agreement, and thus the CY 2022 TRQ is zero (86 FR 71700).</t>
  </si>
  <si>
    <t>1/ These TRQs are established on a calendar year basis.</t>
  </si>
  <si>
    <t>FY 2022:</t>
  </si>
  <si>
    <t xml:space="preserve">FY 2021 </t>
  </si>
  <si>
    <t>7/  Reporting deadline is the end of the calendar quarter following the quarter in which the transaction occurs.  Monthly totals are preliminary until after reporting deadline.</t>
  </si>
  <si>
    <t>FY 2022 6/</t>
  </si>
  <si>
    <t>TRQ Limit</t>
  </si>
  <si>
    <t>CAFTA/DR CY 2022 Allocation</t>
  </si>
  <si>
    <t>Peru CY 2022 Allocation</t>
  </si>
  <si>
    <t>Colombia CY 2022 Allocation</t>
  </si>
  <si>
    <t>Panama CY 2022 Allocation</t>
  </si>
  <si>
    <t>Canada CY 2022 Allocation</t>
  </si>
  <si>
    <t>Oct-Dec 2021 Entries</t>
  </si>
  <si>
    <t>Jan-Sep 2022 Projected Entries</t>
  </si>
  <si>
    <r>
      <t xml:space="preserve">6/  Forecast of </t>
    </r>
    <r>
      <rPr>
        <b/>
        <sz val="14"/>
        <rFont val="Arial"/>
        <family val="2"/>
      </rPr>
      <t>283,630</t>
    </r>
    <r>
      <rPr>
        <sz val="14"/>
        <rFont val="Arial"/>
        <family val="2"/>
      </rPr>
      <t xml:space="preserve"> MT for refiner transfers is based on a linear trend of FY 2017-2021 of combined SCP exports and Polyhydric use.  </t>
    </r>
  </si>
  <si>
    <t>Great Falls, MT</t>
  </si>
  <si>
    <t>Charleston, SC</t>
  </si>
  <si>
    <t>Bulgaria</t>
  </si>
  <si>
    <t>Finland</t>
  </si>
  <si>
    <t>Indonesia</t>
  </si>
  <si>
    <t>Poland</t>
  </si>
  <si>
    <t xml:space="preserve">Nov-21 Final </t>
  </si>
  <si>
    <t>Jan-22 Forecast</t>
  </si>
  <si>
    <t>Nov-21 Final</t>
  </si>
  <si>
    <t>The fourth tranche of the FY 2022 specialty sugar TRQ will open for 40,000 metric tons raw value on April 15, 2022.  A valid specialty sugar certificate must accompany the imported sugar.</t>
  </si>
  <si>
    <t xml:space="preserve">Jan-22  </t>
  </si>
  <si>
    <t xml:space="preserve">Feb-22   </t>
  </si>
  <si>
    <t xml:space="preserve">Oct-22     </t>
  </si>
  <si>
    <t xml:space="preserve">Nov-22     </t>
  </si>
  <si>
    <t xml:space="preserve">Dec-22  </t>
  </si>
  <si>
    <t>Table 11B -- U.S. Sugar-Containing Products Tariff-Rate Quota (TRQ) Allocation and Entries for Canada under USMCA, Calendar Year (CY) 2022 1/</t>
  </si>
  <si>
    <t>CY 2022 TRQ</t>
  </si>
  <si>
    <t>6/ Comprised of 61,112 MTRV, 4,202 MTRV, and 17,999 MTRV entered in October, November and Deember, respectively. See table 3.</t>
  </si>
  <si>
    <t>Bosnia-Herzegov</t>
  </si>
  <si>
    <t>Switzerland</t>
  </si>
  <si>
    <t>San Juan, PR</t>
  </si>
  <si>
    <t>Feb-22 Forecast</t>
  </si>
  <si>
    <t>Dec-21 Final</t>
  </si>
  <si>
    <t>Change in Forecast, March vs February</t>
  </si>
  <si>
    <t>March 2022</t>
  </si>
  <si>
    <t xml:space="preserve">The March WASDE report shows FY 2022 WTO raw sugar tariff-rate quota (TRQ) shortfall projected at 230,173 short tons raw value (STRV), down 20,591 STRV from last month.  No information is available about specific countries.  </t>
  </si>
  <si>
    <t xml:space="preserve">Dec-21 Final  </t>
  </si>
  <si>
    <t>January-March  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</si>
</sst>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&quot;$&quot;#,##0.0000"/>
  </numFmts>
  <fonts count="1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1"/>
      <color rgb="FFFF0000"/>
      <name val="Arial"/>
      <family val="2"/>
    </font>
    <font>
      <sz val="9"/>
      <color rgb="FF000000"/>
      <name val="Arial"/>
      <family val="2"/>
    </font>
    <font>
      <vertAlign val="superscript"/>
      <sz val="11"/>
      <color theme="1"/>
      <name val="Arial"/>
      <family val="2"/>
    </font>
    <font>
      <i/>
      <vertAlign val="subscript"/>
      <sz val="11"/>
      <name val="Arial"/>
      <family val="2"/>
    </font>
    <font>
      <sz val="10"/>
      <color indexed="2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80">
    <xf numFmtId="0" fontId="0" fillId="0" borderId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48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52" fillId="0" borderId="0"/>
    <xf numFmtId="0" fontId="52" fillId="0" borderId="0"/>
    <xf numFmtId="9" fontId="41" fillId="0" borderId="0" applyFont="0" applyFill="0" applyBorder="0" applyAlignment="0" applyProtection="0"/>
    <xf numFmtId="0" fontId="53" fillId="0" borderId="0">
      <protection locked="0"/>
    </xf>
    <xf numFmtId="167" fontId="53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38" fillId="0" borderId="0"/>
    <xf numFmtId="0" fontId="56" fillId="0" borderId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5" borderId="22" applyNumberFormat="0" applyAlignment="0" applyProtection="0"/>
    <xf numFmtId="0" fontId="67" fillId="6" borderId="23" applyNumberFormat="0" applyAlignment="0" applyProtection="0"/>
    <xf numFmtId="0" fontId="68" fillId="6" borderId="22" applyNumberFormat="0" applyAlignment="0" applyProtection="0"/>
    <xf numFmtId="0" fontId="69" fillId="0" borderId="24" applyNumberFormat="0" applyFill="0" applyAlignment="0" applyProtection="0"/>
    <xf numFmtId="0" fontId="70" fillId="7" borderId="2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7" applyNumberFormat="0" applyFill="0" applyAlignment="0" applyProtection="0"/>
    <xf numFmtId="0" fontId="74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74" fillId="32" borderId="0" applyNumberFormat="0" applyBorder="0" applyAlignment="0" applyProtection="0"/>
    <xf numFmtId="0" fontId="36" fillId="0" borderId="0"/>
    <xf numFmtId="0" fontId="36" fillId="8" borderId="26" applyNumberFormat="0" applyFont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35" fillId="0" borderId="0"/>
    <xf numFmtId="0" fontId="41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41" fillId="0" borderId="0"/>
    <xf numFmtId="9" fontId="41" fillId="0" borderId="0" applyFont="0" applyFill="0" applyBorder="0" applyAlignment="0" applyProtection="0"/>
    <xf numFmtId="0" fontId="33" fillId="0" borderId="0"/>
    <xf numFmtId="0" fontId="41" fillId="0" borderId="0"/>
    <xf numFmtId="9" fontId="4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8" borderId="26" applyNumberFormat="0" applyFont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26" applyNumberFormat="0" applyFont="0" applyAlignment="0" applyProtection="0"/>
    <xf numFmtId="0" fontId="32" fillId="8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26" applyNumberFormat="0" applyFont="0" applyAlignment="0" applyProtection="0"/>
    <xf numFmtId="0" fontId="30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26" applyNumberFormat="0" applyFont="0" applyAlignment="0" applyProtection="0"/>
    <xf numFmtId="0" fontId="28" fillId="8" borderId="26" applyNumberFormat="0" applyFont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26" applyNumberFormat="0" applyFont="0" applyAlignment="0" applyProtection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41" fillId="0" borderId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8" fillId="0" borderId="0"/>
    <xf numFmtId="44" fontId="111" fillId="0" borderId="0" applyFont="0" applyFill="0" applyBorder="0" applyAlignment="0" applyProtection="0"/>
    <xf numFmtId="0" fontId="41" fillId="0" borderId="0"/>
    <xf numFmtId="0" fontId="7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6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6" xfId="0" applyBorder="1"/>
    <xf numFmtId="3" fontId="41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7" xfId="0" applyFont="1" applyBorder="1"/>
    <xf numFmtId="0" fontId="47" fillId="0" borderId="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4" fontId="47" fillId="0" borderId="0" xfId="0" quotePrefix="1" applyNumberFormat="1" applyFont="1" applyBorder="1" applyAlignment="1">
      <alignment horizontal="center"/>
    </xf>
    <xf numFmtId="0" fontId="41" fillId="0" borderId="0" xfId="0" applyFont="1" applyFill="1"/>
    <xf numFmtId="0" fontId="41" fillId="0" borderId="0" xfId="0" applyFont="1" applyBorder="1"/>
    <xf numFmtId="3" fontId="41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/>
    <xf numFmtId="0" fontId="45" fillId="0" borderId="6" xfId="0" applyFont="1" applyBorder="1" applyAlignment="1">
      <alignment horizontal="left"/>
    </xf>
    <xf numFmtId="14" fontId="80" fillId="0" borderId="4" xfId="0" applyNumberFormat="1" applyFont="1" applyBorder="1" applyAlignment="1">
      <alignment horizontal="center"/>
    </xf>
    <xf numFmtId="14" fontId="80" fillId="0" borderId="0" xfId="0" applyNumberFormat="1" applyFont="1" applyBorder="1" applyAlignment="1">
      <alignment horizontal="center"/>
    </xf>
    <xf numFmtId="17" fontId="39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9" fillId="0" borderId="6" xfId="0" applyFont="1" applyBorder="1" applyAlignment="1">
      <alignment horizontal="center" wrapText="1"/>
    </xf>
    <xf numFmtId="0" fontId="0" fillId="0" borderId="0" xfId="0"/>
    <xf numFmtId="0" fontId="55" fillId="0" borderId="0" xfId="0" applyFont="1"/>
    <xf numFmtId="0" fontId="79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172" fontId="41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41" fillId="0" borderId="0" xfId="0" applyFont="1"/>
    <xf numFmtId="169" fontId="0" fillId="0" borderId="0" xfId="0" applyNumberFormat="1"/>
    <xf numFmtId="4" fontId="0" fillId="0" borderId="0" xfId="0" applyNumberFormat="1"/>
    <xf numFmtId="0" fontId="76" fillId="0" borderId="0" xfId="0" applyFont="1" applyAlignment="1">
      <alignment vertical="top"/>
    </xf>
    <xf numFmtId="0" fontId="0" fillId="0" borderId="12" xfId="0" applyBorder="1"/>
    <xf numFmtId="0" fontId="55" fillId="0" borderId="0" xfId="11" applyFont="1"/>
    <xf numFmtId="3" fontId="55" fillId="0" borderId="0" xfId="0" applyNumberFormat="1" applyFont="1"/>
    <xf numFmtId="0" fontId="55" fillId="0" borderId="0" xfId="0" applyFont="1" applyBorder="1"/>
    <xf numFmtId="3" fontId="55" fillId="0" borderId="0" xfId="0" applyNumberFormat="1" applyFont="1" applyBorder="1"/>
    <xf numFmtId="3" fontId="55" fillId="0" borderId="0" xfId="0" applyNumberFormat="1" applyFont="1" applyFill="1" applyBorder="1" applyAlignment="1">
      <alignment horizontal="right"/>
    </xf>
    <xf numFmtId="0" fontId="55" fillId="0" borderId="2" xfId="0" applyFont="1" applyBorder="1"/>
    <xf numFmtId="0" fontId="55" fillId="0" borderId="0" xfId="0" applyFont="1" applyBorder="1" applyAlignment="1">
      <alignment horizontal="right"/>
    </xf>
    <xf numFmtId="0" fontId="86" fillId="0" borderId="0" xfId="0" applyFont="1" applyBorder="1" applyAlignment="1">
      <alignment wrapText="1"/>
    </xf>
    <xf numFmtId="3" fontId="86" fillId="0" borderId="0" xfId="0" applyNumberFormat="1" applyFont="1" applyBorder="1" applyAlignment="1">
      <alignment horizontal="right"/>
    </xf>
    <xf numFmtId="3" fontId="55" fillId="0" borderId="0" xfId="0" applyNumberFormat="1" applyFont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55" fillId="0" borderId="6" xfId="0" applyFont="1" applyBorder="1" applyAlignment="1">
      <alignment wrapText="1"/>
    </xf>
    <xf numFmtId="4" fontId="41" fillId="0" borderId="0" xfId="0" applyNumberFormat="1" applyFont="1"/>
    <xf numFmtId="0" fontId="55" fillId="0" borderId="0" xfId="0" applyFont="1" applyFill="1" applyBorder="1" applyAlignment="1"/>
    <xf numFmtId="0" fontId="55" fillId="0" borderId="4" xfId="0" applyFont="1" applyBorder="1"/>
    <xf numFmtId="0" fontId="86" fillId="0" borderId="0" xfId="0" applyFont="1" applyBorder="1" applyAlignment="1"/>
    <xf numFmtId="0" fontId="41" fillId="0" borderId="0" xfId="0" applyFont="1" applyFill="1" applyAlignment="1"/>
    <xf numFmtId="0" fontId="0" fillId="0" borderId="0" xfId="0" applyAlignment="1"/>
    <xf numFmtId="0" fontId="55" fillId="0" borderId="4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165" fontId="86" fillId="0" borderId="2" xfId="0" applyNumberFormat="1" applyFont="1" applyBorder="1" applyAlignment="1">
      <alignment horizontal="center" vertical="center"/>
    </xf>
    <xf numFmtId="0" fontId="86" fillId="0" borderId="4" xfId="0" applyFont="1" applyBorder="1" applyAlignment="1">
      <alignment horizontal="center"/>
    </xf>
    <xf numFmtId="0" fontId="55" fillId="0" borderId="4" xfId="0" applyFont="1" applyBorder="1" applyAlignment="1">
      <alignment horizontal="left"/>
    </xf>
    <xf numFmtId="3" fontId="55" fillId="0" borderId="4" xfId="0" applyNumberFormat="1" applyFont="1" applyBorder="1" applyAlignment="1">
      <alignment horizontal="right"/>
    </xf>
    <xf numFmtId="165" fontId="91" fillId="0" borderId="6" xfId="0" applyNumberFormat="1" applyFont="1" applyFill="1" applyBorder="1" applyAlignment="1">
      <alignment horizontal="center" vertical="center"/>
    </xf>
    <xf numFmtId="0" fontId="55" fillId="0" borderId="7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top" wrapText="1"/>
    </xf>
    <xf numFmtId="0" fontId="83" fillId="0" borderId="2" xfId="0" applyFont="1" applyBorder="1"/>
    <xf numFmtId="0" fontId="55" fillId="0" borderId="0" xfId="0" applyFont="1" applyAlignment="1">
      <alignment vertical="top"/>
    </xf>
    <xf numFmtId="17" fontId="55" fillId="0" borderId="13" xfId="0" quotePrefix="1" applyNumberFormat="1" applyFont="1" applyBorder="1" applyAlignment="1">
      <alignment horizontal="center" vertical="center" wrapText="1"/>
    </xf>
    <xf numFmtId="17" fontId="55" fillId="0" borderId="14" xfId="0" quotePrefix="1" applyNumberFormat="1" applyFont="1" applyBorder="1" applyAlignment="1">
      <alignment horizontal="center" vertical="center" wrapText="1"/>
    </xf>
    <xf numFmtId="0" fontId="86" fillId="0" borderId="2" xfId="0" applyFont="1" applyBorder="1" applyAlignment="1">
      <alignment horizontal="center"/>
    </xf>
    <xf numFmtId="0" fontId="86" fillId="0" borderId="6" xfId="0" applyFont="1" applyBorder="1" applyAlignment="1">
      <alignment horizontal="center"/>
    </xf>
    <xf numFmtId="0" fontId="55" fillId="0" borderId="4" xfId="0" applyFont="1" applyBorder="1" applyAlignment="1">
      <alignment readingOrder="1"/>
    </xf>
    <xf numFmtId="0" fontId="55" fillId="0" borderId="0" xfId="0" applyFont="1" applyBorder="1" applyAlignment="1">
      <alignment readingOrder="1"/>
    </xf>
    <xf numFmtId="0" fontId="86" fillId="0" borderId="0" xfId="0" applyFont="1" applyBorder="1" applyAlignment="1">
      <alignment readingOrder="1"/>
    </xf>
    <xf numFmtId="0" fontId="55" fillId="0" borderId="0" xfId="0" applyFont="1" applyFill="1" applyBorder="1" applyAlignment="1">
      <alignment readingOrder="1"/>
    </xf>
    <xf numFmtId="0" fontId="55" fillId="0" borderId="6" xfId="0" applyFont="1" applyBorder="1" applyAlignment="1">
      <alignment readingOrder="1"/>
    </xf>
    <xf numFmtId="3" fontId="55" fillId="0" borderId="2" xfId="0" applyNumberFormat="1" applyFont="1" applyBorder="1" applyAlignment="1">
      <alignment readingOrder="1"/>
    </xf>
    <xf numFmtId="3" fontId="55" fillId="0" borderId="0" xfId="0" applyNumberFormat="1" applyFont="1" applyBorder="1" applyAlignment="1">
      <alignment readingOrder="1"/>
    </xf>
    <xf numFmtId="9" fontId="55" fillId="0" borderId="2" xfId="0" applyNumberFormat="1" applyFont="1" applyBorder="1" applyAlignment="1">
      <alignment readingOrder="1"/>
    </xf>
    <xf numFmtId="168" fontId="55" fillId="0" borderId="0" xfId="0" applyNumberFormat="1" applyFont="1" applyBorder="1" applyAlignment="1">
      <alignment readingOrder="1"/>
    </xf>
    <xf numFmtId="3" fontId="55" fillId="0" borderId="6" xfId="10" applyNumberFormat="1" applyFont="1" applyBorder="1" applyAlignment="1" applyProtection="1">
      <alignment horizontal="right"/>
    </xf>
    <xf numFmtId="3" fontId="55" fillId="0" borderId="0" xfId="0" applyNumberFormat="1" applyFont="1" applyAlignment="1">
      <alignment readingOrder="1"/>
    </xf>
    <xf numFmtId="3" fontId="55" fillId="0" borderId="2" xfId="0" applyNumberFormat="1" applyFont="1" applyFill="1" applyBorder="1" applyAlignment="1">
      <alignment readingOrder="1"/>
    </xf>
    <xf numFmtId="3" fontId="55" fillId="0" borderId="0" xfId="0" applyNumberFormat="1" applyFont="1" applyFill="1" applyBorder="1" applyAlignment="1">
      <alignment readingOrder="1"/>
    </xf>
    <xf numFmtId="3" fontId="55" fillId="0" borderId="6" xfId="10" applyNumberFormat="1" applyFont="1" applyFill="1" applyBorder="1" applyAlignment="1" applyProtection="1">
      <alignment horizontal="right"/>
    </xf>
    <xf numFmtId="165" fontId="55" fillId="0" borderId="0" xfId="1" applyNumberFormat="1" applyFont="1" applyFill="1" applyBorder="1" applyAlignment="1">
      <alignment readingOrder="1"/>
    </xf>
    <xf numFmtId="3" fontId="55" fillId="0" borderId="8" xfId="0" applyNumberFormat="1" applyFont="1" applyBorder="1" applyAlignment="1">
      <alignment readingOrder="1"/>
    </xf>
    <xf numFmtId="164" fontId="55" fillId="0" borderId="0" xfId="0" applyNumberFormat="1" applyFont="1" applyBorder="1"/>
    <xf numFmtId="3" fontId="55" fillId="0" borderId="0" xfId="0" applyNumberFormat="1" applyFont="1" applyAlignment="1">
      <alignment horizontal="right" vertical="top"/>
    </xf>
    <xf numFmtId="3" fontId="55" fillId="0" borderId="0" xfId="0" applyNumberFormat="1" applyFont="1" applyAlignment="1">
      <alignment vertical="top"/>
    </xf>
    <xf numFmtId="2" fontId="55" fillId="0" borderId="0" xfId="0" applyNumberFormat="1" applyFont="1" applyAlignment="1">
      <alignment vertical="top"/>
    </xf>
    <xf numFmtId="2" fontId="55" fillId="0" borderId="0" xfId="0" applyNumberFormat="1" applyFont="1" applyBorder="1" applyAlignment="1">
      <alignment vertical="top" readingOrder="1"/>
    </xf>
    <xf numFmtId="3" fontId="55" fillId="0" borderId="0" xfId="0" applyNumberFormat="1" applyFont="1" applyBorder="1" applyAlignment="1">
      <alignment vertical="top" readingOrder="1"/>
    </xf>
    <xf numFmtId="0" fontId="55" fillId="0" borderId="0" xfId="0" applyFont="1" applyBorder="1" applyAlignment="1">
      <alignment vertical="top"/>
    </xf>
    <xf numFmtId="37" fontId="55" fillId="0" borderId="0" xfId="1" applyNumberFormat="1" applyFont="1" applyAlignment="1">
      <alignment vertical="top"/>
    </xf>
    <xf numFmtId="3" fontId="55" fillId="0" borderId="0" xfId="0" applyNumberFormat="1" applyFont="1" applyFill="1" applyBorder="1" applyAlignment="1">
      <alignment vertical="top" readingOrder="1"/>
    </xf>
    <xf numFmtId="169" fontId="55" fillId="0" borderId="0" xfId="0" applyNumberFormat="1" applyFont="1" applyBorder="1" applyAlignment="1">
      <alignment horizontal="right"/>
    </xf>
    <xf numFmtId="169" fontId="55" fillId="0" borderId="0" xfId="0" applyNumberFormat="1" applyFont="1" applyBorder="1"/>
    <xf numFmtId="0" fontId="55" fillId="0" borderId="4" xfId="0" applyFont="1" applyBorder="1" applyAlignment="1"/>
    <xf numFmtId="169" fontId="55" fillId="0" borderId="2" xfId="0" applyNumberFormat="1" applyFont="1" applyBorder="1" applyAlignment="1">
      <alignment horizontal="right"/>
    </xf>
    <xf numFmtId="0" fontId="55" fillId="0" borderId="4" xfId="0" applyFont="1" applyFill="1" applyBorder="1" applyAlignment="1"/>
    <xf numFmtId="0" fontId="55" fillId="0" borderId="12" xfId="0" applyFont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 horizontal="right"/>
    </xf>
    <xf numFmtId="0" fontId="55" fillId="0" borderId="0" xfId="0" applyFont="1" applyAlignment="1"/>
    <xf numFmtId="0" fontId="55" fillId="0" borderId="0" xfId="0" applyFont="1" applyFill="1" applyBorder="1"/>
    <xf numFmtId="0" fontId="83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wrapText="1"/>
    </xf>
    <xf numFmtId="3" fontId="55" fillId="0" borderId="6" xfId="1" applyNumberFormat="1" applyFont="1" applyBorder="1"/>
    <xf numFmtId="0" fontId="55" fillId="0" borderId="2" xfId="0" applyFont="1" applyBorder="1" applyAlignment="1">
      <alignment wrapText="1"/>
    </xf>
    <xf numFmtId="0" fontId="55" fillId="0" borderId="0" xfId="0" applyFont="1" applyBorder="1" applyAlignment="1"/>
    <xf numFmtId="0" fontId="55" fillId="0" borderId="6" xfId="0" applyFont="1" applyBorder="1" applyAlignment="1"/>
    <xf numFmtId="3" fontId="55" fillId="0" borderId="18" xfId="0" applyNumberFormat="1" applyFont="1" applyBorder="1" applyAlignment="1">
      <alignment horizontal="right"/>
    </xf>
    <xf numFmtId="3" fontId="55" fillId="0" borderId="15" xfId="0" applyNumberFormat="1" applyFont="1" applyBorder="1" applyAlignment="1">
      <alignment horizontal="right"/>
    </xf>
    <xf numFmtId="0" fontId="55" fillId="0" borderId="2" xfId="11" applyFont="1" applyBorder="1"/>
    <xf numFmtId="3" fontId="55" fillId="0" borderId="2" xfId="11" applyNumberFormat="1" applyFont="1" applyBorder="1"/>
    <xf numFmtId="3" fontId="55" fillId="0" borderId="0" xfId="11" applyNumberFormat="1" applyFont="1"/>
    <xf numFmtId="0" fontId="55" fillId="0" borderId="2" xfId="0" applyFont="1" applyBorder="1" applyAlignment="1">
      <alignment vertical="top"/>
    </xf>
    <xf numFmtId="0" fontId="55" fillId="0" borderId="2" xfId="0" applyFont="1" applyBorder="1" applyAlignment="1">
      <alignment horizontal="left" vertical="top"/>
    </xf>
    <xf numFmtId="3" fontId="89" fillId="0" borderId="0" xfId="0" applyNumberFormat="1" applyFont="1" applyBorder="1" applyAlignment="1">
      <alignment horizontal="right" vertical="center"/>
    </xf>
    <xf numFmtId="3" fontId="55" fillId="0" borderId="6" xfId="0" applyNumberFormat="1" applyFont="1" applyBorder="1" applyAlignment="1">
      <alignment horizontal="right"/>
    </xf>
    <xf numFmtId="0" fontId="89" fillId="0" borderId="0" xfId="0" applyFont="1" applyAlignment="1"/>
    <xf numFmtId="3" fontId="55" fillId="0" borderId="0" xfId="1" applyNumberFormat="1" applyFont="1" applyBorder="1" applyAlignment="1"/>
    <xf numFmtId="3" fontId="55" fillId="0" borderId="6" xfId="1" applyNumberFormat="1" applyFont="1" applyBorder="1" applyAlignment="1"/>
    <xf numFmtId="169" fontId="55" fillId="0" borderId="4" xfId="0" applyNumberFormat="1" applyFont="1" applyBorder="1" applyAlignment="1">
      <alignment horizontal="right"/>
    </xf>
    <xf numFmtId="169" fontId="55" fillId="0" borderId="4" xfId="0" applyNumberFormat="1" applyFont="1" applyBorder="1"/>
    <xf numFmtId="0" fontId="55" fillId="0" borderId="31" xfId="11" applyFont="1" applyBorder="1"/>
    <xf numFmtId="0" fontId="55" fillId="0" borderId="12" xfId="11" applyFont="1" applyBorder="1"/>
    <xf numFmtId="0" fontId="100" fillId="0" borderId="12" xfId="11" applyFont="1" applyBorder="1" applyAlignment="1">
      <alignment horizontal="center"/>
    </xf>
    <xf numFmtId="169" fontId="55" fillId="0" borderId="2" xfId="0" applyNumberFormat="1" applyFont="1" applyBorder="1" applyAlignment="1">
      <alignment vertical="top"/>
    </xf>
    <xf numFmtId="165" fontId="94" fillId="0" borderId="0" xfId="1" applyNumberFormat="1" applyFont="1" applyFill="1" applyAlignment="1"/>
    <xf numFmtId="165" fontId="55" fillId="0" borderId="0" xfId="1" applyNumberFormat="1" applyFont="1" applyAlignment="1"/>
    <xf numFmtId="169" fontId="89" fillId="0" borderId="0" xfId="0" applyNumberFormat="1" applyFont="1" applyBorder="1" applyAlignment="1">
      <alignment horizontal="right" vertical="center"/>
    </xf>
    <xf numFmtId="0" fontId="0" fillId="0" borderId="0" xfId="0"/>
    <xf numFmtId="17" fontId="55" fillId="0" borderId="13" xfId="0" quotePrefix="1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49" fontId="85" fillId="0" borderId="0" xfId="0" applyNumberFormat="1" applyFont="1" applyAlignment="1">
      <alignment horizontal="center" vertical="center" wrapText="1"/>
    </xf>
    <xf numFmtId="3" fontId="55" fillId="0" borderId="31" xfId="0" applyNumberFormat="1" applyFont="1" applyBorder="1" applyAlignment="1">
      <alignment readingOrder="1"/>
    </xf>
    <xf numFmtId="0" fontId="55" fillId="0" borderId="2" xfId="0" applyFont="1" applyFill="1" applyBorder="1" applyAlignment="1">
      <alignment vertical="top"/>
    </xf>
    <xf numFmtId="169" fontId="55" fillId="0" borderId="0" xfId="0" applyNumberFormat="1" applyFont="1" applyBorder="1" applyAlignment="1">
      <alignment vertical="top"/>
    </xf>
    <xf numFmtId="0" fontId="55" fillId="0" borderId="0" xfId="0" applyFont="1" applyFill="1" applyBorder="1" applyAlignment="1">
      <alignment horizontal="center" wrapText="1"/>
    </xf>
    <xf numFmtId="0" fontId="55" fillId="0" borderId="0" xfId="0" quotePrefix="1" applyFont="1" applyAlignment="1"/>
    <xf numFmtId="0" fontId="41" fillId="0" borderId="1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17" fontId="55" fillId="0" borderId="4" xfId="0" quotePrefix="1" applyNumberFormat="1" applyFont="1" applyBorder="1" applyAlignment="1">
      <alignment horizontal="center" vertical="center" wrapText="1"/>
    </xf>
    <xf numFmtId="17" fontId="55" fillId="0" borderId="0" xfId="0" quotePrefix="1" applyNumberFormat="1" applyFont="1" applyBorder="1" applyAlignment="1">
      <alignment horizontal="center" vertical="center" wrapText="1"/>
    </xf>
    <xf numFmtId="17" fontId="55" fillId="0" borderId="0" xfId="0" quotePrefix="1" applyNumberFormat="1" applyFont="1" applyFill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17" fontId="55" fillId="0" borderId="7" xfId="0" quotePrefix="1" applyNumberFormat="1" applyFont="1" applyBorder="1" applyAlignment="1">
      <alignment horizontal="center" vertical="center" wrapText="1"/>
    </xf>
    <xf numFmtId="17" fontId="55" fillId="0" borderId="9" xfId="0" quotePrefix="1" applyNumberFormat="1" applyFont="1" applyBorder="1" applyAlignment="1">
      <alignment horizontal="center" vertical="center" wrapText="1"/>
    </xf>
    <xf numFmtId="17" fontId="55" fillId="0" borderId="9" xfId="0" quotePrefix="1" applyNumberFormat="1" applyFont="1" applyFill="1" applyBorder="1" applyAlignment="1">
      <alignment horizontal="center" vertical="center" wrapText="1"/>
    </xf>
    <xf numFmtId="17" fontId="55" fillId="0" borderId="5" xfId="0" quotePrefix="1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31" xfId="0" applyFont="1" applyBorder="1"/>
    <xf numFmtId="0" fontId="83" fillId="0" borderId="0" xfId="0" applyFont="1" applyFill="1" applyBorder="1" applyAlignment="1"/>
    <xf numFmtId="0" fontId="55" fillId="0" borderId="6" xfId="0" applyFont="1" applyBorder="1" applyAlignment="1">
      <alignment horizontal="right"/>
    </xf>
    <xf numFmtId="0" fontId="86" fillId="0" borderId="4" xfId="0" applyFont="1" applyBorder="1" applyAlignment="1">
      <alignment horizontal="right"/>
    </xf>
    <xf numFmtId="0" fontId="86" fillId="0" borderId="0" xfId="0" applyFont="1" applyFill="1" applyBorder="1" applyAlignment="1">
      <alignment horizontal="right"/>
    </xf>
    <xf numFmtId="169" fontId="86" fillId="0" borderId="2" xfId="0" applyNumberFormat="1" applyFont="1" applyBorder="1" applyAlignment="1">
      <alignment horizontal="right"/>
    </xf>
    <xf numFmtId="169" fontId="55" fillId="0" borderId="31" xfId="0" applyNumberFormat="1" applyFont="1" applyBorder="1" applyAlignment="1">
      <alignment horizontal="right"/>
    </xf>
    <xf numFmtId="0" fontId="41" fillId="0" borderId="0" xfId="78"/>
    <xf numFmtId="0" fontId="55" fillId="0" borderId="0" xfId="78" applyFont="1"/>
    <xf numFmtId="3" fontId="55" fillId="0" borderId="0" xfId="78" applyNumberFormat="1" applyFont="1"/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/>
    <xf numFmtId="0" fontId="55" fillId="0" borderId="0" xfId="0" applyFont="1" applyFill="1" applyAlignment="1"/>
    <xf numFmtId="0" fontId="45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41" fillId="0" borderId="0" xfId="78" applyAlignment="1">
      <alignment vertical="center"/>
    </xf>
    <xf numFmtId="0" fontId="55" fillId="0" borderId="0" xfId="0" applyFont="1" applyAlignment="1">
      <alignment vertical="center"/>
    </xf>
    <xf numFmtId="0" fontId="86" fillId="0" borderId="6" xfId="0" applyFont="1" applyBorder="1" applyAlignment="1"/>
    <xf numFmtId="3" fontId="55" fillId="0" borderId="35" xfId="0" applyNumberFormat="1" applyFont="1" applyBorder="1" applyAlignment="1">
      <alignment horizontal="right"/>
    </xf>
    <xf numFmtId="3" fontId="55" fillId="0" borderId="36" xfId="0" applyNumberFormat="1" applyFont="1" applyBorder="1" applyAlignment="1">
      <alignment horizontal="right"/>
    </xf>
    <xf numFmtId="0" fontId="102" fillId="0" borderId="4" xfId="73" applyFont="1" applyBorder="1" applyAlignment="1">
      <alignment horizontal="left" vertical="center" wrapText="1"/>
    </xf>
    <xf numFmtId="0" fontId="102" fillId="0" borderId="30" xfId="73" applyFont="1" applyBorder="1" applyAlignment="1">
      <alignment horizontal="left" vertical="center" wrapText="1"/>
    </xf>
    <xf numFmtId="0" fontId="102" fillId="0" borderId="10" xfId="73" applyFont="1" applyBorder="1" applyAlignment="1">
      <alignment vertical="center"/>
    </xf>
    <xf numFmtId="0" fontId="102" fillId="0" borderId="0" xfId="73" applyFont="1"/>
    <xf numFmtId="0" fontId="0" fillId="0" borderId="12" xfId="0" applyBorder="1" applyAlignment="1">
      <alignment vertical="center"/>
    </xf>
    <xf numFmtId="0" fontId="55" fillId="0" borderId="0" xfId="0" applyFont="1" applyFill="1" applyBorder="1" applyAlignment="1">
      <alignment horizontal="left" wrapText="1"/>
    </xf>
    <xf numFmtId="169" fontId="55" fillId="0" borderId="4" xfId="0" applyNumberFormat="1" applyFont="1" applyBorder="1" applyAlignment="1">
      <alignment readingOrder="1"/>
    </xf>
    <xf numFmtId="169" fontId="55" fillId="0" borderId="0" xfId="0" applyNumberFormat="1" applyFont="1" applyBorder="1" applyAlignment="1">
      <alignment readingOrder="1"/>
    </xf>
    <xf numFmtId="169" fontId="55" fillId="0" borderId="0" xfId="1" applyNumberFormat="1" applyFont="1" applyAlignment="1"/>
    <xf numFmtId="3" fontId="0" fillId="0" borderId="0" xfId="0" applyNumberFormat="1" applyAlignment="1"/>
    <xf numFmtId="3" fontId="55" fillId="0" borderId="2" xfId="0" applyNumberFormat="1" applyFont="1" applyBorder="1" applyAlignment="1">
      <alignment horizontal="right" readingOrder="1"/>
    </xf>
    <xf numFmtId="3" fontId="55" fillId="0" borderId="0" xfId="0" applyNumberFormat="1" applyFont="1" applyAlignment="1">
      <alignment horizontal="right" readingOrder="1"/>
    </xf>
    <xf numFmtId="9" fontId="55" fillId="0" borderId="2" xfId="0" applyNumberFormat="1" applyFont="1" applyBorder="1" applyAlignment="1">
      <alignment horizontal="right" readingOrder="1"/>
    </xf>
    <xf numFmtId="169" fontId="55" fillId="0" borderId="4" xfId="0" applyNumberFormat="1" applyFont="1" applyFill="1" applyBorder="1" applyAlignment="1">
      <alignment readingOrder="1"/>
    </xf>
    <xf numFmtId="169" fontId="55" fillId="0" borderId="0" xfId="1" applyNumberFormat="1" applyFont="1" applyFill="1" applyAlignment="1"/>
    <xf numFmtId="169" fontId="55" fillId="0" borderId="0" xfId="1" applyNumberFormat="1" applyFont="1" applyFill="1" applyBorder="1" applyAlignment="1">
      <alignment readingOrder="1"/>
    </xf>
    <xf numFmtId="169" fontId="55" fillId="0" borderId="0" xfId="0" applyNumberFormat="1" applyFont="1" applyFill="1" applyAlignment="1">
      <alignment horizontal="right"/>
    </xf>
    <xf numFmtId="9" fontId="55" fillId="0" borderId="2" xfId="0" applyNumberFormat="1" applyFont="1" applyFill="1" applyBorder="1" applyAlignment="1">
      <alignment readingOrder="1"/>
    </xf>
    <xf numFmtId="165" fontId="0" fillId="0" borderId="0" xfId="1" applyNumberFormat="1" applyFont="1" applyFill="1" applyAlignment="1"/>
    <xf numFmtId="0" fontId="0" fillId="0" borderId="0" xfId="0" applyFill="1" applyAlignment="1"/>
    <xf numFmtId="0" fontId="55" fillId="0" borderId="2" xfId="0" applyFont="1" applyFill="1" applyBorder="1" applyAlignment="1"/>
    <xf numFmtId="169" fontId="55" fillId="0" borderId="0" xfId="0" applyNumberFormat="1" applyFont="1" applyFill="1" applyBorder="1" applyAlignment="1">
      <alignment readingOrder="1"/>
    </xf>
    <xf numFmtId="165" fontId="55" fillId="0" borderId="0" xfId="0" applyNumberFormat="1" applyFont="1" applyFill="1" applyAlignment="1"/>
    <xf numFmtId="0" fontId="55" fillId="0" borderId="3" xfId="0" applyFont="1" applyBorder="1" applyAlignment="1"/>
    <xf numFmtId="169" fontId="55" fillId="0" borderId="18" xfId="0" applyNumberFormat="1" applyFont="1" applyBorder="1" applyAlignment="1">
      <alignment readingOrder="1"/>
    </xf>
    <xf numFmtId="169" fontId="55" fillId="0" borderId="15" xfId="0" applyNumberFormat="1" applyFont="1" applyBorder="1" applyAlignment="1">
      <alignment readingOrder="1"/>
    </xf>
    <xf numFmtId="9" fontId="55" fillId="0" borderId="1" xfId="0" applyNumberFormat="1" applyFont="1" applyBorder="1" applyAlignment="1">
      <alignment readingOrder="1"/>
    </xf>
    <xf numFmtId="0" fontId="86" fillId="0" borderId="12" xfId="11" applyFont="1" applyBorder="1" applyAlignment="1">
      <alignment horizontal="center" vertical="center" wrapText="1"/>
    </xf>
    <xf numFmtId="0" fontId="95" fillId="0" borderId="12" xfId="11" applyFont="1" applyBorder="1" applyAlignment="1">
      <alignment horizontal="center" vertical="center" wrapText="1"/>
    </xf>
    <xf numFmtId="0" fontId="55" fillId="0" borderId="2" xfId="78" applyFont="1" applyBorder="1"/>
    <xf numFmtId="0" fontId="105" fillId="0" borderId="12" xfId="73" applyFont="1" applyBorder="1" applyAlignment="1">
      <alignment horizontal="center" vertical="center" wrapText="1"/>
    </xf>
    <xf numFmtId="0" fontId="102" fillId="0" borderId="4" xfId="73" applyFont="1" applyBorder="1" applyAlignment="1">
      <alignment vertical="center" wrapText="1"/>
    </xf>
    <xf numFmtId="0" fontId="102" fillId="0" borderId="30" xfId="73" applyFont="1" applyBorder="1" applyAlignment="1">
      <alignment vertical="center" wrapText="1"/>
    </xf>
    <xf numFmtId="0" fontId="55" fillId="0" borderId="2" xfId="0" applyFont="1" applyBorder="1" applyAlignment="1">
      <alignment horizontal="right" vertical="top"/>
    </xf>
    <xf numFmtId="169" fontId="55" fillId="0" borderId="30" xfId="0" applyNumberFormat="1" applyFont="1" applyBorder="1" applyAlignment="1">
      <alignment horizontal="right"/>
    </xf>
    <xf numFmtId="169" fontId="55" fillId="0" borderId="36" xfId="0" applyNumberFormat="1" applyFont="1" applyBorder="1" applyAlignment="1">
      <alignment horizontal="right"/>
    </xf>
    <xf numFmtId="3" fontId="89" fillId="0" borderId="0" xfId="0" applyNumberFormat="1" applyFont="1" applyBorder="1" applyAlignment="1"/>
    <xf numFmtId="0" fontId="51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41" fillId="0" borderId="38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top" wrapText="1"/>
    </xf>
    <xf numFmtId="17" fontId="55" fillId="0" borderId="6" xfId="0" quotePrefix="1" applyNumberFormat="1" applyFont="1" applyBorder="1" applyAlignment="1">
      <alignment horizontal="center" vertical="center" wrapText="1"/>
    </xf>
    <xf numFmtId="0" fontId="55" fillId="0" borderId="12" xfId="0" applyFont="1" applyBorder="1"/>
    <xf numFmtId="0" fontId="5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14" fontId="55" fillId="0" borderId="0" xfId="0" applyNumberFormat="1" applyFont="1" applyAlignment="1">
      <alignment horizontal="right" vertical="top"/>
    </xf>
    <xf numFmtId="0" fontId="55" fillId="0" borderId="0" xfId="0" applyFont="1" applyAlignment="1">
      <alignment horizontal="right" vertical="top"/>
    </xf>
    <xf numFmtId="3" fontId="55" fillId="0" borderId="0" xfId="0" applyNumberFormat="1" applyFont="1" applyAlignment="1">
      <alignment horizontal="right"/>
    </xf>
    <xf numFmtId="0" fontId="45" fillId="0" borderId="0" xfId="0" applyFont="1" applyAlignment="1">
      <alignment vertical="center"/>
    </xf>
    <xf numFmtId="0" fontId="83" fillId="0" borderId="28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83" fillId="0" borderId="32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top" wrapText="1"/>
    </xf>
    <xf numFmtId="0" fontId="55" fillId="0" borderId="33" xfId="0" applyFont="1" applyBorder="1" applyAlignment="1">
      <alignment horizontal="left" vertical="top" wrapText="1"/>
    </xf>
    <xf numFmtId="169" fontId="55" fillId="0" borderId="33" xfId="0" applyNumberFormat="1" applyFont="1" applyBorder="1" applyAlignment="1">
      <alignment horizontal="right" vertical="top" wrapText="1"/>
    </xf>
    <xf numFmtId="3" fontId="55" fillId="0" borderId="33" xfId="0" applyNumberFormat="1" applyFont="1" applyBorder="1" applyAlignment="1">
      <alignment vertical="top"/>
    </xf>
    <xf numFmtId="0" fontId="51" fillId="0" borderId="0" xfId="0" applyFont="1" applyAlignment="1">
      <alignment horizontal="left" vertical="center" wrapText="1"/>
    </xf>
    <xf numFmtId="0" fontId="55" fillId="0" borderId="33" xfId="0" applyFont="1" applyBorder="1" applyAlignment="1">
      <alignment vertical="top"/>
    </xf>
    <xf numFmtId="0" fontId="83" fillId="0" borderId="34" xfId="0" applyFont="1" applyBorder="1" applyAlignment="1">
      <alignment horizontal="left" vertical="top" wrapText="1"/>
    </xf>
    <xf numFmtId="169" fontId="83" fillId="0" borderId="34" xfId="0" applyNumberFormat="1" applyFont="1" applyBorder="1" applyAlignment="1">
      <alignment horizontal="right" vertical="top" wrapText="1"/>
    </xf>
    <xf numFmtId="0" fontId="95" fillId="0" borderId="12" xfId="78" applyFont="1" applyBorder="1" applyAlignment="1">
      <alignment horizontal="center" vertical="center"/>
    </xf>
    <xf numFmtId="0" fontId="91" fillId="0" borderId="12" xfId="78" applyFont="1" applyBorder="1" applyAlignment="1">
      <alignment horizontal="center" vertical="center"/>
    </xf>
    <xf numFmtId="0" fontId="86" fillId="0" borderId="12" xfId="7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2" xfId="0" applyFont="1" applyBorder="1" applyAlignment="1">
      <alignment horizontal="left" vertical="top"/>
    </xf>
    <xf numFmtId="0" fontId="5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/>
    </xf>
    <xf numFmtId="0" fontId="44" fillId="0" borderId="2" xfId="0" applyFont="1" applyBorder="1" applyAlignment="1">
      <alignment horizontal="center" vertical="top"/>
    </xf>
    <xf numFmtId="169" fontId="44" fillId="0" borderId="9" xfId="0" applyNumberFormat="1" applyFont="1" applyBorder="1" applyAlignment="1">
      <alignment horizontal="center" vertical="top"/>
    </xf>
    <xf numFmtId="169" fontId="44" fillId="0" borderId="10" xfId="0" applyNumberFormat="1" applyFont="1" applyBorder="1" applyAlignment="1">
      <alignment horizontal="center" vertical="top"/>
    </xf>
    <xf numFmtId="169" fontId="44" fillId="0" borderId="5" xfId="0" applyNumberFormat="1" applyFont="1" applyBorder="1" applyAlignment="1">
      <alignment horizontal="center" vertical="top"/>
    </xf>
    <xf numFmtId="169" fontId="83" fillId="0" borderId="2" xfId="1" applyNumberFormat="1" applyFont="1" applyBorder="1" applyAlignment="1">
      <alignment horizontal="right" vertical="top"/>
    </xf>
    <xf numFmtId="169" fontId="83" fillId="0" borderId="4" xfId="1" applyNumberFormat="1" applyFont="1" applyBorder="1" applyAlignment="1">
      <alignment horizontal="right" vertical="top"/>
    </xf>
    <xf numFmtId="169" fontId="83" fillId="0" borderId="2" xfId="0" applyNumberFormat="1" applyFont="1" applyBorder="1" applyAlignment="1">
      <alignment horizontal="right" vertical="top"/>
    </xf>
    <xf numFmtId="169" fontId="83" fillId="0" borderId="4" xfId="0" applyNumberFormat="1" applyFont="1" applyBorder="1" applyAlignment="1">
      <alignment horizontal="right" vertical="top"/>
    </xf>
    <xf numFmtId="169" fontId="83" fillId="0" borderId="0" xfId="0" applyNumberFormat="1" applyFont="1" applyBorder="1" applyAlignment="1">
      <alignment horizontal="right" vertical="top"/>
    </xf>
    <xf numFmtId="169" fontId="55" fillId="0" borderId="4" xfId="10" applyNumberFormat="1" applyFont="1" applyBorder="1" applyAlignment="1" applyProtection="1">
      <alignment vertical="top"/>
    </xf>
    <xf numFmtId="169" fontId="55" fillId="0" borderId="4" xfId="1" applyNumberFormat="1" applyFont="1" applyBorder="1" applyAlignment="1">
      <alignment vertical="top"/>
    </xf>
    <xf numFmtId="169" fontId="55" fillId="0" borderId="2" xfId="78" applyNumberFormat="1" applyFont="1" applyBorder="1" applyAlignment="1">
      <alignment vertical="top"/>
    </xf>
    <xf numFmtId="169" fontId="55" fillId="0" borderId="0" xfId="0" applyNumberFormat="1" applyFont="1" applyBorder="1" applyAlignment="1">
      <alignment horizontal="right" vertical="top"/>
    </xf>
    <xf numFmtId="169" fontId="55" fillId="0" borderId="0" xfId="1" applyNumberFormat="1" applyFont="1" applyBorder="1" applyAlignment="1">
      <alignment horizontal="right" vertical="top"/>
    </xf>
    <xf numFmtId="169" fontId="55" fillId="0" borderId="0" xfId="10" applyNumberFormat="1" applyFont="1" applyBorder="1" applyAlignment="1" applyProtection="1">
      <alignment vertical="top"/>
    </xf>
    <xf numFmtId="169" fontId="55" fillId="0" borderId="2" xfId="10" applyNumberFormat="1" applyFont="1" applyBorder="1" applyAlignment="1" applyProtection="1">
      <alignment vertical="top"/>
    </xf>
    <xf numFmtId="0" fontId="55" fillId="0" borderId="4" xfId="0" applyFont="1" applyBorder="1" applyAlignment="1">
      <alignment vertical="top"/>
    </xf>
    <xf numFmtId="0" fontId="55" fillId="0" borderId="2" xfId="0" applyFont="1" applyFill="1" applyBorder="1" applyAlignment="1">
      <alignment horizontal="left" vertical="top"/>
    </xf>
    <xf numFmtId="169" fontId="83" fillId="0" borderId="2" xfId="10" applyNumberFormat="1" applyFont="1" applyBorder="1" applyAlignment="1" applyProtection="1">
      <alignment vertical="top"/>
    </xf>
    <xf numFmtId="169" fontId="83" fillId="0" borderId="4" xfId="1" applyNumberFormat="1" applyFont="1" applyBorder="1" applyAlignment="1">
      <alignment vertical="top"/>
    </xf>
    <xf numFmtId="169" fontId="83" fillId="0" borderId="0" xfId="0" applyNumberFormat="1" applyFont="1" applyBorder="1" applyAlignment="1">
      <alignment vertical="top"/>
    </xf>
    <xf numFmtId="169" fontId="83" fillId="0" borderId="2" xfId="0" applyNumberFormat="1" applyFont="1" applyBorder="1" applyAlignment="1">
      <alignment vertical="top"/>
    </xf>
    <xf numFmtId="169" fontId="83" fillId="0" borderId="0" xfId="1" applyNumberFormat="1" applyFont="1" applyBorder="1" applyAlignment="1">
      <alignment horizontal="right" vertical="top"/>
    </xf>
    <xf numFmtId="169" fontId="83" fillId="0" borderId="0" xfId="10" applyNumberFormat="1" applyFont="1" applyBorder="1" applyAlignment="1" applyProtection="1">
      <alignment vertical="top"/>
    </xf>
    <xf numFmtId="0" fontId="55" fillId="0" borderId="4" xfId="0" applyFont="1" applyBorder="1" applyAlignment="1">
      <alignment horizontal="left" vertical="top"/>
    </xf>
    <xf numFmtId="169" fontId="55" fillId="0" borderId="2" xfId="0" applyNumberFormat="1" applyFont="1" applyBorder="1" applyAlignment="1">
      <alignment horizontal="right" vertical="top"/>
    </xf>
    <xf numFmtId="3" fontId="83" fillId="0" borderId="4" xfId="0" applyNumberFormat="1" applyFont="1" applyBorder="1" applyAlignment="1">
      <alignment vertical="top"/>
    </xf>
    <xf numFmtId="169" fontId="55" fillId="0" borderId="4" xfId="0" applyNumberFormat="1" applyFont="1" applyBorder="1" applyAlignment="1">
      <alignment horizontal="right" vertical="top"/>
    </xf>
    <xf numFmtId="3" fontId="55" fillId="0" borderId="0" xfId="0" applyNumberFormat="1" applyFont="1" applyBorder="1" applyAlignment="1">
      <alignment horizontal="right" vertical="top"/>
    </xf>
    <xf numFmtId="169" fontId="83" fillId="0" borderId="4" xfId="0" applyNumberFormat="1" applyFont="1" applyBorder="1" applyAlignment="1">
      <alignment vertical="top"/>
    </xf>
    <xf numFmtId="0" fontId="55" fillId="0" borderId="18" xfId="0" applyFont="1" applyFill="1" applyBorder="1" applyAlignment="1">
      <alignment vertical="top"/>
    </xf>
    <xf numFmtId="169" fontId="83" fillId="0" borderId="30" xfId="0" applyNumberFormat="1" applyFont="1" applyFill="1" applyBorder="1" applyAlignment="1">
      <alignment vertical="top"/>
    </xf>
    <xf numFmtId="169" fontId="83" fillId="0" borderId="31" xfId="0" applyNumberFormat="1" applyFont="1" applyBorder="1" applyAlignment="1">
      <alignment horizontal="right" vertical="top"/>
    </xf>
    <xf numFmtId="169" fontId="83" fillId="0" borderId="30" xfId="0" applyNumberFormat="1" applyFont="1" applyBorder="1" applyAlignment="1">
      <alignment horizontal="right" vertical="top"/>
    </xf>
    <xf numFmtId="169" fontId="83" fillId="0" borderId="36" xfId="0" applyNumberFormat="1" applyFont="1" applyBorder="1" applyAlignment="1">
      <alignment horizontal="right" vertical="top"/>
    </xf>
    <xf numFmtId="3" fontId="55" fillId="0" borderId="2" xfId="1" applyNumberFormat="1" applyFont="1" applyBorder="1"/>
    <xf numFmtId="0" fontId="41" fillId="0" borderId="12" xfId="0" applyFont="1" applyBorder="1" applyAlignment="1">
      <alignment horizontal="right" vertical="top"/>
    </xf>
    <xf numFmtId="0" fontId="45" fillId="0" borderId="7" xfId="0" applyFont="1" applyBorder="1" applyAlignment="1">
      <alignment horizontal="left" vertical="top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86" fillId="0" borderId="4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17" fontId="55" fillId="0" borderId="18" xfId="0" quotePrefix="1" applyNumberFormat="1" applyFont="1" applyBorder="1" applyAlignment="1">
      <alignment horizontal="center" vertical="center"/>
    </xf>
    <xf numFmtId="17" fontId="55" fillId="0" borderId="15" xfId="0" quotePrefix="1" applyNumberFormat="1" applyFont="1" applyBorder="1" applyAlignment="1">
      <alignment horizontal="center" vertical="center" wrapText="1"/>
    </xf>
    <xf numFmtId="17" fontId="55" fillId="0" borderId="16" xfId="0" quotePrefix="1" applyNumberFormat="1" applyFont="1" applyBorder="1" applyAlignment="1">
      <alignment horizontal="center" vertical="center" wrapText="1"/>
    </xf>
    <xf numFmtId="15" fontId="44" fillId="0" borderId="18" xfId="0" applyNumberFormat="1" applyFont="1" applyBorder="1" applyAlignment="1">
      <alignment horizontal="center" vertical="center"/>
    </xf>
    <xf numFmtId="15" fontId="57" fillId="0" borderId="16" xfId="0" applyNumberFormat="1" applyFont="1" applyBorder="1" applyAlignment="1">
      <alignment horizontal="center" vertical="center"/>
    </xf>
    <xf numFmtId="15" fontId="57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4" xfId="0" applyFont="1" applyBorder="1" applyAlignment="1">
      <alignment vertical="center"/>
    </xf>
    <xf numFmtId="0" fontId="55" fillId="0" borderId="6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165" fontId="55" fillId="0" borderId="4" xfId="0" applyNumberFormat="1" applyFont="1" applyBorder="1" applyAlignment="1">
      <alignment vertical="center"/>
    </xf>
    <xf numFmtId="165" fontId="81" fillId="0" borderId="6" xfId="0" applyNumberFormat="1" applyFont="1" applyBorder="1" applyAlignment="1">
      <alignment vertical="center"/>
    </xf>
    <xf numFmtId="165" fontId="81" fillId="0" borderId="2" xfId="0" applyNumberFormat="1" applyFont="1" applyBorder="1" applyAlignment="1">
      <alignment vertical="center"/>
    </xf>
    <xf numFmtId="3" fontId="55" fillId="0" borderId="4" xfId="1" quotePrefix="1" applyNumberFormat="1" applyFont="1" applyFill="1" applyBorder="1" applyAlignment="1">
      <alignment vertical="center" readingOrder="2"/>
    </xf>
    <xf numFmtId="3" fontId="55" fillId="0" borderId="0" xfId="1" quotePrefix="1" applyNumberFormat="1" applyFont="1" applyFill="1" applyBorder="1" applyAlignment="1">
      <alignment vertical="center" readingOrder="2"/>
    </xf>
    <xf numFmtId="3" fontId="55" fillId="0" borderId="4" xfId="1" applyNumberFormat="1" applyFont="1" applyBorder="1" applyAlignment="1">
      <alignment horizontal="right" vertical="center" readingOrder="2"/>
    </xf>
    <xf numFmtId="3" fontId="81" fillId="0" borderId="0" xfId="1" applyNumberFormat="1" applyFont="1" applyFill="1" applyBorder="1" applyAlignment="1">
      <alignment horizontal="right" vertical="center" readingOrder="2"/>
    </xf>
    <xf numFmtId="9" fontId="89" fillId="0" borderId="2" xfId="14" applyFont="1" applyFill="1" applyBorder="1" applyAlignment="1">
      <alignment horizontal="right" vertical="center" readingOrder="2"/>
    </xf>
    <xf numFmtId="3" fontId="55" fillId="0" borderId="4" xfId="1" applyNumberFormat="1" applyFont="1" applyFill="1" applyBorder="1" applyAlignment="1">
      <alignment horizontal="right" vertical="center" readingOrder="2"/>
    </xf>
    <xf numFmtId="169" fontId="55" fillId="0" borderId="0" xfId="0" applyNumberFormat="1" applyFont="1" applyAlignment="1">
      <alignment vertical="center"/>
    </xf>
    <xf numFmtId="3" fontId="55" fillId="0" borderId="0" xfId="0" applyNumberFormat="1" applyFont="1" applyAlignment="1">
      <alignment vertical="center"/>
    </xf>
    <xf numFmtId="3" fontId="81" fillId="0" borderId="6" xfId="1" applyNumberFormat="1" applyFont="1" applyFill="1" applyBorder="1" applyAlignment="1">
      <alignment horizontal="right" vertical="center" readingOrder="2"/>
    </xf>
    <xf numFmtId="169" fontId="55" fillId="0" borderId="0" xfId="1" quotePrefix="1" applyNumberFormat="1" applyFont="1" applyFill="1" applyBorder="1" applyAlignment="1">
      <alignment vertical="center"/>
    </xf>
    <xf numFmtId="3" fontId="55" fillId="0" borderId="0" xfId="1" quotePrefix="1" applyNumberFormat="1" applyFont="1" applyFill="1" applyBorder="1" applyAlignment="1">
      <alignment vertical="center"/>
    </xf>
    <xf numFmtId="3" fontId="55" fillId="0" borderId="0" xfId="1" quotePrefix="1" applyNumberFormat="1" applyFont="1" applyFill="1" applyBorder="1" applyAlignment="1">
      <alignment horizontal="right" vertical="center" readingOrder="2"/>
    </xf>
    <xf numFmtId="0" fontId="55" fillId="0" borderId="4" xfId="0" applyFont="1" applyFill="1" applyBorder="1" applyAlignment="1">
      <alignment vertical="center"/>
    </xf>
    <xf numFmtId="0" fontId="55" fillId="0" borderId="6" xfId="0" applyFont="1" applyFill="1" applyBorder="1" applyAlignment="1">
      <alignment horizontal="left" vertical="center" wrapText="1"/>
    </xf>
    <xf numFmtId="9" fontId="89" fillId="0" borderId="2" xfId="14" applyNumberFormat="1" applyFont="1" applyFill="1" applyBorder="1" applyAlignment="1">
      <alignment horizontal="right" vertical="center" readingOrder="2"/>
    </xf>
    <xf numFmtId="3" fontId="55" fillId="0" borderId="0" xfId="0" applyNumberFormat="1" applyFont="1" applyBorder="1" applyAlignment="1">
      <alignment vertical="center"/>
    </xf>
    <xf numFmtId="3" fontId="55" fillId="0" borderId="15" xfId="0" applyNumberFormat="1" applyFont="1" applyBorder="1" applyAlignment="1">
      <alignment vertical="center" readingOrder="2"/>
    </xf>
    <xf numFmtId="3" fontId="55" fillId="0" borderId="18" xfId="1" applyNumberFormat="1" applyFont="1" applyFill="1" applyBorder="1" applyAlignment="1">
      <alignment horizontal="right" vertical="center" readingOrder="2"/>
    </xf>
    <xf numFmtId="3" fontId="81" fillId="0" borderId="16" xfId="1" applyNumberFormat="1" applyFont="1" applyFill="1" applyBorder="1" applyAlignment="1">
      <alignment horizontal="right" vertical="center" readingOrder="2"/>
    </xf>
    <xf numFmtId="9" fontId="89" fillId="0" borderId="1" xfId="14" applyFont="1" applyFill="1" applyBorder="1" applyAlignment="1">
      <alignment horizontal="right" vertical="center" readingOrder="2"/>
    </xf>
    <xf numFmtId="3" fontId="81" fillId="0" borderId="6" xfId="1" applyNumberFormat="1" applyFont="1" applyBorder="1" applyAlignment="1">
      <alignment horizontal="right" vertical="center" readingOrder="2"/>
    </xf>
    <xf numFmtId="9" fontId="89" fillId="0" borderId="2" xfId="14" applyFont="1" applyBorder="1" applyAlignment="1">
      <alignment horizontal="right" vertical="center" readingOrder="2"/>
    </xf>
    <xf numFmtId="0" fontId="55" fillId="0" borderId="4" xfId="0" applyFont="1" applyBorder="1" applyAlignment="1">
      <alignment horizontal="left" vertical="center"/>
    </xf>
    <xf numFmtId="0" fontId="55" fillId="0" borderId="4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9" fontId="89" fillId="0" borderId="2" xfId="14" applyNumberFormat="1" applyFont="1" applyBorder="1" applyAlignment="1">
      <alignment horizontal="right" vertical="center" readingOrder="2"/>
    </xf>
    <xf numFmtId="0" fontId="55" fillId="0" borderId="15" xfId="0" applyFont="1" applyBorder="1" applyAlignment="1">
      <alignment vertical="center"/>
    </xf>
    <xf numFmtId="3" fontId="55" fillId="0" borderId="18" xfId="1" quotePrefix="1" applyNumberFormat="1" applyFont="1" applyFill="1" applyBorder="1" applyAlignment="1">
      <alignment vertical="center" readingOrder="2"/>
    </xf>
    <xf numFmtId="3" fontId="55" fillId="0" borderId="15" xfId="1" quotePrefix="1" applyNumberFormat="1" applyFont="1" applyFill="1" applyBorder="1" applyAlignment="1">
      <alignment vertical="center" readingOrder="2"/>
    </xf>
    <xf numFmtId="3" fontId="81" fillId="0" borderId="16" xfId="1" applyNumberFormat="1" applyFont="1" applyBorder="1" applyAlignment="1">
      <alignment horizontal="right" vertical="center" readingOrder="2"/>
    </xf>
    <xf numFmtId="9" fontId="89" fillId="0" borderId="1" xfId="14" applyFont="1" applyBorder="1" applyAlignment="1">
      <alignment horizontal="right" vertical="center" readingOrder="2"/>
    </xf>
    <xf numFmtId="165" fontId="55" fillId="0" borderId="0" xfId="1" applyNumberFormat="1" applyFont="1" applyAlignment="1">
      <alignment vertical="center"/>
    </xf>
    <xf numFmtId="3" fontId="81" fillId="0" borderId="0" xfId="0" applyNumberFormat="1" applyFont="1" applyAlignment="1">
      <alignment vertical="center"/>
    </xf>
    <xf numFmtId="3" fontId="55" fillId="0" borderId="0" xfId="0" applyNumberFormat="1" applyFont="1" applyBorder="1" applyAlignment="1">
      <alignment horizontal="right" vertical="center" readingOrder="2"/>
    </xf>
    <xf numFmtId="4" fontId="81" fillId="0" borderId="0" xfId="0" applyNumberFormat="1" applyFont="1" applyBorder="1" applyAlignment="1">
      <alignment horizontal="right" vertical="center" readingOrder="2"/>
    </xf>
    <xf numFmtId="173" fontId="55" fillId="0" borderId="0" xfId="0" applyNumberFormat="1" applyFont="1" applyBorder="1" applyAlignment="1">
      <alignment horizontal="right" vertical="center" readingOrder="2"/>
    </xf>
    <xf numFmtId="171" fontId="55" fillId="0" borderId="0" xfId="0" applyNumberFormat="1" applyFont="1" applyBorder="1" applyAlignment="1">
      <alignment vertical="center"/>
    </xf>
    <xf numFmtId="170" fontId="55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55" fillId="0" borderId="4" xfId="78" applyFont="1" applyFill="1" applyBorder="1" applyAlignment="1">
      <alignment horizontal="left" vertical="top" indent="1"/>
    </xf>
    <xf numFmtId="0" fontId="55" fillId="0" borderId="2" xfId="0" applyFont="1" applyBorder="1" applyAlignment="1">
      <alignment horizontal="left" vertical="top" indent="1"/>
    </xf>
    <xf numFmtId="0" fontId="55" fillId="0" borderId="2" xfId="0" applyFont="1" applyFill="1" applyBorder="1" applyAlignment="1">
      <alignment horizontal="left" vertical="top" indent="1"/>
    </xf>
    <xf numFmtId="0" fontId="55" fillId="0" borderId="4" xfId="0" applyFont="1" applyBorder="1" applyAlignment="1">
      <alignment horizontal="left" vertical="top" indent="1"/>
    </xf>
    <xf numFmtId="3" fontId="55" fillId="0" borderId="36" xfId="1" quotePrefix="1" applyNumberFormat="1" applyFont="1" applyFill="1" applyBorder="1" applyAlignment="1">
      <alignment vertical="center" readingOrder="2"/>
    </xf>
    <xf numFmtId="169" fontId="55" fillId="0" borderId="36" xfId="0" applyNumberFormat="1" applyFont="1" applyBorder="1" applyAlignment="1">
      <alignment readingOrder="1"/>
    </xf>
    <xf numFmtId="169" fontId="83" fillId="0" borderId="36" xfId="0" applyNumberFormat="1" applyFont="1" applyFill="1" applyBorder="1" applyAlignment="1">
      <alignment vertical="top"/>
    </xf>
    <xf numFmtId="166" fontId="51" fillId="0" borderId="15" xfId="0" applyNumberFormat="1" applyFont="1" applyBorder="1" applyAlignment="1">
      <alignment horizontal="right" vertical="center"/>
    </xf>
    <xf numFmtId="174" fontId="42" fillId="0" borderId="0" xfId="1951" applyNumberFormat="1" applyFont="1"/>
    <xf numFmtId="3" fontId="102" fillId="0" borderId="28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17" fontId="55" fillId="0" borderId="13" xfId="0" quotePrefix="1" applyNumberFormat="1" applyFont="1" applyBorder="1" applyAlignment="1">
      <alignment horizontal="right" vertical="center"/>
    </xf>
    <xf numFmtId="17" fontId="55" fillId="0" borderId="14" xfId="0" quotePrefix="1" applyNumberFormat="1" applyFont="1" applyBorder="1" applyAlignment="1">
      <alignment horizontal="right" vertical="center"/>
    </xf>
    <xf numFmtId="0" fontId="45" fillId="0" borderId="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9" fontId="55" fillId="0" borderId="2" xfId="14" applyFont="1" applyBorder="1" applyAlignment="1">
      <alignment horizontal="right" vertical="center"/>
    </xf>
    <xf numFmtId="9" fontId="55" fillId="0" borderId="31" xfId="14" applyFont="1" applyBorder="1" applyAlignment="1">
      <alignment horizontal="right" vertical="center"/>
    </xf>
    <xf numFmtId="0" fontId="55" fillId="0" borderId="2" xfId="0" applyFont="1" applyBorder="1" applyAlignment="1">
      <alignment horizontal="right" vertical="center"/>
    </xf>
    <xf numFmtId="3" fontId="55" fillId="0" borderId="2" xfId="0" applyNumberFormat="1" applyFont="1" applyBorder="1" applyAlignment="1">
      <alignment horizontal="right" vertical="center"/>
    </xf>
    <xf numFmtId="0" fontId="83" fillId="0" borderId="2" xfId="0" applyFont="1" applyBorder="1" applyAlignment="1">
      <alignment horizontal="right" vertical="center"/>
    </xf>
    <xf numFmtId="3" fontId="55" fillId="0" borderId="31" xfId="0" applyNumberFormat="1" applyFont="1" applyBorder="1" applyAlignment="1">
      <alignment horizontal="right" vertical="center"/>
    </xf>
    <xf numFmtId="3" fontId="55" fillId="0" borderId="2" xfId="0" applyNumberFormat="1" applyFont="1" applyBorder="1" applyAlignment="1">
      <alignment horizontal="right" vertical="top" readingOrder="1"/>
    </xf>
    <xf numFmtId="3" fontId="55" fillId="0" borderId="0" xfId="0" applyNumberFormat="1" applyFont="1" applyAlignment="1">
      <alignment horizontal="right" vertical="top" readingOrder="1"/>
    </xf>
    <xf numFmtId="9" fontId="55" fillId="0" borderId="2" xfId="0" applyNumberFormat="1" applyFont="1" applyBorder="1" applyAlignment="1">
      <alignment horizontal="right" vertical="top" readingOrder="1"/>
    </xf>
    <xf numFmtId="3" fontId="55" fillId="0" borderId="2" xfId="0" applyNumberFormat="1" applyFont="1" applyFill="1" applyBorder="1" applyAlignment="1">
      <alignment horizontal="right" vertical="top" readingOrder="1"/>
    </xf>
    <xf numFmtId="165" fontId="55" fillId="0" borderId="0" xfId="0" applyNumberFormat="1" applyFont="1" applyFill="1" applyAlignment="1">
      <alignment horizontal="right" vertical="top"/>
    </xf>
    <xf numFmtId="3" fontId="55" fillId="0" borderId="31" xfId="0" applyNumberFormat="1" applyFont="1" applyBorder="1" applyAlignment="1">
      <alignment horizontal="right" vertical="top" readingOrder="1"/>
    </xf>
    <xf numFmtId="3" fontId="55" fillId="0" borderId="8" xfId="0" applyNumberFormat="1" applyFont="1" applyBorder="1" applyAlignment="1">
      <alignment horizontal="right" vertical="top" readingOrder="1"/>
    </xf>
    <xf numFmtId="9" fontId="55" fillId="0" borderId="17" xfId="0" applyNumberFormat="1" applyFont="1" applyBorder="1" applyAlignment="1">
      <alignment horizontal="right" vertical="top" readingOrder="1"/>
    </xf>
    <xf numFmtId="0" fontId="42" fillId="0" borderId="12" xfId="0" applyFont="1" applyBorder="1" applyAlignment="1">
      <alignment vertical="top"/>
    </xf>
    <xf numFmtId="0" fontId="41" fillId="0" borderId="12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top" wrapText="1"/>
    </xf>
    <xf numFmtId="0" fontId="86" fillId="0" borderId="10" xfId="0" applyFont="1" applyBorder="1" applyAlignment="1">
      <alignment vertical="top"/>
    </xf>
    <xf numFmtId="0" fontId="86" fillId="0" borderId="4" xfId="0" applyFont="1" applyBorder="1" applyAlignment="1">
      <alignment horizontal="center" vertical="top"/>
    </xf>
    <xf numFmtId="0" fontId="86" fillId="0" borderId="0" xfId="0" applyFont="1" applyBorder="1" applyAlignment="1">
      <alignment horizontal="center" vertical="top"/>
    </xf>
    <xf numFmtId="14" fontId="86" fillId="0" borderId="0" xfId="0" quotePrefix="1" applyNumberFormat="1" applyFont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5" fillId="0" borderId="6" xfId="0" applyFont="1" applyBorder="1" applyAlignment="1">
      <alignment vertical="top"/>
    </xf>
    <xf numFmtId="0" fontId="55" fillId="0" borderId="10" xfId="0" applyFont="1" applyBorder="1" applyAlignment="1">
      <alignment horizontal="center" vertical="top"/>
    </xf>
    <xf numFmtId="0" fontId="55" fillId="0" borderId="6" xfId="0" applyFont="1" applyBorder="1" applyAlignment="1">
      <alignment horizontal="center" vertical="top"/>
    </xf>
    <xf numFmtId="0" fontId="86" fillId="0" borderId="2" xfId="0" applyFont="1" applyBorder="1" applyAlignment="1">
      <alignment horizontal="center" vertical="top"/>
    </xf>
    <xf numFmtId="0" fontId="86" fillId="0" borderId="6" xfId="0" applyFont="1" applyBorder="1" applyAlignment="1">
      <alignment horizontal="center" vertical="top"/>
    </xf>
    <xf numFmtId="0" fontId="86" fillId="0" borderId="0" xfId="0" applyFont="1" applyBorder="1" applyAlignment="1">
      <alignment vertical="top"/>
    </xf>
    <xf numFmtId="3" fontId="55" fillId="0" borderId="6" xfId="10" applyNumberFormat="1" applyFont="1" applyBorder="1" applyAlignment="1" applyProtection="1">
      <alignment horizontal="right" vertical="top"/>
    </xf>
    <xf numFmtId="3" fontId="55" fillId="0" borderId="6" xfId="10" applyNumberFormat="1" applyFont="1" applyFill="1" applyBorder="1" applyAlignment="1" applyProtection="1">
      <alignment horizontal="right" vertical="top"/>
    </xf>
    <xf numFmtId="0" fontId="55" fillId="0" borderId="1" xfId="0" applyFont="1" applyBorder="1" applyAlignment="1">
      <alignment vertical="top"/>
    </xf>
    <xf numFmtId="166" fontId="41" fillId="0" borderId="12" xfId="0" applyNumberFormat="1" applyFont="1" applyBorder="1" applyAlignment="1">
      <alignment horizontal="center" vertical="center" wrapText="1"/>
    </xf>
    <xf numFmtId="0" fontId="55" fillId="0" borderId="36" xfId="0" applyFont="1" applyBorder="1" applyAlignment="1">
      <alignment horizontal="right" vertical="center"/>
    </xf>
    <xf numFmtId="3" fontId="55" fillId="0" borderId="4" xfId="0" applyNumberFormat="1" applyFont="1" applyBorder="1" applyAlignment="1">
      <alignment horizontal="right" vertical="top" readingOrder="1"/>
    </xf>
    <xf numFmtId="3" fontId="55" fillId="0" borderId="0" xfId="0" applyNumberFormat="1" applyFont="1" applyBorder="1" applyAlignment="1">
      <alignment horizontal="right" vertical="top" readingOrder="1"/>
    </xf>
    <xf numFmtId="169" fontId="55" fillId="0" borderId="0" xfId="1" applyNumberFormat="1" applyFont="1" applyAlignment="1">
      <alignment horizontal="right" vertical="top"/>
    </xf>
    <xf numFmtId="3" fontId="55" fillId="0" borderId="0" xfId="0" applyNumberFormat="1" applyFont="1" applyFill="1" applyBorder="1" applyAlignment="1">
      <alignment horizontal="right" vertical="top" readingOrder="1"/>
    </xf>
    <xf numFmtId="168" fontId="55" fillId="0" borderId="0" xfId="0" applyNumberFormat="1" applyFont="1" applyBorder="1" applyAlignment="1">
      <alignment horizontal="right" vertical="top" readingOrder="1"/>
    </xf>
    <xf numFmtId="3" fontId="55" fillId="0" borderId="4" xfId="0" applyNumberFormat="1" applyFont="1" applyFill="1" applyBorder="1" applyAlignment="1">
      <alignment horizontal="right" vertical="top" readingOrder="1"/>
    </xf>
    <xf numFmtId="37" fontId="55" fillId="0" borderId="0" xfId="1" applyNumberFormat="1" applyFont="1" applyFill="1" applyAlignment="1">
      <alignment horizontal="right" vertical="top"/>
    </xf>
    <xf numFmtId="165" fontId="55" fillId="0" borderId="0" xfId="1" applyNumberFormat="1" applyFont="1" applyFill="1" applyBorder="1" applyAlignment="1">
      <alignment horizontal="right" vertical="top" readingOrder="1"/>
    </xf>
    <xf numFmtId="3" fontId="55" fillId="0" borderId="18" xfId="0" applyNumberFormat="1" applyFont="1" applyBorder="1" applyAlignment="1">
      <alignment horizontal="right" vertical="top" readingOrder="1"/>
    </xf>
    <xf numFmtId="3" fontId="55" fillId="0" borderId="15" xfId="0" applyNumberFormat="1" applyFont="1" applyBorder="1" applyAlignment="1">
      <alignment horizontal="right" vertical="top" readingOrder="1"/>
    </xf>
    <xf numFmtId="169" fontId="55" fillId="0" borderId="31" xfId="0" applyNumberFormat="1" applyFont="1" applyBorder="1" applyAlignment="1">
      <alignment horizontal="right" vertical="center"/>
    </xf>
    <xf numFmtId="169" fontId="55" fillId="0" borderId="4" xfId="0" applyNumberFormat="1" applyFont="1" applyBorder="1" applyAlignment="1">
      <alignment horizontal="right" vertical="center"/>
    </xf>
    <xf numFmtId="169" fontId="55" fillId="0" borderId="30" xfId="0" applyNumberFormat="1" applyFont="1" applyBorder="1" applyAlignment="1">
      <alignment horizontal="right" vertical="center"/>
    </xf>
    <xf numFmtId="169" fontId="55" fillId="0" borderId="36" xfId="0" applyNumberFormat="1" applyFont="1" applyBorder="1" applyAlignment="1">
      <alignment horizontal="right" vertical="center"/>
    </xf>
    <xf numFmtId="3" fontId="87" fillId="0" borderId="10" xfId="11" applyNumberFormat="1" applyFont="1" applyBorder="1"/>
    <xf numFmtId="0" fontId="83" fillId="0" borderId="28" xfId="0" applyFont="1" applyBorder="1" applyAlignment="1">
      <alignment horizontal="center" vertical="center" wrapText="1"/>
    </xf>
    <xf numFmtId="14" fontId="55" fillId="0" borderId="0" xfId="0" applyNumberFormat="1" applyFont="1" applyAlignment="1">
      <alignment vertical="top"/>
    </xf>
    <xf numFmtId="169" fontId="55" fillId="0" borderId="0" xfId="0" applyNumberFormat="1" applyFont="1"/>
    <xf numFmtId="3" fontId="55" fillId="0" borderId="36" xfId="0" applyNumberFormat="1" applyFont="1" applyBorder="1" applyAlignment="1">
      <alignment horizontal="right" vertical="center"/>
    </xf>
    <xf numFmtId="0" fontId="55" fillId="0" borderId="6" xfId="0" applyFont="1" applyBorder="1" applyAlignment="1">
      <alignment horizontal="right" vertical="center"/>
    </xf>
    <xf numFmtId="169" fontId="0" fillId="0" borderId="0" xfId="0" applyNumberFormat="1" applyFill="1"/>
    <xf numFmtId="3" fontId="41" fillId="0" borderId="0" xfId="78" applyNumberFormat="1"/>
    <xf numFmtId="3" fontId="51" fillId="0" borderId="0" xfId="0" applyNumberFormat="1" applyFont="1" applyBorder="1"/>
    <xf numFmtId="169" fontId="114" fillId="0" borderId="0" xfId="0" applyNumberFormat="1" applyFont="1" applyFill="1" applyBorder="1"/>
    <xf numFmtId="3" fontId="55" fillId="0" borderId="0" xfId="0" applyNumberFormat="1" applyFont="1" applyBorder="1" applyAlignment="1">
      <alignment vertical="center" readingOrder="2"/>
    </xf>
    <xf numFmtId="9" fontId="89" fillId="0" borderId="6" xfId="14" applyFont="1" applyFill="1" applyBorder="1" applyAlignment="1">
      <alignment horizontal="right" vertical="center" readingOrder="2"/>
    </xf>
    <xf numFmtId="3" fontId="55" fillId="0" borderId="7" xfId="0" applyNumberFormat="1" applyFont="1" applyBorder="1" applyAlignment="1">
      <alignment vertical="center" readingOrder="2"/>
    </xf>
    <xf numFmtId="3" fontId="55" fillId="0" borderId="10" xfId="11" applyNumberFormat="1" applyFont="1" applyBorder="1"/>
    <xf numFmtId="169" fontId="55" fillId="0" borderId="0" xfId="1" quotePrefix="1" applyNumberFormat="1" applyFont="1" applyFill="1" applyBorder="1" applyAlignment="1">
      <alignment vertical="center" readingOrder="2"/>
    </xf>
    <xf numFmtId="15" fontId="57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165" fontId="86" fillId="0" borderId="0" xfId="0" applyNumberFormat="1" applyFont="1" applyBorder="1" applyAlignment="1">
      <alignment horizontal="center" vertical="center"/>
    </xf>
    <xf numFmtId="165" fontId="81" fillId="0" borderId="0" xfId="0" applyNumberFormat="1" applyFont="1" applyBorder="1" applyAlignment="1">
      <alignment vertical="center"/>
    </xf>
    <xf numFmtId="9" fontId="89" fillId="0" borderId="0" xfId="14" applyFont="1" applyFill="1" applyBorder="1" applyAlignment="1">
      <alignment horizontal="right" vertical="center" readingOrder="2"/>
    </xf>
    <xf numFmtId="9" fontId="89" fillId="0" borderId="0" xfId="14" applyNumberFormat="1" applyFont="1" applyFill="1" applyBorder="1" applyAlignment="1">
      <alignment horizontal="right" vertical="center" readingOrder="2"/>
    </xf>
    <xf numFmtId="165" fontId="91" fillId="0" borderId="0" xfId="0" applyNumberFormat="1" applyFont="1" applyFill="1" applyBorder="1" applyAlignment="1">
      <alignment horizontal="center" vertical="center"/>
    </xf>
    <xf numFmtId="9" fontId="89" fillId="0" borderId="0" xfId="14" applyFont="1" applyBorder="1" applyAlignment="1">
      <alignment horizontal="right" vertical="center" readingOrder="2"/>
    </xf>
    <xf numFmtId="9" fontId="89" fillId="0" borderId="0" xfId="14" applyNumberFormat="1" applyFont="1" applyBorder="1" applyAlignment="1">
      <alignment horizontal="right" vertical="center" readingOrder="2"/>
    </xf>
    <xf numFmtId="9" fontId="55" fillId="0" borderId="0" xfId="14" applyFont="1" applyBorder="1" applyAlignment="1">
      <alignment vertical="center" readingOrder="2"/>
    </xf>
    <xf numFmtId="1" fontId="55" fillId="0" borderId="0" xfId="14" applyNumberFormat="1" applyFont="1" applyBorder="1" applyAlignment="1">
      <alignment vertical="center" readingOrder="2"/>
    </xf>
    <xf numFmtId="169" fontId="55" fillId="0" borderId="4" xfId="0" applyNumberFormat="1" applyFont="1" applyFill="1" applyBorder="1" applyAlignment="1">
      <alignment horizontal="right" vertical="top"/>
    </xf>
    <xf numFmtId="0" fontId="55" fillId="0" borderId="10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left" vertical="center"/>
    </xf>
    <xf numFmtId="169" fontId="55" fillId="0" borderId="0" xfId="0" applyNumberFormat="1" applyFont="1" applyBorder="1" applyAlignment="1">
      <alignment vertical="center"/>
    </xf>
    <xf numFmtId="169" fontId="55" fillId="0" borderId="0" xfId="0" applyNumberFormat="1" applyFont="1" applyFill="1" applyBorder="1" applyAlignment="1">
      <alignment vertical="center"/>
    </xf>
    <xf numFmtId="4" fontId="41" fillId="0" borderId="38" xfId="0" applyNumberFormat="1" applyFont="1" applyBorder="1" applyAlignment="1">
      <alignment horizontal="left" vertical="center" wrapText="1"/>
    </xf>
    <xf numFmtId="169" fontId="41" fillId="0" borderId="0" xfId="78" applyNumberFormat="1"/>
    <xf numFmtId="0" fontId="76" fillId="0" borderId="0" xfId="0" applyFont="1" applyAlignment="1">
      <alignment horizontal="left" vertical="top" wrapText="1"/>
    </xf>
    <xf numFmtId="0" fontId="76" fillId="0" borderId="0" xfId="0" applyFont="1"/>
    <xf numFmtId="0" fontId="83" fillId="0" borderId="2" xfId="11" applyFont="1" applyBorder="1" applyAlignment="1">
      <alignment horizontal="left" vertical="center"/>
    </xf>
    <xf numFmtId="0" fontId="55" fillId="0" borderId="2" xfId="11" applyFont="1" applyBorder="1" applyAlignment="1">
      <alignment vertical="center"/>
    </xf>
    <xf numFmtId="3" fontId="55" fillId="0" borderId="2" xfId="11" applyNumberFormat="1" applyFont="1" applyBorder="1" applyAlignment="1">
      <alignment vertical="center"/>
    </xf>
    <xf numFmtId="3" fontId="55" fillId="0" borderId="0" xfId="11" applyNumberFormat="1" applyFont="1" applyAlignment="1">
      <alignment vertical="center"/>
    </xf>
    <xf numFmtId="3" fontId="87" fillId="0" borderId="2" xfId="11" applyNumberFormat="1" applyFont="1" applyBorder="1" applyAlignment="1">
      <alignment vertical="center"/>
    </xf>
    <xf numFmtId="0" fontId="55" fillId="0" borderId="2" xfId="78" applyFont="1" applyBorder="1" applyAlignment="1">
      <alignment vertical="center"/>
    </xf>
    <xf numFmtId="0" fontId="55" fillId="0" borderId="2" xfId="11" applyFont="1" applyBorder="1" applyAlignment="1">
      <alignment horizontal="left" vertical="center"/>
    </xf>
    <xf numFmtId="3" fontId="55" fillId="0" borderId="6" xfId="11" applyNumberFormat="1" applyFont="1" applyBorder="1" applyAlignment="1">
      <alignment vertical="center"/>
    </xf>
    <xf numFmtId="3" fontId="95" fillId="0" borderId="2" xfId="11" applyNumberFormat="1" applyFont="1" applyBorder="1" applyAlignment="1">
      <alignment vertical="center"/>
    </xf>
    <xf numFmtId="3" fontId="95" fillId="0" borderId="2" xfId="78" applyNumberFormat="1" applyFont="1" applyBorder="1" applyAlignment="1">
      <alignment vertical="center"/>
    </xf>
    <xf numFmtId="3" fontId="96" fillId="0" borderId="2" xfId="11" applyNumberFormat="1" applyFont="1" applyBorder="1" applyAlignment="1">
      <alignment vertical="center"/>
    </xf>
    <xf numFmtId="3" fontId="96" fillId="0" borderId="6" xfId="11" applyNumberFormat="1" applyFont="1" applyBorder="1" applyAlignment="1">
      <alignment vertical="center"/>
    </xf>
    <xf numFmtId="3" fontId="97" fillId="0" borderId="2" xfId="11" applyNumberFormat="1" applyFont="1" applyBorder="1" applyAlignment="1">
      <alignment vertical="center"/>
    </xf>
    <xf numFmtId="3" fontId="97" fillId="0" borderId="2" xfId="78" applyNumberFormat="1" applyFont="1" applyBorder="1" applyAlignment="1">
      <alignment vertical="center"/>
    </xf>
    <xf numFmtId="3" fontId="55" fillId="0" borderId="4" xfId="11" applyNumberFormat="1" applyFont="1" applyBorder="1" applyAlignment="1">
      <alignment horizontal="right" vertical="center"/>
    </xf>
    <xf numFmtId="3" fontId="95" fillId="0" borderId="2" xfId="11" applyNumberFormat="1" applyFont="1" applyBorder="1" applyAlignment="1">
      <alignment horizontal="right" vertical="center"/>
    </xf>
    <xf numFmtId="0" fontId="95" fillId="0" borderId="2" xfId="78" applyFont="1" applyBorder="1" applyAlignment="1">
      <alignment horizontal="right" vertical="center"/>
    </xf>
    <xf numFmtId="3" fontId="95" fillId="0" borderId="2" xfId="78" applyNumberFormat="1" applyFont="1" applyBorder="1" applyAlignment="1">
      <alignment horizontal="right" vertical="center"/>
    </xf>
    <xf numFmtId="0" fontId="95" fillId="0" borderId="2" xfId="78" applyFont="1" applyBorder="1" applyAlignment="1">
      <alignment vertical="center"/>
    </xf>
    <xf numFmtId="3" fontId="55" fillId="0" borderId="2" xfId="11" applyNumberFormat="1" applyFont="1" applyBorder="1" applyAlignment="1">
      <alignment horizontal="right" vertical="center"/>
    </xf>
    <xf numFmtId="169" fontId="95" fillId="0" borderId="2" xfId="78" applyNumberFormat="1" applyFont="1" applyBorder="1" applyAlignment="1">
      <alignment horizontal="right" vertical="center"/>
    </xf>
    <xf numFmtId="3" fontId="83" fillId="0" borderId="2" xfId="11" applyNumberFormat="1" applyFont="1" applyBorder="1" applyAlignment="1">
      <alignment horizontal="center" vertical="center"/>
    </xf>
    <xf numFmtId="3" fontId="83" fillId="0" borderId="0" xfId="11" applyNumberFormat="1" applyFont="1" applyAlignment="1">
      <alignment horizontal="center" vertical="center"/>
    </xf>
    <xf numFmtId="169" fontId="55" fillId="0" borderId="2" xfId="78" applyNumberFormat="1" applyFont="1" applyBorder="1" applyAlignment="1">
      <alignment vertical="center"/>
    </xf>
    <xf numFmtId="169" fontId="55" fillId="0" borderId="6" xfId="11" applyNumberFormat="1" applyFont="1" applyBorder="1" applyAlignment="1">
      <alignment vertical="center"/>
    </xf>
    <xf numFmtId="169" fontId="55" fillId="0" borderId="0" xfId="78" applyNumberFormat="1" applyFont="1" applyAlignment="1">
      <alignment vertical="center"/>
    </xf>
    <xf numFmtId="169" fontId="55" fillId="0" borderId="6" xfId="11" applyNumberFormat="1" applyFont="1" applyBorder="1" applyAlignment="1">
      <alignment horizontal="right" vertical="center"/>
    </xf>
    <xf numFmtId="169" fontId="55" fillId="0" borderId="2" xfId="11" applyNumberFormat="1" applyFont="1" applyBorder="1" applyAlignment="1">
      <alignment horizontal="right" vertical="center"/>
    </xf>
    <xf numFmtId="169" fontId="55" fillId="0" borderId="0" xfId="11" applyNumberFormat="1" applyFont="1" applyAlignment="1">
      <alignment horizontal="right" vertical="center"/>
    </xf>
    <xf numFmtId="0" fontId="41" fillId="0" borderId="2" xfId="78" applyBorder="1"/>
    <xf numFmtId="169" fontId="95" fillId="0" borderId="2" xfId="78" applyNumberFormat="1" applyFont="1" applyBorder="1" applyAlignment="1">
      <alignment vertical="center"/>
    </xf>
    <xf numFmtId="3" fontId="55" fillId="0" borderId="0" xfId="11" applyNumberFormat="1" applyFont="1" applyAlignment="1">
      <alignment horizontal="right" vertical="center"/>
    </xf>
    <xf numFmtId="169" fontId="113" fillId="0" borderId="2" xfId="1" applyNumberFormat="1" applyFont="1" applyFill="1" applyBorder="1" applyAlignment="1">
      <alignment vertical="center"/>
    </xf>
    <xf numFmtId="0" fontId="83" fillId="0" borderId="2" xfId="11" applyFont="1" applyBorder="1" applyAlignment="1">
      <alignment vertical="center"/>
    </xf>
    <xf numFmtId="1" fontId="87" fillId="0" borderId="2" xfId="11" applyNumberFormat="1" applyFont="1" applyBorder="1" applyAlignment="1">
      <alignment vertical="center"/>
    </xf>
    <xf numFmtId="3" fontId="55" fillId="0" borderId="2" xfId="1" applyNumberFormat="1" applyFont="1" applyFill="1" applyBorder="1" applyAlignment="1">
      <alignment horizontal="right" vertical="center" readingOrder="2"/>
    </xf>
    <xf numFmtId="3" fontId="55" fillId="0" borderId="0" xfId="1" applyNumberFormat="1" applyFont="1" applyFill="1" applyBorder="1" applyAlignment="1">
      <alignment horizontal="right" vertical="center"/>
    </xf>
    <xf numFmtId="169" fontId="95" fillId="0" borderId="2" xfId="1" applyNumberFormat="1" applyFont="1" applyFill="1" applyBorder="1" applyAlignment="1">
      <alignment horizontal="right" vertical="center" readingOrder="2"/>
    </xf>
    <xf numFmtId="3" fontId="55" fillId="0" borderId="2" xfId="11" applyNumberFormat="1" applyFont="1" applyBorder="1" applyAlignment="1">
      <alignment horizontal="right" vertical="center" readingOrder="2"/>
    </xf>
    <xf numFmtId="3" fontId="55" fillId="0" borderId="0" xfId="11" applyNumberFormat="1" applyFont="1" applyAlignment="1">
      <alignment horizontal="right" vertical="center" readingOrder="2"/>
    </xf>
    <xf numFmtId="165" fontId="87" fillId="0" borderId="2" xfId="1" applyNumberFormat="1" applyFont="1" applyFill="1" applyBorder="1" applyAlignment="1">
      <alignment vertical="center"/>
    </xf>
    <xf numFmtId="0" fontId="83" fillId="0" borderId="31" xfId="11" applyFont="1" applyBorder="1" applyAlignment="1">
      <alignment vertical="center"/>
    </xf>
    <xf numFmtId="3" fontId="96" fillId="0" borderId="31" xfId="11" applyNumberFormat="1" applyFont="1" applyBorder="1" applyAlignment="1">
      <alignment vertical="center"/>
    </xf>
    <xf numFmtId="3" fontId="96" fillId="0" borderId="36" xfId="11" applyNumberFormat="1" applyFont="1" applyBorder="1" applyAlignment="1">
      <alignment vertical="center"/>
    </xf>
    <xf numFmtId="169" fontId="97" fillId="0" borderId="31" xfId="1" applyNumberFormat="1" applyFont="1" applyFill="1" applyBorder="1" applyAlignment="1">
      <alignment vertical="center"/>
    </xf>
    <xf numFmtId="3" fontId="97" fillId="0" borderId="31" xfId="78" applyNumberFormat="1" applyFont="1" applyBorder="1" applyAlignment="1">
      <alignment vertical="center"/>
    </xf>
    <xf numFmtId="0" fontId="42" fillId="0" borderId="31" xfId="0" applyFont="1" applyBorder="1"/>
    <xf numFmtId="0" fontId="51" fillId="0" borderId="12" xfId="0" applyFont="1" applyBorder="1" applyAlignment="1">
      <alignment horizontal="center" vertical="center"/>
    </xf>
    <xf numFmtId="166" fontId="51" fillId="0" borderId="12" xfId="0" applyNumberFormat="1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wrapText="1"/>
    </xf>
    <xf numFmtId="169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3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/>
    </xf>
    <xf numFmtId="166" fontId="51" fillId="0" borderId="36" xfId="0" applyNumberFormat="1" applyFont="1" applyBorder="1" applyAlignment="1">
      <alignment horizontal="right" vertical="center"/>
    </xf>
    <xf numFmtId="17" fontId="55" fillId="0" borderId="11" xfId="0" quotePrefix="1" applyNumberFormat="1" applyFont="1" applyBorder="1" applyAlignment="1">
      <alignment horizontal="center" vertical="center" wrapText="1"/>
    </xf>
    <xf numFmtId="0" fontId="86" fillId="0" borderId="31" xfId="0" applyFont="1" applyBorder="1" applyAlignment="1">
      <alignment horizontal="left" vertical="center"/>
    </xf>
    <xf numFmtId="3" fontId="55" fillId="0" borderId="31" xfId="0" applyNumberFormat="1" applyFont="1" applyBorder="1" applyAlignment="1">
      <alignment vertical="center"/>
    </xf>
    <xf numFmtId="169" fontId="55" fillId="0" borderId="2" xfId="0" applyNumberFormat="1" applyFont="1" applyBorder="1" applyAlignment="1">
      <alignment horizontal="right" vertical="top" wrapText="1"/>
    </xf>
    <xf numFmtId="0" fontId="86" fillId="0" borderId="2" xfId="0" applyFont="1" applyBorder="1" applyAlignment="1">
      <alignment horizontal="left" vertical="center"/>
    </xf>
    <xf numFmtId="3" fontId="55" fillId="0" borderId="30" xfId="0" applyNumberFormat="1" applyFont="1" applyBorder="1" applyAlignment="1">
      <alignment horizontal="right" vertical="center"/>
    </xf>
    <xf numFmtId="0" fontId="55" fillId="0" borderId="36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0" borderId="32" xfId="0" applyFont="1" applyBorder="1"/>
    <xf numFmtId="3" fontId="55" fillId="0" borderId="33" xfId="0" applyNumberFormat="1" applyFont="1" applyBorder="1"/>
    <xf numFmtId="0" fontId="55" fillId="0" borderId="33" xfId="0" applyFont="1" applyBorder="1"/>
    <xf numFmtId="0" fontId="0" fillId="0" borderId="33" xfId="0" applyBorder="1"/>
    <xf numFmtId="3" fontId="104" fillId="0" borderId="28" xfId="0" applyNumberFormat="1" applyFont="1" applyBorder="1" applyAlignment="1">
      <alignment horizontal="right" wrapText="1"/>
    </xf>
    <xf numFmtId="169" fontId="83" fillId="0" borderId="2" xfId="0" applyNumberFormat="1" applyFont="1" applyBorder="1"/>
    <xf numFmtId="169" fontId="55" fillId="0" borderId="2" xfId="0" applyNumberFormat="1" applyFont="1" applyBorder="1"/>
    <xf numFmtId="17" fontId="55" fillId="0" borderId="0" xfId="0" quotePrefix="1" applyNumberFormat="1" applyFont="1" applyAlignment="1">
      <alignment horizontal="center" vertical="center" wrapText="1"/>
    </xf>
    <xf numFmtId="0" fontId="55" fillId="0" borderId="31" xfId="0" applyFont="1" applyBorder="1" applyAlignment="1">
      <alignment horizontal="center" vertical="top" wrapText="1"/>
    </xf>
    <xf numFmtId="3" fontId="55" fillId="0" borderId="10" xfId="0" applyNumberFormat="1" applyFont="1" applyBorder="1" applyAlignment="1">
      <alignment vertical="center"/>
    </xf>
    <xf numFmtId="169" fontId="55" fillId="0" borderId="0" xfId="0" quotePrefix="1" applyNumberFormat="1" applyFont="1" applyAlignment="1">
      <alignment horizontal="right" vertical="center" wrapText="1"/>
    </xf>
    <xf numFmtId="17" fontId="55" fillId="0" borderId="0" xfId="0" quotePrefix="1" applyNumberFormat="1" applyFont="1" applyAlignment="1">
      <alignment horizontal="right" vertical="center" wrapText="1"/>
    </xf>
    <xf numFmtId="0" fontId="86" fillId="0" borderId="0" xfId="0" applyFont="1" applyAlignment="1">
      <alignment horizontal="left" vertical="center"/>
    </xf>
    <xf numFmtId="0" fontId="93" fillId="0" borderId="0" xfId="0" applyFont="1"/>
    <xf numFmtId="37" fontId="55" fillId="0" borderId="0" xfId="0" applyNumberFormat="1" applyFont="1"/>
    <xf numFmtId="0" fontId="83" fillId="0" borderId="12" xfId="78" applyFont="1" applyBorder="1" applyAlignment="1">
      <alignment horizontal="left"/>
    </xf>
    <xf numFmtId="17" fontId="55" fillId="0" borderId="13" xfId="78" quotePrefix="1" applyNumberFormat="1" applyFont="1" applyBorder="1" applyAlignment="1">
      <alignment horizontal="center" vertical="center" wrapText="1"/>
    </xf>
    <xf numFmtId="17" fontId="55" fillId="0" borderId="14" xfId="78" quotePrefix="1" applyNumberFormat="1" applyFont="1" applyBorder="1" applyAlignment="1">
      <alignment horizontal="center" vertical="center" wrapText="1"/>
    </xf>
    <xf numFmtId="0" fontId="55" fillId="0" borderId="12" xfId="78" applyFont="1" applyBorder="1" applyAlignment="1">
      <alignment horizontal="center" vertical="top" wrapText="1"/>
    </xf>
    <xf numFmtId="0" fontId="83" fillId="0" borderId="10" xfId="78" applyFont="1" applyBorder="1" applyAlignment="1">
      <alignment horizontal="left"/>
    </xf>
    <xf numFmtId="0" fontId="55" fillId="0" borderId="2" xfId="78" applyFont="1" applyBorder="1" applyAlignment="1">
      <alignment horizontal="center" vertical="top" wrapText="1"/>
    </xf>
    <xf numFmtId="0" fontId="83" fillId="0" borderId="2" xfId="78" applyFont="1" applyBorder="1"/>
    <xf numFmtId="3" fontId="55" fillId="0" borderId="4" xfId="1" applyNumberFormat="1" applyFont="1" applyFill="1" applyBorder="1" applyAlignment="1">
      <alignment readingOrder="2"/>
    </xf>
    <xf numFmtId="3" fontId="55" fillId="0" borderId="0" xfId="1" applyNumberFormat="1" applyFont="1" applyFill="1" applyBorder="1" applyAlignment="1">
      <alignment horizontal="right" readingOrder="2"/>
    </xf>
    <xf numFmtId="3" fontId="55" fillId="0" borderId="0" xfId="1" applyNumberFormat="1" applyFont="1" applyBorder="1" applyAlignment="1">
      <alignment readingOrder="2"/>
    </xf>
    <xf numFmtId="3" fontId="55" fillId="0" borderId="0" xfId="1" applyNumberFormat="1" applyFont="1" applyFill="1" applyBorder="1" applyAlignment="1">
      <alignment readingOrder="2"/>
    </xf>
    <xf numFmtId="3" fontId="55" fillId="0" borderId="6" xfId="1" applyNumberFormat="1" applyFont="1" applyBorder="1" applyAlignment="1">
      <alignment readingOrder="2"/>
    </xf>
    <xf numFmtId="3" fontId="55" fillId="0" borderId="2" xfId="1" applyNumberFormat="1" applyFont="1" applyBorder="1" applyAlignment="1">
      <alignment readingOrder="2"/>
    </xf>
    <xf numFmtId="0" fontId="89" fillId="0" borderId="2" xfId="1959" applyFont="1" applyBorder="1" applyAlignment="1">
      <alignment horizontal="left" indent="1"/>
    </xf>
    <xf numFmtId="169" fontId="55" fillId="0" borderId="4" xfId="1" applyNumberFormat="1" applyFont="1" applyBorder="1"/>
    <xf numFmtId="169" fontId="55" fillId="0" borderId="0" xfId="1" applyNumberFormat="1" applyFont="1" applyBorder="1"/>
    <xf numFmtId="169" fontId="55" fillId="0" borderId="0" xfId="1" applyNumberFormat="1" applyFont="1" applyFill="1" applyBorder="1"/>
    <xf numFmtId="169" fontId="55" fillId="0" borderId="0" xfId="1" applyNumberFormat="1" applyFont="1" applyFill="1" applyBorder="1" applyAlignment="1">
      <alignment readingOrder="2"/>
    </xf>
    <xf numFmtId="3" fontId="55" fillId="0" borderId="0" xfId="1" applyNumberFormat="1" applyFont="1" applyFill="1" applyBorder="1" applyAlignment="1"/>
    <xf numFmtId="169" fontId="89" fillId="0" borderId="0" xfId="78" applyNumberFormat="1" applyFont="1"/>
    <xf numFmtId="169" fontId="55" fillId="0" borderId="4" xfId="1" applyNumberFormat="1" applyFont="1" applyFill="1" applyBorder="1"/>
    <xf numFmtId="169" fontId="55" fillId="0" borderId="0" xfId="1" applyNumberFormat="1" applyFont="1"/>
    <xf numFmtId="169" fontId="55" fillId="0" borderId="0" xfId="1" applyNumberFormat="1" applyFont="1" applyFill="1"/>
    <xf numFmtId="0" fontId="55" fillId="0" borderId="2" xfId="78" applyFont="1" applyBorder="1" applyAlignment="1">
      <alignment horizontal="left" indent="1"/>
    </xf>
    <xf numFmtId="169" fontId="55" fillId="0" borderId="0" xfId="1" applyNumberFormat="1" applyFont="1" applyFill="1" applyBorder="1" applyAlignment="1">
      <alignment horizontal="right" readingOrder="2"/>
    </xf>
    <xf numFmtId="0" fontId="55" fillId="0" borderId="2" xfId="78" applyFont="1" applyBorder="1" applyAlignment="1">
      <alignment horizontal="left" vertical="center" wrapText="1" indent="1"/>
    </xf>
    <xf numFmtId="169" fontId="55" fillId="0" borderId="0" xfId="1" applyNumberFormat="1" applyFont="1" applyBorder="1" applyAlignment="1"/>
    <xf numFmtId="169" fontId="55" fillId="0" borderId="0" xfId="1" applyNumberFormat="1" applyFont="1" applyFill="1" applyBorder="1" applyAlignment="1"/>
    <xf numFmtId="0" fontId="86" fillId="0" borderId="30" xfId="78" applyFont="1" applyBorder="1" applyAlignment="1">
      <alignment horizontal="left" wrapText="1" indent="1"/>
    </xf>
    <xf numFmtId="169" fontId="86" fillId="0" borderId="30" xfId="1" quotePrefix="1" applyNumberFormat="1" applyFont="1" applyBorder="1" applyAlignment="1">
      <alignment readingOrder="2"/>
    </xf>
    <xf numFmtId="169" fontId="86" fillId="0" borderId="36" xfId="1" quotePrefix="1" applyNumberFormat="1" applyFont="1" applyBorder="1" applyAlignment="1">
      <alignment readingOrder="2"/>
    </xf>
    <xf numFmtId="169" fontId="86" fillId="0" borderId="31" xfId="1" applyNumberFormat="1" applyFont="1" applyBorder="1" applyAlignment="1">
      <alignment readingOrder="2"/>
    </xf>
    <xf numFmtId="0" fontId="86" fillId="0" borderId="0" xfId="78" applyFont="1" applyAlignment="1">
      <alignment horizontal="left" wrapText="1" indent="1"/>
    </xf>
    <xf numFmtId="169" fontId="86" fillId="0" borderId="0" xfId="1" quotePrefix="1" applyNumberFormat="1" applyFont="1" applyBorder="1" applyAlignment="1">
      <alignment readingOrder="2"/>
    </xf>
    <xf numFmtId="169" fontId="86" fillId="0" borderId="0" xfId="1" quotePrefix="1" applyNumberFormat="1" applyFont="1" applyFill="1" applyBorder="1" applyAlignment="1">
      <alignment readingOrder="2"/>
    </xf>
    <xf numFmtId="169" fontId="86" fillId="0" borderId="0" xfId="1" applyNumberFormat="1" applyFont="1" applyBorder="1" applyAlignment="1">
      <alignment readingOrder="2"/>
    </xf>
    <xf numFmtId="0" fontId="93" fillId="0" borderId="0" xfId="78" applyFont="1"/>
    <xf numFmtId="0" fontId="41" fillId="0" borderId="0" xfId="78" applyAlignment="1">
      <alignment vertical="top"/>
    </xf>
    <xf numFmtId="37" fontId="55" fillId="0" borderId="0" xfId="78" applyNumberFormat="1" applyFont="1"/>
    <xf numFmtId="165" fontId="41" fillId="0" borderId="0" xfId="1" applyNumberFormat="1" applyFont="1"/>
    <xf numFmtId="37" fontId="41" fillId="0" borderId="0" xfId="78" applyNumberFormat="1"/>
    <xf numFmtId="0" fontId="117" fillId="0" borderId="0" xfId="78" applyFont="1"/>
    <xf numFmtId="0" fontId="0" fillId="0" borderId="12" xfId="0" applyBorder="1" applyAlignment="1">
      <alignment horizontal="right" vertical="top"/>
    </xf>
    <xf numFmtId="0" fontId="41" fillId="0" borderId="31" xfId="0" applyFont="1" applyBorder="1" applyAlignment="1">
      <alignment horizontal="center" vertical="top" wrapText="1"/>
    </xf>
    <xf numFmtId="3" fontId="83" fillId="0" borderId="0" xfId="0" applyNumberFormat="1" applyFont="1" applyBorder="1" applyAlignment="1">
      <alignment vertical="top"/>
    </xf>
    <xf numFmtId="169" fontId="83" fillId="0" borderId="0" xfId="1" applyNumberFormat="1" applyFont="1" applyBorder="1" applyAlignment="1">
      <alignment vertical="top"/>
    </xf>
    <xf numFmtId="169" fontId="55" fillId="0" borderId="0" xfId="0" applyNumberFormat="1" applyFont="1" applyBorder="1" applyAlignment="1">
      <alignment horizontal="right" vertical="center"/>
    </xf>
    <xf numFmtId="3" fontId="55" fillId="0" borderId="36" xfId="0" applyNumberFormat="1" applyFont="1" applyBorder="1" applyAlignment="1">
      <alignment horizontal="right" vertical="top" readingOrder="1"/>
    </xf>
    <xf numFmtId="3" fontId="86" fillId="0" borderId="31" xfId="11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6" fillId="0" borderId="2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55" fillId="0" borderId="2" xfId="0" applyFont="1" applyBorder="1" applyAlignment="1">
      <alignment vertical="center"/>
    </xf>
    <xf numFmtId="169" fontId="55" fillId="0" borderId="36" xfId="0" quotePrefix="1" applyNumberFormat="1" applyFont="1" applyBorder="1" applyAlignment="1">
      <alignment horizontal="center" vertical="center" wrapText="1"/>
    </xf>
    <xf numFmtId="169" fontId="55" fillId="0" borderId="35" xfId="0" quotePrefix="1" applyNumberFormat="1" applyFont="1" applyBorder="1" applyAlignment="1">
      <alignment horizontal="center" vertical="center" wrapText="1"/>
    </xf>
    <xf numFmtId="169" fontId="55" fillId="0" borderId="30" xfId="0" quotePrefix="1" applyNumberFormat="1" applyFont="1" applyBorder="1" applyAlignment="1">
      <alignment horizontal="right" vertical="center"/>
    </xf>
    <xf numFmtId="169" fontId="55" fillId="0" borderId="36" xfId="0" quotePrefix="1" applyNumberFormat="1" applyFont="1" applyBorder="1" applyAlignment="1">
      <alignment horizontal="right" vertical="center"/>
    </xf>
    <xf numFmtId="169" fontId="55" fillId="0" borderId="4" xfId="0" quotePrefix="1" applyNumberFormat="1" applyFont="1" applyBorder="1" applyAlignment="1">
      <alignment horizontal="right" vertical="center"/>
    </xf>
    <xf numFmtId="169" fontId="55" fillId="0" borderId="0" xfId="0" quotePrefix="1" applyNumberFormat="1" applyFont="1" applyAlignment="1">
      <alignment horizontal="right" vertical="center"/>
    </xf>
    <xf numFmtId="3" fontId="55" fillId="0" borderId="6" xfId="11" applyNumberFormat="1" applyFont="1" applyBorder="1" applyAlignment="1">
      <alignment horizontal="right" vertical="center"/>
    </xf>
    <xf numFmtId="3" fontId="55" fillId="0" borderId="6" xfId="0" applyNumberFormat="1" applyFont="1" applyBorder="1" applyAlignment="1">
      <alignment horizontal="right" vertical="center"/>
    </xf>
    <xf numFmtId="3" fontId="55" fillId="0" borderId="35" xfId="0" applyNumberFormat="1" applyFont="1" applyBorder="1" applyAlignment="1">
      <alignment horizontal="right" vertical="center"/>
    </xf>
    <xf numFmtId="169" fontId="0" fillId="0" borderId="0" xfId="0" applyNumberFormat="1" applyBorder="1"/>
    <xf numFmtId="14" fontId="41" fillId="0" borderId="0" xfId="0" applyNumberFormat="1" applyFont="1" applyAlignment="1">
      <alignment vertical="center"/>
    </xf>
    <xf numFmtId="0" fontId="55" fillId="0" borderId="2" xfId="11" applyFont="1" applyBorder="1" applyAlignment="1">
      <alignment horizontal="left" vertical="center" indent="1"/>
    </xf>
    <xf numFmtId="9" fontId="0" fillId="0" borderId="0" xfId="14" applyFont="1"/>
    <xf numFmtId="0" fontId="45" fillId="0" borderId="0" xfId="0" applyFont="1" applyAlignment="1">
      <alignment horizontal="left" vertical="center"/>
    </xf>
    <xf numFmtId="169" fontId="39" fillId="0" borderId="0" xfId="1" applyNumberFormat="1" applyFont="1" applyFill="1"/>
    <xf numFmtId="0" fontId="55" fillId="0" borderId="2" xfId="0" applyFont="1" applyBorder="1" applyAlignment="1"/>
    <xf numFmtId="3" fontId="89" fillId="0" borderId="2" xfId="12" applyNumberFormat="1" applyFont="1" applyBorder="1" applyAlignment="1"/>
    <xf numFmtId="3" fontId="89" fillId="0" borderId="4" xfId="12" applyNumberFormat="1" applyFont="1" applyBorder="1" applyAlignment="1"/>
    <xf numFmtId="3" fontId="55" fillId="0" borderId="2" xfId="0" applyNumberFormat="1" applyFont="1" applyBorder="1" applyAlignment="1"/>
    <xf numFmtId="169" fontId="55" fillId="0" borderId="4" xfId="0" applyNumberFormat="1" applyFont="1" applyBorder="1" applyAlignment="1">
      <alignment wrapText="1"/>
    </xf>
    <xf numFmtId="3" fontId="55" fillId="0" borderId="0" xfId="0" applyNumberFormat="1" applyFont="1" applyAlignment="1"/>
    <xf numFmtId="169" fontId="55" fillId="0" borderId="0" xfId="0" applyNumberFormat="1" applyFont="1" applyAlignment="1"/>
    <xf numFmtId="169" fontId="55" fillId="0" borderId="2" xfId="0" applyNumberFormat="1" applyFont="1" applyBorder="1" applyAlignment="1">
      <alignment wrapText="1"/>
    </xf>
    <xf numFmtId="169" fontId="55" fillId="0" borderId="2" xfId="0" applyNumberFormat="1" applyFont="1" applyBorder="1" applyAlignment="1"/>
    <xf numFmtId="169" fontId="89" fillId="0" borderId="6" xfId="0" applyNumberFormat="1" applyFont="1" applyBorder="1" applyAlignment="1"/>
    <xf numFmtId="3" fontId="89" fillId="0" borderId="2" xfId="12" applyNumberFormat="1" applyFont="1" applyFill="1" applyBorder="1" applyAlignment="1"/>
    <xf numFmtId="3" fontId="89" fillId="0" borderId="4" xfId="12" applyNumberFormat="1" applyFont="1" applyFill="1" applyBorder="1" applyAlignment="1"/>
    <xf numFmtId="3" fontId="55" fillId="0" borderId="2" xfId="0" applyNumberFormat="1" applyFont="1" applyFill="1" applyBorder="1" applyAlignment="1"/>
    <xf numFmtId="169" fontId="55" fillId="0" borderId="4" xfId="0" applyNumberFormat="1" applyFont="1" applyFill="1" applyBorder="1" applyAlignment="1">
      <alignment wrapText="1"/>
    </xf>
    <xf numFmtId="3" fontId="55" fillId="0" borderId="0" xfId="0" applyNumberFormat="1" applyFont="1" applyFill="1" applyAlignment="1"/>
    <xf numFmtId="169" fontId="55" fillId="0" borderId="0" xfId="0" applyNumberFormat="1" applyFont="1" applyFill="1" applyAlignment="1"/>
    <xf numFmtId="169" fontId="55" fillId="0" borderId="2" xfId="0" applyNumberFormat="1" applyFont="1" applyFill="1" applyBorder="1" applyAlignment="1">
      <alignment wrapText="1"/>
    </xf>
    <xf numFmtId="169" fontId="55" fillId="0" borderId="2" xfId="0" applyNumberFormat="1" applyFont="1" applyFill="1" applyBorder="1" applyAlignment="1"/>
    <xf numFmtId="169" fontId="89" fillId="0" borderId="6" xfId="0" applyNumberFormat="1" applyFont="1" applyFill="1" applyBorder="1" applyAlignment="1"/>
    <xf numFmtId="0" fontId="55" fillId="0" borderId="2" xfId="0" applyFont="1" applyFill="1" applyBorder="1" applyAlignment="1">
      <alignment wrapText="1"/>
    </xf>
    <xf numFmtId="3" fontId="55" fillId="0" borderId="4" xfId="0" applyNumberFormat="1" applyFont="1" applyFill="1" applyBorder="1" applyAlignment="1">
      <alignment wrapText="1"/>
    </xf>
    <xf numFmtId="169" fontId="55" fillId="0" borderId="4" xfId="0" applyNumberFormat="1" applyFont="1" applyFill="1" applyBorder="1" applyAlignment="1"/>
    <xf numFmtId="3" fontId="55" fillId="0" borderId="2" xfId="0" applyNumberFormat="1" applyFont="1" applyFill="1" applyBorder="1" applyAlignment="1">
      <alignment wrapText="1"/>
    </xf>
    <xf numFmtId="0" fontId="55" fillId="0" borderId="2" xfId="0" applyFont="1" applyFill="1" applyBorder="1" applyAlignment="1">
      <alignment horizontal="right"/>
    </xf>
    <xf numFmtId="0" fontId="55" fillId="0" borderId="4" xfId="0" applyFont="1" applyFill="1" applyBorder="1" applyAlignment="1">
      <alignment horizontal="right"/>
    </xf>
    <xf numFmtId="3" fontId="55" fillId="0" borderId="4" xfId="0" applyNumberFormat="1" applyFont="1" applyFill="1" applyBorder="1" applyAlignment="1"/>
    <xf numFmtId="3" fontId="55" fillId="0" borderId="0" xfId="0" applyNumberFormat="1" applyFont="1" applyFill="1" applyAlignment="1">
      <alignment horizontal="right"/>
    </xf>
    <xf numFmtId="3" fontId="55" fillId="0" borderId="2" xfId="10" applyNumberFormat="1" applyFont="1" applyFill="1" applyBorder="1" applyAlignment="1" applyProtection="1">
      <alignment horizontal="right"/>
    </xf>
    <xf numFmtId="0" fontId="55" fillId="0" borderId="31" xfId="0" applyFont="1" applyFill="1" applyBorder="1" applyAlignment="1">
      <alignment horizontal="left"/>
    </xf>
    <xf numFmtId="3" fontId="55" fillId="0" borderId="31" xfId="0" applyNumberFormat="1" applyFont="1" applyFill="1" applyBorder="1" applyAlignment="1">
      <alignment horizontal="right"/>
    </xf>
    <xf numFmtId="3" fontId="55" fillId="0" borderId="30" xfId="0" applyNumberFormat="1" applyFont="1" applyFill="1" applyBorder="1" applyAlignment="1">
      <alignment horizontal="right"/>
    </xf>
    <xf numFmtId="169" fontId="55" fillId="0" borderId="30" xfId="0" applyNumberFormat="1" applyFont="1" applyFill="1" applyBorder="1" applyAlignment="1"/>
    <xf numFmtId="169" fontId="55" fillId="0" borderId="36" xfId="0" applyNumberFormat="1" applyFont="1" applyFill="1" applyBorder="1" applyAlignment="1"/>
    <xf numFmtId="3" fontId="55" fillId="0" borderId="36" xfId="0" applyNumberFormat="1" applyFont="1" applyFill="1" applyBorder="1" applyAlignment="1"/>
    <xf numFmtId="169" fontId="55" fillId="0" borderId="31" xfId="0" applyNumberFormat="1" applyFont="1" applyFill="1" applyBorder="1" applyAlignment="1"/>
    <xf numFmtId="3" fontId="55" fillId="0" borderId="31" xfId="0" applyNumberFormat="1" applyFont="1" applyFill="1" applyBorder="1" applyAlignment="1"/>
    <xf numFmtId="37" fontId="55" fillId="0" borderId="0" xfId="0" applyNumberFormat="1" applyFont="1" applyFill="1" applyAlignment="1"/>
    <xf numFmtId="3" fontId="41" fillId="0" borderId="0" xfId="0" applyNumberFormat="1" applyFont="1" applyFill="1" applyAlignment="1"/>
    <xf numFmtId="4" fontId="55" fillId="0" borderId="0" xfId="0" applyNumberFormat="1" applyFont="1" applyFill="1" applyAlignment="1"/>
    <xf numFmtId="169" fontId="41" fillId="0" borderId="0" xfId="0" applyNumberFormat="1" applyFont="1" applyFill="1" applyAlignment="1"/>
    <xf numFmtId="0" fontId="83" fillId="0" borderId="10" xfId="0" applyFont="1" applyBorder="1" applyAlignment="1">
      <alignment horizontal="left" vertical="center"/>
    </xf>
    <xf numFmtId="0" fontId="55" fillId="0" borderId="2" xfId="0" applyFont="1" applyBorder="1" applyAlignment="1">
      <alignment horizontal="left" indent="1"/>
    </xf>
    <xf numFmtId="0" fontId="83" fillId="0" borderId="31" xfId="0" applyFont="1" applyBorder="1" applyAlignment="1">
      <alignment horizontal="left" vertical="center" indent="2"/>
    </xf>
    <xf numFmtId="0" fontId="86" fillId="0" borderId="10" xfId="0" applyFont="1" applyBorder="1" applyAlignment="1">
      <alignment horizontal="left" vertical="center"/>
    </xf>
    <xf numFmtId="0" fontId="83" fillId="0" borderId="2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1" fillId="0" borderId="0" xfId="1972" applyAlignment="1">
      <alignment vertical="center"/>
    </xf>
    <xf numFmtId="0" fontId="1" fillId="0" borderId="0" xfId="1972"/>
    <xf numFmtId="3" fontId="102" fillId="0" borderId="10" xfId="1973" applyNumberFormat="1" applyFont="1" applyBorder="1" applyAlignment="1">
      <alignment horizontal="left" vertical="center" wrapText="1"/>
    </xf>
    <xf numFmtId="3" fontId="104" fillId="0" borderId="7" xfId="1973" applyNumberFormat="1" applyFont="1" applyBorder="1" applyAlignment="1">
      <alignment horizontal="right" wrapText="1"/>
    </xf>
    <xf numFmtId="3" fontId="104" fillId="0" borderId="9" xfId="1973" applyNumberFormat="1" applyFont="1" applyBorder="1" applyAlignment="1">
      <alignment horizontal="right" wrapText="1"/>
    </xf>
    <xf numFmtId="3" fontId="104" fillId="0" borderId="37" xfId="1973" applyNumberFormat="1" applyFont="1" applyBorder="1" applyAlignment="1">
      <alignment horizontal="right" wrapText="1"/>
    </xf>
    <xf numFmtId="3" fontId="102" fillId="0" borderId="12" xfId="0" applyNumberFormat="1" applyFont="1" applyBorder="1"/>
    <xf numFmtId="3" fontId="102" fillId="0" borderId="10" xfId="1974" applyNumberFormat="1" applyFont="1" applyBorder="1" applyAlignment="1">
      <alignment horizontal="left" vertical="center" wrapText="1"/>
    </xf>
    <xf numFmtId="3" fontId="102" fillId="0" borderId="4" xfId="1974" applyNumberFormat="1" applyFont="1" applyBorder="1" applyAlignment="1">
      <alignment horizontal="left" vertical="center" wrapText="1"/>
    </xf>
    <xf numFmtId="3" fontId="104" fillId="0" borderId="7" xfId="1975" applyNumberFormat="1" applyFont="1" applyBorder="1" applyAlignment="1">
      <alignment horizontal="right" wrapText="1"/>
    </xf>
    <xf numFmtId="3" fontId="104" fillId="0" borderId="9" xfId="1975" applyNumberFormat="1" applyFont="1" applyBorder="1" applyAlignment="1">
      <alignment horizontal="right" wrapText="1"/>
    </xf>
    <xf numFmtId="3" fontId="104" fillId="0" borderId="37" xfId="1975" applyNumberFormat="1" applyFont="1" applyBorder="1" applyAlignment="1">
      <alignment horizontal="right" wrapText="1"/>
    </xf>
    <xf numFmtId="3" fontId="102" fillId="0" borderId="28" xfId="0" applyNumberFormat="1" applyFont="1" applyBorder="1"/>
    <xf numFmtId="0" fontId="104" fillId="0" borderId="7" xfId="1976" applyFont="1" applyBorder="1"/>
    <xf numFmtId="0" fontId="104" fillId="0" borderId="9" xfId="1976" applyFont="1" applyBorder="1"/>
    <xf numFmtId="0" fontId="104" fillId="0" borderId="37" xfId="1976" applyFont="1" applyBorder="1"/>
    <xf numFmtId="3" fontId="102" fillId="0" borderId="4" xfId="1977" applyNumberFormat="1" applyFont="1" applyBorder="1" applyAlignment="1">
      <alignment vertical="center" wrapText="1"/>
    </xf>
    <xf numFmtId="3" fontId="102" fillId="0" borderId="39" xfId="0" applyNumberFormat="1" applyFont="1" applyBorder="1"/>
    <xf numFmtId="3" fontId="104" fillId="0" borderId="28" xfId="1973" applyNumberFormat="1" applyFont="1" applyBorder="1" applyAlignment="1">
      <alignment horizontal="right" wrapText="1"/>
    </xf>
    <xf numFmtId="3" fontId="78" fillId="0" borderId="28" xfId="1973" applyNumberFormat="1" applyFont="1" applyBorder="1" applyAlignment="1">
      <alignment horizontal="right" wrapText="1"/>
    </xf>
    <xf numFmtId="0" fontId="102" fillId="0" borderId="0" xfId="73" applyFont="1" applyAlignment="1">
      <alignment vertical="center" wrapText="1"/>
    </xf>
    <xf numFmtId="3" fontId="102" fillId="0" borderId="0" xfId="0" applyNumberFormat="1" applyFont="1" applyAlignment="1">
      <alignment horizontal="right" wrapText="1"/>
    </xf>
    <xf numFmtId="3" fontId="104" fillId="0" borderId="0" xfId="1973" applyNumberFormat="1" applyFont="1" applyAlignment="1">
      <alignment horizontal="right" wrapText="1"/>
    </xf>
    <xf numFmtId="3" fontId="78" fillId="0" borderId="0" xfId="1973" applyNumberFormat="1" applyFont="1" applyAlignment="1">
      <alignment horizontal="right" wrapText="1"/>
    </xf>
    <xf numFmtId="0" fontId="104" fillId="0" borderId="0" xfId="1978" applyFont="1"/>
    <xf numFmtId="0" fontId="104" fillId="0" borderId="0" xfId="1979" applyFont="1"/>
    <xf numFmtId="0" fontId="102" fillId="0" borderId="0" xfId="1978" applyFont="1"/>
    <xf numFmtId="3" fontId="102" fillId="0" borderId="4" xfId="1973" applyNumberFormat="1" applyFont="1" applyBorder="1" applyAlignment="1">
      <alignment horizontal="left" vertical="center" wrapText="1" indent="1"/>
    </xf>
    <xf numFmtId="0" fontId="102" fillId="0" borderId="4" xfId="73" applyFont="1" applyBorder="1" applyAlignment="1">
      <alignment horizontal="left" vertical="center" wrapText="1" indent="1"/>
    </xf>
    <xf numFmtId="3" fontId="102" fillId="0" borderId="4" xfId="1974" applyNumberFormat="1" applyFont="1" applyBorder="1" applyAlignment="1">
      <alignment horizontal="left" vertical="center" wrapText="1" indent="1"/>
    </xf>
    <xf numFmtId="9" fontId="55" fillId="0" borderId="0" xfId="14" applyFont="1" applyFill="1" applyAlignment="1"/>
    <xf numFmtId="169" fontId="0" fillId="0" borderId="0" xfId="0" applyNumberFormat="1" applyAlignment="1">
      <alignment vertical="center"/>
    </xf>
    <xf numFmtId="0" fontId="76" fillId="0" borderId="0" xfId="0" applyFont="1" applyAlignment="1">
      <alignment horizontal="left" vertical="top" wrapText="1"/>
    </xf>
    <xf numFmtId="0" fontId="82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49" fontId="85" fillId="0" borderId="0" xfId="0" applyNumberFormat="1" applyFont="1" applyAlignment="1">
      <alignment horizontal="center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55" fillId="0" borderId="6" xfId="0" applyFont="1" applyFill="1" applyBorder="1" applyAlignment="1">
      <alignment horizontal="left" vertical="center" wrapText="1"/>
    </xf>
    <xf numFmtId="0" fontId="83" fillId="0" borderId="7" xfId="0" quotePrefix="1" applyNumberFormat="1" applyFont="1" applyBorder="1" applyAlignment="1">
      <alignment horizontal="center" vertical="center" wrapText="1"/>
    </xf>
    <xf numFmtId="0" fontId="83" fillId="0" borderId="9" xfId="0" quotePrefix="1" applyNumberFormat="1" applyFont="1" applyBorder="1" applyAlignment="1">
      <alignment horizontal="center" vertical="center" wrapText="1"/>
    </xf>
    <xf numFmtId="0" fontId="83" fillId="0" borderId="5" xfId="0" quotePrefix="1" applyNumberFormat="1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165" fontId="86" fillId="0" borderId="4" xfId="0" applyNumberFormat="1" applyFont="1" applyBorder="1" applyAlignment="1">
      <alignment horizontal="center" vertical="center"/>
    </xf>
    <xf numFmtId="165" fontId="86" fillId="0" borderId="6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 wrapText="1"/>
    </xf>
    <xf numFmtId="0" fontId="86" fillId="0" borderId="6" xfId="0" applyFont="1" applyBorder="1" applyAlignment="1">
      <alignment vertical="center" wrapText="1"/>
    </xf>
    <xf numFmtId="165" fontId="86" fillId="0" borderId="4" xfId="0" applyNumberFormat="1" applyFont="1" applyFill="1" applyBorder="1" applyAlignment="1">
      <alignment horizontal="center" vertical="center" wrapText="1"/>
    </xf>
    <xf numFmtId="165" fontId="86" fillId="0" borderId="6" xfId="0" applyNumberFormat="1" applyFont="1" applyFill="1" applyBorder="1" applyAlignment="1">
      <alignment horizontal="center" vertical="center" wrapText="1"/>
    </xf>
    <xf numFmtId="0" fontId="55" fillId="0" borderId="0" xfId="78" applyFont="1" applyAlignment="1">
      <alignment horizontal="left" wrapText="1"/>
    </xf>
    <xf numFmtId="0" fontId="45" fillId="0" borderId="36" xfId="78" applyFont="1" applyBorder="1" applyAlignment="1">
      <alignment horizontal="left" vertical="center"/>
    </xf>
    <xf numFmtId="0" fontId="41" fillId="0" borderId="0" xfId="78" applyAlignment="1">
      <alignment vertical="center"/>
    </xf>
    <xf numFmtId="0" fontId="41" fillId="0" borderId="36" xfId="78" applyBorder="1" applyAlignment="1">
      <alignment vertical="center"/>
    </xf>
    <xf numFmtId="17" fontId="86" fillId="0" borderId="7" xfId="78" quotePrefix="1" applyNumberFormat="1" applyFont="1" applyBorder="1" applyAlignment="1">
      <alignment horizontal="center" vertical="center"/>
    </xf>
    <xf numFmtId="17" fontId="86" fillId="0" borderId="9" xfId="78" quotePrefix="1" applyNumberFormat="1" applyFont="1" applyBorder="1" applyAlignment="1">
      <alignment horizontal="center" vertical="center"/>
    </xf>
    <xf numFmtId="17" fontId="86" fillId="0" borderId="5" xfId="78" quotePrefix="1" applyNumberFormat="1" applyFont="1" applyBorder="1" applyAlignment="1">
      <alignment horizontal="center" vertical="center"/>
    </xf>
    <xf numFmtId="0" fontId="55" fillId="0" borderId="0" xfId="78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86" fillId="0" borderId="7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55" fillId="0" borderId="11" xfId="0" quotePrefix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vertical="top"/>
    </xf>
    <xf numFmtId="0" fontId="86" fillId="0" borderId="4" xfId="0" applyFont="1" applyBorder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6" xfId="0" applyFont="1" applyBorder="1" applyAlignment="1">
      <alignment horizontal="center" wrapText="1"/>
    </xf>
    <xf numFmtId="0" fontId="55" fillId="0" borderId="11" xfId="0" quotePrefix="1" applyFont="1" applyFill="1" applyBorder="1" applyAlignment="1">
      <alignment horizontal="center" vertical="center"/>
    </xf>
    <xf numFmtId="0" fontId="55" fillId="0" borderId="13" xfId="0" quotePrefix="1" applyFont="1" applyFill="1" applyBorder="1" applyAlignment="1">
      <alignment horizontal="center" vertical="center"/>
    </xf>
    <xf numFmtId="0" fontId="55" fillId="0" borderId="14" xfId="0" quotePrefix="1" applyFont="1" applyFill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17" fontId="55" fillId="0" borderId="11" xfId="0" quotePrefix="1" applyNumberFormat="1" applyFont="1" applyBorder="1" applyAlignment="1">
      <alignment horizontal="center" vertical="center"/>
    </xf>
    <xf numFmtId="17" fontId="55" fillId="0" borderId="14" xfId="0" quotePrefix="1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86" fillId="0" borderId="4" xfId="0" applyFont="1" applyFill="1" applyBorder="1" applyAlignment="1">
      <alignment horizontal="center"/>
    </xf>
    <xf numFmtId="0" fontId="86" fillId="0" borderId="0" xfId="0" applyFont="1" applyBorder="1" applyAlignment="1"/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vertical="center"/>
    </xf>
    <xf numFmtId="0" fontId="86" fillId="0" borderId="0" xfId="0" applyFont="1" applyFill="1" applyBorder="1" applyAlignment="1">
      <alignment horizontal="center"/>
    </xf>
    <xf numFmtId="0" fontId="86" fillId="0" borderId="39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45" fillId="0" borderId="36" xfId="11" applyFont="1" applyBorder="1" applyAlignment="1">
      <alignment vertical="center" wrapText="1"/>
    </xf>
    <xf numFmtId="0" fontId="41" fillId="0" borderId="36" xfId="78" applyBorder="1" applyAlignment="1">
      <alignment vertical="center" wrapText="1"/>
    </xf>
    <xf numFmtId="0" fontId="112" fillId="0" borderId="11" xfId="78" quotePrefix="1" applyFont="1" applyBorder="1" applyAlignment="1">
      <alignment horizontal="center" wrapText="1"/>
    </xf>
    <xf numFmtId="0" fontId="112" fillId="0" borderId="13" xfId="78" quotePrefix="1" applyFont="1" applyBorder="1" applyAlignment="1">
      <alignment horizontal="center" wrapText="1"/>
    </xf>
    <xf numFmtId="0" fontId="112" fillId="0" borderId="14" xfId="78" quotePrefix="1" applyFont="1" applyBorder="1" applyAlignment="1">
      <alignment horizontal="center" wrapText="1"/>
    </xf>
    <xf numFmtId="0" fontId="57" fillId="0" borderId="7" xfId="78" quotePrefix="1" applyFont="1" applyBorder="1" applyAlignment="1">
      <alignment horizontal="center" wrapText="1"/>
    </xf>
    <xf numFmtId="0" fontId="57" fillId="0" borderId="9" xfId="78" quotePrefix="1" applyFont="1" applyBorder="1" applyAlignment="1">
      <alignment horizontal="center" wrapText="1"/>
    </xf>
    <xf numFmtId="0" fontId="57" fillId="0" borderId="5" xfId="78" quotePrefix="1" applyFont="1" applyBorder="1" applyAlignment="1">
      <alignment horizontal="center" wrapText="1"/>
    </xf>
    <xf numFmtId="0" fontId="104" fillId="0" borderId="0" xfId="1979" applyFont="1" applyAlignment="1">
      <alignment horizontal="left" wrapText="1"/>
    </xf>
    <xf numFmtId="0" fontId="108" fillId="0" borderId="35" xfId="73" applyFont="1" applyBorder="1" applyAlignment="1">
      <alignment horizontal="left" vertical="center"/>
    </xf>
    <xf numFmtId="0" fontId="108" fillId="0" borderId="31" xfId="73" applyFont="1" applyBorder="1" applyAlignment="1">
      <alignment horizontal="left" vertical="center"/>
    </xf>
    <xf numFmtId="0" fontId="108" fillId="0" borderId="30" xfId="73" applyFont="1" applyBorder="1" applyAlignment="1">
      <alignment horizontal="left" vertical="center"/>
    </xf>
    <xf numFmtId="0" fontId="105" fillId="0" borderId="12" xfId="73" applyFont="1" applyBorder="1" applyAlignment="1">
      <alignment horizontal="center" wrapText="1"/>
    </xf>
    <xf numFmtId="0" fontId="103" fillId="0" borderId="12" xfId="73" applyFont="1" applyBorder="1" applyAlignment="1">
      <alignment horizontal="center" vertical="center" wrapText="1"/>
    </xf>
    <xf numFmtId="0" fontId="106" fillId="0" borderId="12" xfId="73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17" fontId="86" fillId="0" borderId="7" xfId="0" quotePrefix="1" applyNumberFormat="1" applyFont="1" applyBorder="1" applyAlignment="1">
      <alignment horizontal="center" vertical="center"/>
    </xf>
    <xf numFmtId="17" fontId="86" fillId="0" borderId="9" xfId="0" quotePrefix="1" applyNumberFormat="1" applyFont="1" applyBorder="1" applyAlignment="1">
      <alignment horizontal="center" vertical="center"/>
    </xf>
    <xf numFmtId="17" fontId="86" fillId="0" borderId="5" xfId="0" quotePrefix="1" applyNumberFormat="1" applyFont="1" applyBorder="1" applyAlignment="1">
      <alignment horizontal="center" vertical="center"/>
    </xf>
    <xf numFmtId="0" fontId="86" fillId="0" borderId="7" xfId="0" applyFont="1" applyBorder="1" applyAlignment="1">
      <alignment horizontal="center" wrapText="1"/>
    </xf>
    <xf numFmtId="0" fontId="86" fillId="0" borderId="9" xfId="0" applyFont="1" applyBorder="1" applyAlignment="1">
      <alignment horizontal="center" wrapText="1"/>
    </xf>
    <xf numFmtId="0" fontId="86" fillId="0" borderId="5" xfId="0" applyFont="1" applyBorder="1" applyAlignment="1">
      <alignment horizontal="center" wrapText="1"/>
    </xf>
    <xf numFmtId="0" fontId="86" fillId="0" borderId="4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86" fillId="0" borderId="6" xfId="0" applyFont="1" applyBorder="1" applyAlignment="1">
      <alignment horizontal="center" vertical="top" wrapText="1"/>
    </xf>
    <xf numFmtId="0" fontId="55" fillId="0" borderId="11" xfId="0" quotePrefix="1" applyFont="1" applyFill="1" applyBorder="1" applyAlignment="1">
      <alignment horizontal="center" vertical="top"/>
    </xf>
    <xf numFmtId="0" fontId="55" fillId="0" borderId="13" xfId="0" quotePrefix="1" applyFont="1" applyFill="1" applyBorder="1" applyAlignment="1">
      <alignment horizontal="center" vertical="top"/>
    </xf>
    <xf numFmtId="0" fontId="55" fillId="0" borderId="14" xfId="0" quotePrefix="1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</cellXfs>
  <cellStyles count="1980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1 7" xfId="1957" xr:uid="{0ED94279-2DA8-4958-A159-39A1EB8B3E88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" xfId="1951" builtinId="4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2 3" xfId="1961" xr:uid="{E8752C60-1FE7-4C77-9ADC-1BE3F2E2A904}"/>
    <cellStyle name="Normal 12 11 2 3 2 2 4" xfId="1973" xr:uid="{0BD7CAC4-DCB3-49D4-9955-95D3F6E76E11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7 2 5 2 3 2 2 2" xfId="1962" xr:uid="{72B4337E-33B4-4DE7-BFDE-4F3AC3D21415}"/>
    <cellStyle name="Normal 12 7 2 5 2 3 2 2 3" xfId="1974" xr:uid="{B1BDBD92-AA9C-461E-AF01-EDD8E5E8A495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2 3" xfId="1965" xr:uid="{2129EFAE-1858-4338-8529-4D1493876DB9}"/>
    <cellStyle name="Normal 12 9 3 2 3 2 2 4" xfId="1977" xr:uid="{160E1DAB-7DDF-4B6E-AEEF-93B2F2B2A47E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3 7" xfId="1954" xr:uid="{3D343ACF-EA33-40AF-803D-BE98D437EBBA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2 4 3 2 3 2 2 3" xfId="1968" xr:uid="{0B91EE80-5C04-40E4-8B39-CDC97ACF6482}"/>
    <cellStyle name="Normal 15 2 4 3 2 3 2 2 4" xfId="1978" xr:uid="{A8AD4E5D-AFC7-4977-ABC5-5FC3B0569AAD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2 3 2 3 2 2 3" xfId="1966" xr:uid="{B075E3D7-DA74-45F9-9891-37D5D2A326F1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6 4 2 3 2 2 3" xfId="1967" xr:uid="{0214BF93-2FA5-40E6-81CA-3660EE5D4166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7 3 2 3 2 2 3" xfId="1963" xr:uid="{6C9180CA-53D2-485E-8D9B-7CBD71E51711}"/>
    <cellStyle name="Normal 17 3 2 3 2 2 4" xfId="1975" xr:uid="{62DE0ACE-D378-48D2-A47D-C2C80BBB2382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 2" xfId="1952" xr:uid="{D6892926-AB52-4D64-B678-E161AAADD875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2 2 3" xfId="1964" xr:uid="{BAC79931-5ECA-4B9F-A7B0-2A11AFD6A6F6}"/>
    <cellStyle name="Normal 20 2 3 2 2 4" xfId="1976" xr:uid="{58B735DD-6CB4-4A17-8152-78E8CE134001}"/>
    <cellStyle name="Normal 20 2 3 3" xfId="1210" xr:uid="{E7749A52-EB61-427E-927B-AAEF4E9CE12B}"/>
    <cellStyle name="Normal 20 2 3 3 2" xfId="1936" xr:uid="{4FD657CA-810A-4BA3-8B07-1D95C3E9BDA0}"/>
    <cellStyle name="Normal 20 2 3 3 3" xfId="1960" xr:uid="{BC35305D-5B84-4B3B-B365-19BC83E41BFE}"/>
    <cellStyle name="Normal 20 2 3 3 4" xfId="1972" xr:uid="{8F7B6050-FF3F-4B13-9329-C96730CF5F6D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2 2" xfId="1953" xr:uid="{9172E81B-ECD0-455C-941D-0EBC4629E923}"/>
    <cellStyle name="Normal 23" xfId="1949" xr:uid="{3734DA01-C698-47D9-94E3-1DDF1E267C05}"/>
    <cellStyle name="Normal 24" xfId="1950" xr:uid="{785A69AF-986A-4705-895A-F2D39419FFCF}"/>
    <cellStyle name="Normal 25" xfId="1970" xr:uid="{A39B04CB-59F8-40EB-BBA3-4250B11AF4E4}"/>
    <cellStyle name="Normal 26" xfId="1971" xr:uid="{BBCEB99A-267C-4855-9F42-7E6E851D2093}"/>
    <cellStyle name="Normal 3" xfId="12" xr:uid="{00000000-0005-0000-0000-00003E03000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11" xfId="1959" xr:uid="{BEAEEAF2-7365-4C21-83E0-3E44C04F1565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11" xfId="1955" xr:uid="{A209BE5F-17EF-4568-BED8-220379492A35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4 7" xfId="1956" xr:uid="{BC5F83B5-5ED6-41A4-81EB-8E2B4169987D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2 9 2 4 3 2 3 2 2 3" xfId="1969" xr:uid="{C1A94B3D-1B87-42E6-B822-3C673CC25B70}"/>
    <cellStyle name="Normal 8 2 9 2 4 3 2 3 2 2 4" xfId="1979" xr:uid="{14645331-EEED-4334-97C2-EEAA02529B29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6 7" xfId="1958" xr:uid="{A0733775-06A3-45BA-9BF0-F62F749582D2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T13"/>
  <sheetViews>
    <sheetView showGridLines="0" tabSelected="1" topLeftCell="A2" zoomScaleNormal="100" workbookViewId="0">
      <selection activeCell="C18" sqref="C18"/>
    </sheetView>
  </sheetViews>
  <sheetFormatPr defaultColWidth="8.88671875" defaultRowHeight="13.2" x14ac:dyDescent="0.25"/>
  <cols>
    <col min="1" max="1" width="8.33203125" style="37" customWidth="1"/>
    <col min="2" max="2" width="11.88671875" style="37" customWidth="1"/>
    <col min="3" max="3" width="8.88671875" style="37"/>
    <col min="4" max="4" width="11.6640625" style="37" customWidth="1"/>
    <col min="5" max="5" width="10.6640625" style="37" bestFit="1" customWidth="1"/>
    <col min="6" max="6" width="8.88671875" style="37"/>
    <col min="7" max="7" width="10.6640625" style="37" bestFit="1" customWidth="1"/>
    <col min="8" max="8" width="8.88671875" style="37"/>
    <col min="9" max="10" width="9.109375" style="37" bestFit="1" customWidth="1"/>
    <col min="11" max="11" width="10.6640625" style="37" bestFit="1" customWidth="1"/>
    <col min="12" max="14" width="8.88671875" style="37"/>
    <col min="15" max="15" width="10" style="37" customWidth="1"/>
    <col min="16" max="16" width="18.21875" style="37" customWidth="1"/>
    <col min="17" max="17" width="5.21875" style="37" customWidth="1"/>
    <col min="18" max="16384" width="8.88671875" style="37"/>
  </cols>
  <sheetData>
    <row r="1" spans="1:20" s="141" customFormat="1" x14ac:dyDescent="0.25"/>
    <row r="3" spans="1:20" s="34" customFormat="1" ht="26.4" customHeight="1" x14ac:dyDescent="0.25">
      <c r="B3" s="683" t="s">
        <v>119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20" s="34" customFormat="1" ht="12.6" customHeight="1" x14ac:dyDescent="0.25"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</row>
    <row r="5" spans="1:20" s="34" customFormat="1" ht="22.2" customHeight="1" x14ac:dyDescent="0.25">
      <c r="B5" s="685" t="s">
        <v>223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</row>
    <row r="6" spans="1:20" s="34" customFormat="1" ht="12.6" customHeight="1" x14ac:dyDescent="0.2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20" s="19" customFormat="1" ht="22.2" customHeight="1" x14ac:dyDescent="0.25">
      <c r="B7" s="686" t="s">
        <v>358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</row>
    <row r="8" spans="1:20" s="19" customFormat="1" ht="10.8" customHeight="1" x14ac:dyDescent="0.25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20" s="141" customFormat="1" ht="36" customHeight="1" x14ac:dyDescent="0.25">
      <c r="A9" s="34"/>
      <c r="B9" s="682" t="s">
        <v>359</v>
      </c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224"/>
      <c r="R9" s="224"/>
      <c r="S9" s="224"/>
      <c r="T9" s="224"/>
    </row>
    <row r="10" spans="1:20" s="224" customFormat="1" ht="10.8" customHeight="1" x14ac:dyDescent="0.25">
      <c r="A10" s="225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5"/>
    </row>
    <row r="11" spans="1:20" s="224" customFormat="1" ht="29.4" customHeight="1" x14ac:dyDescent="0.25">
      <c r="A11" s="225"/>
      <c r="B11" s="682" t="s">
        <v>343</v>
      </c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42"/>
    </row>
    <row r="12" spans="1:20" s="224" customFormat="1" ht="10.8" customHeight="1" x14ac:dyDescent="0.25">
      <c r="A12" s="225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</row>
    <row r="13" spans="1:20" s="34" customFormat="1" ht="32.4" customHeight="1" x14ac:dyDescent="0.25">
      <c r="B13" s="682" t="s">
        <v>193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42"/>
    </row>
  </sheetData>
  <mergeCells count="7">
    <mergeCell ref="B13:P13"/>
    <mergeCell ref="B3:P3"/>
    <mergeCell ref="B4:P4"/>
    <mergeCell ref="B5:P5"/>
    <mergeCell ref="B7:P7"/>
    <mergeCell ref="B9:P9"/>
    <mergeCell ref="B11:P11"/>
  </mergeCells>
  <printOptions horizontalCentered="1"/>
  <pageMargins left="0.7" right="0.7" top="1" bottom="0.75" header="0.3" footer="0.3"/>
  <pageSetup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C1FB-109F-494E-AC8A-7EE56D5B53AF}">
  <sheetPr>
    <pageSetUpPr fitToPage="1"/>
  </sheetPr>
  <dimension ref="A1:N78"/>
  <sheetViews>
    <sheetView showGridLines="0" zoomScaleNormal="100" zoomScaleSheetLayoutView="100" workbookViewId="0">
      <selection activeCell="A3" sqref="A3"/>
    </sheetView>
  </sheetViews>
  <sheetFormatPr defaultColWidth="8.88671875" defaultRowHeight="13.2" x14ac:dyDescent="0.25"/>
  <cols>
    <col min="1" max="1" width="39.21875" style="224" customWidth="1"/>
    <col min="2" max="2" width="12" style="224" customWidth="1"/>
    <col min="3" max="4" width="14.77734375" style="224" customWidth="1"/>
    <col min="5" max="5" width="16.44140625" style="224" customWidth="1"/>
    <col min="6" max="6" width="15.5546875" style="224" customWidth="1"/>
    <col min="7" max="7" width="10" style="224" customWidth="1"/>
    <col min="8" max="8" width="10.6640625" style="224" customWidth="1"/>
    <col min="9" max="13" width="8.6640625" style="224" customWidth="1"/>
    <col min="14" max="14" width="16.88671875" style="224" customWidth="1"/>
    <col min="15" max="16384" width="8.88671875" style="224"/>
  </cols>
  <sheetData>
    <row r="1" spans="1:14" ht="21.6" customHeight="1" x14ac:dyDescent="0.25">
      <c r="A1" s="759" t="s">
        <v>251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spans="1:14" ht="27.6" x14ac:dyDescent="0.25">
      <c r="A2" s="449"/>
      <c r="B2" s="513" t="s">
        <v>314</v>
      </c>
      <c r="C2" s="75" t="s">
        <v>340</v>
      </c>
      <c r="D2" s="75" t="s">
        <v>360</v>
      </c>
      <c r="E2" s="75" t="s">
        <v>341</v>
      </c>
      <c r="F2" s="75" t="s">
        <v>355</v>
      </c>
      <c r="G2" s="75" t="s">
        <v>228</v>
      </c>
      <c r="H2" s="75" t="s">
        <v>229</v>
      </c>
      <c r="I2" s="75" t="s">
        <v>230</v>
      </c>
      <c r="J2" s="75" t="s">
        <v>231</v>
      </c>
      <c r="K2" s="75" t="s">
        <v>232</v>
      </c>
      <c r="L2" s="75" t="s">
        <v>233</v>
      </c>
      <c r="M2" s="76" t="s">
        <v>234</v>
      </c>
      <c r="N2" s="448" t="s">
        <v>235</v>
      </c>
    </row>
    <row r="3" spans="1:14" ht="14.4" x14ac:dyDescent="0.25">
      <c r="A3" s="644"/>
      <c r="B3" s="761" t="s">
        <v>65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3"/>
      <c r="N3" s="448"/>
    </row>
    <row r="4" spans="1:14" ht="13.8" x14ac:dyDescent="0.25">
      <c r="A4" s="73" t="s">
        <v>252</v>
      </c>
      <c r="B4" s="152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228"/>
      <c r="N4" s="72"/>
    </row>
    <row r="5" spans="1:14" ht="13.8" x14ac:dyDescent="0.25">
      <c r="A5" s="645" t="s">
        <v>286</v>
      </c>
      <c r="B5" s="593">
        <v>17.8</v>
      </c>
      <c r="C5" s="594">
        <v>2.95</v>
      </c>
      <c r="D5" s="531">
        <v>26.03</v>
      </c>
      <c r="E5" s="528"/>
      <c r="F5" s="528"/>
      <c r="G5" s="528"/>
      <c r="H5" s="528"/>
      <c r="I5" s="528"/>
      <c r="J5" s="528"/>
      <c r="K5" s="528"/>
      <c r="L5" s="528"/>
      <c r="M5" s="228"/>
      <c r="N5" s="516">
        <f>SUM(B5:M5)</f>
        <v>46.78</v>
      </c>
    </row>
    <row r="6" spans="1:14" ht="13.8" x14ac:dyDescent="0.25">
      <c r="A6" s="645" t="s">
        <v>287</v>
      </c>
      <c r="B6" s="593">
        <v>6.02</v>
      </c>
      <c r="C6" s="594">
        <v>0.57999999999999996</v>
      </c>
      <c r="D6" s="531">
        <v>19.920000000000002</v>
      </c>
      <c r="E6" s="528"/>
      <c r="F6" s="528"/>
      <c r="G6" s="528"/>
      <c r="H6" s="528"/>
      <c r="I6" s="528"/>
      <c r="J6" s="528"/>
      <c r="K6" s="528"/>
      <c r="L6" s="528"/>
      <c r="M6" s="228"/>
      <c r="N6" s="516">
        <f t="shared" ref="N6:N28" si="0">SUM(B6:M6)</f>
        <v>26.520000000000003</v>
      </c>
    </row>
    <row r="7" spans="1:14" ht="13.8" x14ac:dyDescent="0.25">
      <c r="A7" s="645" t="s">
        <v>288</v>
      </c>
      <c r="B7" s="593">
        <v>741.65</v>
      </c>
      <c r="C7" s="594">
        <v>307.73</v>
      </c>
      <c r="D7" s="531">
        <v>357.77</v>
      </c>
      <c r="E7" s="528"/>
      <c r="F7" s="528"/>
      <c r="G7" s="528"/>
      <c r="H7" s="528"/>
      <c r="I7" s="528"/>
      <c r="J7" s="528"/>
      <c r="K7" s="528"/>
      <c r="L7" s="528"/>
      <c r="M7" s="228"/>
      <c r="N7" s="516">
        <f t="shared" si="0"/>
        <v>1407.15</v>
      </c>
    </row>
    <row r="8" spans="1:14" ht="13.8" x14ac:dyDescent="0.25">
      <c r="A8" s="645" t="s">
        <v>335</v>
      </c>
      <c r="B8" s="593">
        <v>0</v>
      </c>
      <c r="C8" s="594">
        <v>60.12</v>
      </c>
      <c r="D8" s="531">
        <v>0</v>
      </c>
      <c r="E8" s="528"/>
      <c r="F8" s="528"/>
      <c r="G8" s="528"/>
      <c r="H8" s="528"/>
      <c r="I8" s="528"/>
      <c r="J8" s="528"/>
      <c r="K8" s="528"/>
      <c r="L8" s="528"/>
      <c r="M8" s="228"/>
      <c r="N8" s="516">
        <f t="shared" si="0"/>
        <v>60.12</v>
      </c>
    </row>
    <row r="9" spans="1:14" ht="13.8" x14ac:dyDescent="0.25">
      <c r="A9" s="645" t="s">
        <v>289</v>
      </c>
      <c r="B9" s="593">
        <v>142.54000000000002</v>
      </c>
      <c r="C9" s="594">
        <v>52.64</v>
      </c>
      <c r="D9" s="531">
        <v>167.16</v>
      </c>
      <c r="E9" s="528"/>
      <c r="F9" s="528"/>
      <c r="G9" s="528"/>
      <c r="H9" s="528"/>
      <c r="I9" s="528"/>
      <c r="J9" s="528"/>
      <c r="K9" s="528"/>
      <c r="L9" s="528"/>
      <c r="M9" s="228"/>
      <c r="N9" s="516">
        <f t="shared" si="0"/>
        <v>362.34000000000003</v>
      </c>
    </row>
    <row r="10" spans="1:14" ht="13.8" x14ac:dyDescent="0.25">
      <c r="A10" s="645" t="s">
        <v>290</v>
      </c>
      <c r="B10" s="593">
        <v>1251.5</v>
      </c>
      <c r="C10" s="594">
        <v>0</v>
      </c>
      <c r="D10" s="531">
        <v>715</v>
      </c>
      <c r="E10" s="528"/>
      <c r="F10" s="528"/>
      <c r="G10" s="528"/>
      <c r="H10" s="528"/>
      <c r="I10" s="528"/>
      <c r="J10" s="528"/>
      <c r="K10" s="528"/>
      <c r="L10" s="528"/>
      <c r="M10" s="228"/>
      <c r="N10" s="516">
        <f t="shared" si="0"/>
        <v>1966.5</v>
      </c>
    </row>
    <row r="11" spans="1:14" ht="13.8" x14ac:dyDescent="0.25">
      <c r="A11" s="645" t="s">
        <v>291</v>
      </c>
      <c r="B11" s="593">
        <v>10.43</v>
      </c>
      <c r="C11" s="594">
        <v>9.08</v>
      </c>
      <c r="D11" s="531">
        <v>0.78</v>
      </c>
      <c r="E11" s="528"/>
      <c r="F11" s="528"/>
      <c r="G11" s="528"/>
      <c r="H11" s="528"/>
      <c r="I11" s="528"/>
      <c r="J11" s="528"/>
      <c r="K11" s="528"/>
      <c r="L11" s="528"/>
      <c r="M11" s="228"/>
      <c r="N11" s="516">
        <f t="shared" si="0"/>
        <v>20.29</v>
      </c>
    </row>
    <row r="12" spans="1:14" ht="13.8" x14ac:dyDescent="0.25">
      <c r="A12" s="645" t="s">
        <v>292</v>
      </c>
      <c r="B12" s="593">
        <v>249.97</v>
      </c>
      <c r="C12" s="594">
        <v>114</v>
      </c>
      <c r="D12" s="531">
        <v>131.24</v>
      </c>
      <c r="E12" s="528"/>
      <c r="F12" s="528"/>
      <c r="G12" s="528"/>
      <c r="H12" s="528"/>
      <c r="I12" s="528"/>
      <c r="J12" s="528"/>
      <c r="K12" s="528"/>
      <c r="L12" s="528"/>
      <c r="M12" s="228"/>
      <c r="N12" s="516">
        <f t="shared" si="0"/>
        <v>495.21000000000004</v>
      </c>
    </row>
    <row r="13" spans="1:14" ht="13.8" x14ac:dyDescent="0.25">
      <c r="A13" s="645" t="s">
        <v>334</v>
      </c>
      <c r="B13" s="593">
        <v>0</v>
      </c>
      <c r="C13" s="594">
        <v>190.05</v>
      </c>
      <c r="D13" s="531">
        <v>0</v>
      </c>
      <c r="E13" s="528"/>
      <c r="F13" s="528"/>
      <c r="G13" s="528"/>
      <c r="H13" s="528"/>
      <c r="I13" s="528"/>
      <c r="J13" s="528"/>
      <c r="K13" s="528"/>
      <c r="L13" s="528"/>
      <c r="M13" s="228"/>
      <c r="N13" s="516">
        <f t="shared" si="0"/>
        <v>190.05</v>
      </c>
    </row>
    <row r="14" spans="1:14" ht="13.8" x14ac:dyDescent="0.25">
      <c r="A14" s="645" t="s">
        <v>293</v>
      </c>
      <c r="B14" s="593">
        <v>180</v>
      </c>
      <c r="C14" s="594">
        <v>159</v>
      </c>
      <c r="D14" s="531">
        <v>258</v>
      </c>
      <c r="E14" s="528"/>
      <c r="F14" s="528"/>
      <c r="G14" s="528"/>
      <c r="H14" s="528"/>
      <c r="I14" s="528"/>
      <c r="J14" s="528"/>
      <c r="K14" s="528"/>
      <c r="L14" s="528"/>
      <c r="M14" s="228"/>
      <c r="N14" s="516">
        <f t="shared" si="0"/>
        <v>597</v>
      </c>
    </row>
    <row r="15" spans="1:14" ht="13.8" x14ac:dyDescent="0.25">
      <c r="A15" s="645" t="s">
        <v>294</v>
      </c>
      <c r="B15" s="593">
        <v>68.47</v>
      </c>
      <c r="C15" s="594">
        <v>395.74</v>
      </c>
      <c r="D15" s="531">
        <v>103.55</v>
      </c>
      <c r="E15" s="528"/>
      <c r="F15" s="528"/>
      <c r="G15" s="528"/>
      <c r="H15" s="528"/>
      <c r="I15" s="528"/>
      <c r="J15" s="528"/>
      <c r="K15" s="528"/>
      <c r="L15" s="528"/>
      <c r="M15" s="228"/>
      <c r="N15" s="516">
        <f t="shared" si="0"/>
        <v>567.76</v>
      </c>
    </row>
    <row r="16" spans="1:14" ht="13.8" x14ac:dyDescent="0.25">
      <c r="A16" s="645" t="s">
        <v>259</v>
      </c>
      <c r="B16" s="593">
        <v>659.92</v>
      </c>
      <c r="C16" s="594">
        <v>905.66</v>
      </c>
      <c r="D16" s="531">
        <v>1064.28</v>
      </c>
      <c r="E16" s="528"/>
      <c r="F16" s="528"/>
      <c r="G16" s="528"/>
      <c r="H16" s="528"/>
      <c r="I16" s="528"/>
      <c r="J16" s="528"/>
      <c r="K16" s="528"/>
      <c r="L16" s="528"/>
      <c r="M16" s="228"/>
      <c r="N16" s="516">
        <f t="shared" si="0"/>
        <v>2629.8599999999997</v>
      </c>
    </row>
    <row r="17" spans="1:14" ht="13.8" x14ac:dyDescent="0.25">
      <c r="A17" s="645" t="s">
        <v>295</v>
      </c>
      <c r="B17" s="593">
        <v>6.7399999999999993</v>
      </c>
      <c r="C17" s="594">
        <v>0</v>
      </c>
      <c r="D17" s="531">
        <v>300</v>
      </c>
      <c r="E17" s="528"/>
      <c r="F17" s="528"/>
      <c r="G17" s="528"/>
      <c r="H17" s="528"/>
      <c r="I17" s="528"/>
      <c r="J17" s="528"/>
      <c r="K17" s="528"/>
      <c r="L17" s="528"/>
      <c r="M17" s="228"/>
      <c r="N17" s="516">
        <f t="shared" si="0"/>
        <v>306.74</v>
      </c>
    </row>
    <row r="18" spans="1:14" ht="13.8" x14ac:dyDescent="0.25">
      <c r="A18" s="645" t="s">
        <v>296</v>
      </c>
      <c r="B18" s="593">
        <v>5</v>
      </c>
      <c r="C18" s="594">
        <v>0</v>
      </c>
      <c r="D18" s="531">
        <v>0</v>
      </c>
      <c r="E18" s="528"/>
      <c r="F18" s="528"/>
      <c r="G18" s="528"/>
      <c r="H18" s="528"/>
      <c r="I18" s="528"/>
      <c r="J18" s="528"/>
      <c r="K18" s="528"/>
      <c r="L18" s="528"/>
      <c r="M18" s="228"/>
      <c r="N18" s="516">
        <f t="shared" si="0"/>
        <v>5</v>
      </c>
    </row>
    <row r="19" spans="1:14" ht="13.8" x14ac:dyDescent="0.25">
      <c r="A19" s="645" t="s">
        <v>262</v>
      </c>
      <c r="B19" s="593">
        <v>496.34000000000003</v>
      </c>
      <c r="C19" s="594">
        <v>266.45999999999998</v>
      </c>
      <c r="D19" s="531">
        <v>754.93000000000006</v>
      </c>
      <c r="E19" s="528"/>
      <c r="F19" s="528"/>
      <c r="G19" s="528"/>
      <c r="H19" s="528"/>
      <c r="I19" s="528"/>
      <c r="J19" s="528"/>
      <c r="K19" s="528"/>
      <c r="L19" s="528"/>
      <c r="M19" s="228"/>
      <c r="N19" s="516">
        <f t="shared" si="0"/>
        <v>1517.73</v>
      </c>
    </row>
    <row r="20" spans="1:14" ht="13.8" x14ac:dyDescent="0.25">
      <c r="A20" s="645" t="s">
        <v>264</v>
      </c>
      <c r="B20" s="593">
        <v>4</v>
      </c>
      <c r="C20" s="594">
        <v>19.12</v>
      </c>
      <c r="D20" s="531">
        <v>0</v>
      </c>
      <c r="E20" s="528"/>
      <c r="F20" s="528"/>
      <c r="G20" s="528"/>
      <c r="H20" s="528"/>
      <c r="I20" s="528"/>
      <c r="J20" s="528"/>
      <c r="K20" s="528"/>
      <c r="L20" s="528"/>
      <c r="M20" s="228"/>
      <c r="N20" s="516">
        <f t="shared" si="0"/>
        <v>23.12</v>
      </c>
    </row>
    <row r="21" spans="1:14" ht="13.8" x14ac:dyDescent="0.25">
      <c r="A21" s="645" t="s">
        <v>297</v>
      </c>
      <c r="B21" s="593">
        <v>279.15000000000003</v>
      </c>
      <c r="C21" s="594">
        <v>0</v>
      </c>
      <c r="D21" s="531">
        <v>21.66</v>
      </c>
      <c r="E21" s="528"/>
      <c r="F21" s="528"/>
      <c r="G21" s="528"/>
      <c r="H21" s="528"/>
      <c r="I21" s="528"/>
      <c r="J21" s="528"/>
      <c r="K21" s="528"/>
      <c r="L21" s="528"/>
      <c r="M21" s="228"/>
      <c r="N21" s="516">
        <f t="shared" si="0"/>
        <v>300.81000000000006</v>
      </c>
    </row>
    <row r="22" spans="1:14" ht="13.8" x14ac:dyDescent="0.25">
      <c r="A22" s="645" t="s">
        <v>265</v>
      </c>
      <c r="B22" s="593">
        <v>1016</v>
      </c>
      <c r="C22" s="594">
        <v>969.22</v>
      </c>
      <c r="D22" s="531">
        <v>2304.56</v>
      </c>
      <c r="E22" s="528"/>
      <c r="F22" s="528"/>
      <c r="G22" s="528"/>
      <c r="H22" s="528"/>
      <c r="I22" s="528"/>
      <c r="J22" s="528"/>
      <c r="K22" s="528"/>
      <c r="L22" s="528"/>
      <c r="M22" s="228"/>
      <c r="N22" s="516">
        <f t="shared" si="0"/>
        <v>4289.78</v>
      </c>
    </row>
    <row r="23" spans="1:14" ht="13.8" x14ac:dyDescent="0.25">
      <c r="A23" s="645" t="s">
        <v>298</v>
      </c>
      <c r="B23" s="593">
        <v>119.96</v>
      </c>
      <c r="C23" s="594">
        <v>651.05999999999995</v>
      </c>
      <c r="D23" s="531">
        <v>224.19</v>
      </c>
      <c r="E23" s="528"/>
      <c r="F23" s="528"/>
      <c r="G23" s="528"/>
      <c r="H23" s="528"/>
      <c r="I23" s="528"/>
      <c r="J23" s="528"/>
      <c r="K23" s="528"/>
      <c r="L23" s="528"/>
      <c r="M23" s="228"/>
      <c r="N23" s="516">
        <f t="shared" si="0"/>
        <v>995.21</v>
      </c>
    </row>
    <row r="24" spans="1:14" ht="13.8" x14ac:dyDescent="0.25">
      <c r="A24" s="645" t="s">
        <v>354</v>
      </c>
      <c r="B24" s="593">
        <v>0</v>
      </c>
      <c r="C24" s="594">
        <v>0</v>
      </c>
      <c r="D24" s="531">
        <v>411.78</v>
      </c>
      <c r="E24" s="528"/>
      <c r="F24" s="528"/>
      <c r="G24" s="528"/>
      <c r="H24" s="528"/>
      <c r="I24" s="528"/>
      <c r="J24" s="528"/>
      <c r="K24" s="528"/>
      <c r="L24" s="528"/>
      <c r="M24" s="228"/>
      <c r="N24" s="516">
        <f t="shared" si="0"/>
        <v>411.78</v>
      </c>
    </row>
    <row r="25" spans="1:14" ht="13.8" x14ac:dyDescent="0.25">
      <c r="A25" s="645" t="s">
        <v>269</v>
      </c>
      <c r="B25" s="593">
        <v>24653.56</v>
      </c>
      <c r="C25" s="594">
        <v>4830.79</v>
      </c>
      <c r="D25" s="531">
        <v>23716.17</v>
      </c>
      <c r="E25" s="528"/>
      <c r="F25" s="528"/>
      <c r="G25" s="528"/>
      <c r="H25" s="528"/>
      <c r="I25" s="528"/>
      <c r="J25" s="528"/>
      <c r="K25" s="528"/>
      <c r="L25" s="528"/>
      <c r="M25" s="228"/>
      <c r="N25" s="516">
        <f t="shared" si="0"/>
        <v>53200.520000000004</v>
      </c>
    </row>
    <row r="26" spans="1:14" ht="13.8" x14ac:dyDescent="0.25">
      <c r="A26" s="645" t="s">
        <v>270</v>
      </c>
      <c r="B26" s="593">
        <v>2247.6099999999997</v>
      </c>
      <c r="C26" s="594">
        <v>2927.13</v>
      </c>
      <c r="D26" s="531">
        <v>2313.17</v>
      </c>
      <c r="E26" s="528"/>
      <c r="F26" s="528"/>
      <c r="G26" s="528"/>
      <c r="H26" s="528"/>
      <c r="I26" s="528"/>
      <c r="J26" s="528"/>
      <c r="K26" s="528"/>
      <c r="L26" s="528"/>
      <c r="M26" s="228"/>
      <c r="N26" s="516">
        <f t="shared" si="0"/>
        <v>7487.91</v>
      </c>
    </row>
    <row r="27" spans="1:14" ht="13.8" x14ac:dyDescent="0.25">
      <c r="A27" s="645" t="s">
        <v>271</v>
      </c>
      <c r="B27" s="593">
        <v>104.78</v>
      </c>
      <c r="C27" s="594">
        <v>71.75</v>
      </c>
      <c r="D27" s="531">
        <v>0</v>
      </c>
      <c r="E27" s="528"/>
      <c r="F27" s="528"/>
      <c r="G27" s="528"/>
      <c r="H27" s="528"/>
      <c r="I27" s="528"/>
      <c r="J27" s="528"/>
      <c r="K27" s="528"/>
      <c r="L27" s="528"/>
      <c r="M27" s="228"/>
      <c r="N27" s="516">
        <f t="shared" si="0"/>
        <v>176.53</v>
      </c>
    </row>
    <row r="28" spans="1:14" ht="13.8" x14ac:dyDescent="0.25">
      <c r="A28" s="645" t="s">
        <v>299</v>
      </c>
      <c r="B28" s="593">
        <v>4.25</v>
      </c>
      <c r="C28" s="594">
        <v>0</v>
      </c>
      <c r="D28" s="531">
        <v>0</v>
      </c>
      <c r="E28" s="528"/>
      <c r="F28" s="528"/>
      <c r="G28" s="528"/>
      <c r="H28" s="528"/>
      <c r="I28" s="528"/>
      <c r="J28" s="528"/>
      <c r="K28" s="528"/>
      <c r="L28" s="528"/>
      <c r="M28" s="228"/>
      <c r="N28" s="516">
        <f t="shared" si="0"/>
        <v>4.25</v>
      </c>
    </row>
    <row r="29" spans="1:14" ht="13.8" x14ac:dyDescent="0.25">
      <c r="A29" s="646"/>
      <c r="B29" s="591"/>
      <c r="C29" s="592"/>
      <c r="D29" s="589"/>
      <c r="E29" s="589"/>
      <c r="F29" s="589"/>
      <c r="G29" s="589"/>
      <c r="H29" s="589"/>
      <c r="I29" s="589"/>
      <c r="J29" s="589"/>
      <c r="K29" s="589"/>
      <c r="L29" s="589"/>
      <c r="M29" s="590"/>
      <c r="N29" s="529"/>
    </row>
    <row r="30" spans="1:14" ht="14.4" x14ac:dyDescent="0.25">
      <c r="A30" s="647"/>
      <c r="B30" s="509"/>
      <c r="C30" s="509"/>
      <c r="D30" s="509"/>
      <c r="E30" s="509"/>
      <c r="F30" s="509"/>
      <c r="G30" s="509"/>
      <c r="H30" s="509"/>
      <c r="I30" s="509"/>
      <c r="J30" s="509"/>
      <c r="K30" s="182"/>
      <c r="L30" s="182"/>
      <c r="M30" s="182"/>
      <c r="N30" s="530"/>
    </row>
    <row r="31" spans="1:14" ht="13.8" x14ac:dyDescent="0.25">
      <c r="A31" s="648" t="s">
        <v>276</v>
      </c>
      <c r="B31" s="152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228"/>
      <c r="N31" s="72"/>
    </row>
    <row r="32" spans="1:14" ht="13.8" x14ac:dyDescent="0.25">
      <c r="A32" s="645" t="s">
        <v>0</v>
      </c>
      <c r="B32" s="593">
        <v>57.57</v>
      </c>
      <c r="C32" s="594">
        <v>0</v>
      </c>
      <c r="D32" s="531">
        <v>19</v>
      </c>
      <c r="E32" s="528"/>
      <c r="F32" s="528"/>
      <c r="G32" s="528"/>
      <c r="H32" s="528"/>
      <c r="I32" s="528"/>
      <c r="J32" s="528"/>
      <c r="K32" s="528"/>
      <c r="L32" s="528"/>
      <c r="M32" s="228"/>
      <c r="N32" s="280">
        <f>SUM(B32:M32)</f>
        <v>76.569999999999993</v>
      </c>
    </row>
    <row r="33" spans="1:14" ht="13.8" x14ac:dyDescent="0.25">
      <c r="A33" s="645" t="s">
        <v>1</v>
      </c>
      <c r="B33" s="593">
        <v>0</v>
      </c>
      <c r="C33" s="594">
        <v>26.59</v>
      </c>
      <c r="D33" s="531">
        <v>0</v>
      </c>
      <c r="E33" s="528"/>
      <c r="F33" s="528"/>
      <c r="G33" s="528"/>
      <c r="H33" s="528"/>
      <c r="I33" s="528"/>
      <c r="J33" s="528"/>
      <c r="K33" s="528"/>
      <c r="L33" s="528"/>
      <c r="M33" s="228"/>
      <c r="N33" s="280">
        <f>SUM(B33:M33)</f>
        <v>26.59</v>
      </c>
    </row>
    <row r="34" spans="1:14" ht="13.8" x14ac:dyDescent="0.25">
      <c r="A34" s="645" t="s">
        <v>300</v>
      </c>
      <c r="B34" s="593">
        <v>80.349999999999994</v>
      </c>
      <c r="C34" s="594">
        <v>131.26</v>
      </c>
      <c r="D34" s="531">
        <v>24.62</v>
      </c>
      <c r="E34" s="528"/>
      <c r="F34" s="528"/>
      <c r="G34" s="528"/>
      <c r="H34" s="528"/>
      <c r="I34" s="528"/>
      <c r="J34" s="528"/>
      <c r="K34" s="528"/>
      <c r="L34" s="528"/>
      <c r="M34" s="228"/>
      <c r="N34" s="280">
        <f t="shared" ref="N34:N66" si="1">SUM(B34:M34)</f>
        <v>236.23</v>
      </c>
    </row>
    <row r="35" spans="1:14" ht="13.8" x14ac:dyDescent="0.25">
      <c r="A35" s="645" t="s">
        <v>352</v>
      </c>
      <c r="B35" s="593">
        <v>0</v>
      </c>
      <c r="C35" s="594">
        <v>0</v>
      </c>
      <c r="D35" s="531">
        <v>5.25</v>
      </c>
      <c r="E35" s="528"/>
      <c r="F35" s="528"/>
      <c r="G35" s="528"/>
      <c r="H35" s="528"/>
      <c r="I35" s="528"/>
      <c r="J35" s="528"/>
      <c r="K35" s="528"/>
      <c r="L35" s="528"/>
      <c r="M35" s="228"/>
      <c r="N35" s="280">
        <f t="shared" si="1"/>
        <v>5.25</v>
      </c>
    </row>
    <row r="36" spans="1:14" ht="13.8" x14ac:dyDescent="0.25">
      <c r="A36" s="645" t="s">
        <v>37</v>
      </c>
      <c r="B36" s="133">
        <v>27427.119999999999</v>
      </c>
      <c r="C36" s="423">
        <v>6503.72</v>
      </c>
      <c r="D36" s="531">
        <v>27141.58</v>
      </c>
      <c r="E36" s="528"/>
      <c r="F36" s="528"/>
      <c r="G36" s="528"/>
      <c r="H36" s="528"/>
      <c r="I36" s="528"/>
      <c r="J36" s="528"/>
      <c r="K36" s="528"/>
      <c r="L36" s="528"/>
      <c r="M36" s="228"/>
      <c r="N36" s="280">
        <f t="shared" si="1"/>
        <v>61072.42</v>
      </c>
    </row>
    <row r="37" spans="1:14" ht="13.8" x14ac:dyDescent="0.25">
      <c r="A37" s="645" t="s">
        <v>336</v>
      </c>
      <c r="B37" s="593">
        <v>0</v>
      </c>
      <c r="C37" s="594">
        <v>0.64</v>
      </c>
      <c r="D37" s="531">
        <v>0</v>
      </c>
      <c r="E37" s="528"/>
      <c r="F37" s="528"/>
      <c r="G37" s="528"/>
      <c r="H37" s="528"/>
      <c r="I37" s="528"/>
      <c r="J37" s="528"/>
      <c r="K37" s="528"/>
      <c r="L37" s="528"/>
      <c r="M37" s="228"/>
      <c r="N37" s="280">
        <f t="shared" si="1"/>
        <v>0.64</v>
      </c>
    </row>
    <row r="38" spans="1:14" ht="13.8" x14ac:dyDescent="0.25">
      <c r="A38" s="645" t="s">
        <v>124</v>
      </c>
      <c r="B38" s="593">
        <v>69.11999999999999</v>
      </c>
      <c r="C38" s="594">
        <v>152.05000000000001</v>
      </c>
      <c r="D38" s="531">
        <v>23.25</v>
      </c>
      <c r="E38" s="528"/>
      <c r="F38" s="528"/>
      <c r="G38" s="528"/>
      <c r="H38" s="528"/>
      <c r="I38" s="528"/>
      <c r="J38" s="528"/>
      <c r="K38" s="528"/>
      <c r="L38" s="528"/>
      <c r="M38" s="228"/>
      <c r="N38" s="280">
        <f t="shared" si="1"/>
        <v>244.42000000000002</v>
      </c>
    </row>
    <row r="39" spans="1:14" ht="13.8" x14ac:dyDescent="0.25">
      <c r="A39" s="645" t="s">
        <v>301</v>
      </c>
      <c r="B39" s="593">
        <v>328.61</v>
      </c>
      <c r="C39" s="594">
        <v>251.46</v>
      </c>
      <c r="D39" s="531">
        <v>404.14</v>
      </c>
      <c r="E39" s="528"/>
      <c r="F39" s="528"/>
      <c r="G39" s="528"/>
      <c r="H39" s="528"/>
      <c r="I39" s="528"/>
      <c r="J39" s="528"/>
      <c r="K39" s="528"/>
      <c r="L39" s="528"/>
      <c r="M39" s="228"/>
      <c r="N39" s="280">
        <f t="shared" si="1"/>
        <v>984.21</v>
      </c>
    </row>
    <row r="40" spans="1:14" ht="13.8" x14ac:dyDescent="0.25">
      <c r="A40" s="645" t="s">
        <v>4</v>
      </c>
      <c r="B40" s="593">
        <v>25</v>
      </c>
      <c r="C40" s="594">
        <v>1698.8</v>
      </c>
      <c r="D40" s="531">
        <v>3146.25</v>
      </c>
      <c r="E40" s="528"/>
      <c r="F40" s="528"/>
      <c r="G40" s="528"/>
      <c r="H40" s="528"/>
      <c r="I40" s="528"/>
      <c r="J40" s="528"/>
      <c r="K40" s="528"/>
      <c r="L40" s="528"/>
      <c r="M40" s="228"/>
      <c r="N40" s="280">
        <f t="shared" si="1"/>
        <v>4870.05</v>
      </c>
    </row>
    <row r="41" spans="1:14" ht="13.8" x14ac:dyDescent="0.25">
      <c r="A41" s="645" t="s">
        <v>6</v>
      </c>
      <c r="B41" s="593">
        <v>1355.73</v>
      </c>
      <c r="C41" s="594">
        <v>266.81</v>
      </c>
      <c r="D41" s="531">
        <v>96.68</v>
      </c>
      <c r="E41" s="528"/>
      <c r="F41" s="528"/>
      <c r="G41" s="528"/>
      <c r="H41" s="528"/>
      <c r="I41" s="528"/>
      <c r="J41" s="528"/>
      <c r="K41" s="528"/>
      <c r="L41" s="528"/>
      <c r="M41" s="228"/>
      <c r="N41" s="280">
        <f t="shared" si="1"/>
        <v>1719.22</v>
      </c>
    </row>
    <row r="42" spans="1:14" ht="13.8" x14ac:dyDescent="0.25">
      <c r="A42" s="645" t="s">
        <v>302</v>
      </c>
      <c r="B42" s="593">
        <v>4.25</v>
      </c>
      <c r="C42" s="594">
        <v>0</v>
      </c>
      <c r="D42" s="531">
        <v>0</v>
      </c>
      <c r="E42" s="528"/>
      <c r="F42" s="528"/>
      <c r="G42" s="528"/>
      <c r="H42" s="528"/>
      <c r="I42" s="528"/>
      <c r="J42" s="528"/>
      <c r="K42" s="528"/>
      <c r="L42" s="528"/>
      <c r="M42" s="228"/>
      <c r="N42" s="280">
        <f t="shared" si="1"/>
        <v>4.25</v>
      </c>
    </row>
    <row r="43" spans="1:14" ht="13.8" x14ac:dyDescent="0.25">
      <c r="A43" s="645" t="s">
        <v>10</v>
      </c>
      <c r="B43" s="593">
        <v>0</v>
      </c>
      <c r="C43" s="594">
        <v>519.51</v>
      </c>
      <c r="D43" s="531">
        <v>778.6</v>
      </c>
      <c r="E43" s="528"/>
      <c r="F43" s="528"/>
      <c r="G43" s="528"/>
      <c r="H43" s="528"/>
      <c r="I43" s="528"/>
      <c r="J43" s="528"/>
      <c r="K43" s="528"/>
      <c r="L43" s="528"/>
      <c r="M43" s="228"/>
      <c r="N43" s="280">
        <f t="shared" si="1"/>
        <v>1298.1100000000001</v>
      </c>
    </row>
    <row r="44" spans="1:14" ht="13.8" x14ac:dyDescent="0.25">
      <c r="A44" s="645" t="s">
        <v>303</v>
      </c>
      <c r="B44" s="133">
        <v>866.93</v>
      </c>
      <c r="C44" s="423">
        <v>0</v>
      </c>
      <c r="D44" s="531">
        <v>0</v>
      </c>
      <c r="E44" s="528"/>
      <c r="F44" s="528"/>
      <c r="G44" s="528"/>
      <c r="H44" s="528"/>
      <c r="I44" s="528"/>
      <c r="J44" s="528"/>
      <c r="K44" s="528"/>
      <c r="L44" s="528"/>
      <c r="M44" s="228"/>
      <c r="N44" s="280">
        <f t="shared" si="1"/>
        <v>866.93</v>
      </c>
    </row>
    <row r="45" spans="1:14" ht="13.8" x14ac:dyDescent="0.25">
      <c r="A45" s="645" t="s">
        <v>337</v>
      </c>
      <c r="B45" s="593">
        <v>0</v>
      </c>
      <c r="C45" s="594">
        <v>17.32</v>
      </c>
      <c r="D45" s="531">
        <v>0</v>
      </c>
      <c r="E45" s="528"/>
      <c r="F45" s="528"/>
      <c r="G45" s="528"/>
      <c r="H45" s="528"/>
      <c r="I45" s="528"/>
      <c r="J45" s="528"/>
      <c r="K45" s="528"/>
      <c r="L45" s="528"/>
      <c r="M45" s="228"/>
      <c r="N45" s="280">
        <f t="shared" si="1"/>
        <v>17.32</v>
      </c>
    </row>
    <row r="46" spans="1:14" ht="13.8" x14ac:dyDescent="0.25">
      <c r="A46" s="645" t="s">
        <v>304</v>
      </c>
      <c r="B46" s="593">
        <v>26.93</v>
      </c>
      <c r="C46" s="594">
        <v>5.04</v>
      </c>
      <c r="D46" s="531">
        <v>14.64</v>
      </c>
      <c r="E46" s="528"/>
      <c r="F46" s="528"/>
      <c r="G46" s="528"/>
      <c r="H46" s="528"/>
      <c r="I46" s="528"/>
      <c r="J46" s="528"/>
      <c r="K46" s="528"/>
      <c r="L46" s="528"/>
      <c r="M46" s="228"/>
      <c r="N46" s="280">
        <f t="shared" si="1"/>
        <v>46.61</v>
      </c>
    </row>
    <row r="47" spans="1:14" ht="13.8" x14ac:dyDescent="0.25">
      <c r="A47" s="645" t="s">
        <v>305</v>
      </c>
      <c r="B47" s="593">
        <v>5.1199999999999992</v>
      </c>
      <c r="C47" s="594">
        <v>79.91</v>
      </c>
      <c r="D47" s="531">
        <v>19.920000000000002</v>
      </c>
      <c r="E47" s="528"/>
      <c r="F47" s="528"/>
      <c r="G47" s="528"/>
      <c r="H47" s="528"/>
      <c r="I47" s="528"/>
      <c r="J47" s="528"/>
      <c r="K47" s="528"/>
      <c r="L47" s="528"/>
      <c r="M47" s="228"/>
      <c r="N47" s="280">
        <f t="shared" si="1"/>
        <v>104.95</v>
      </c>
    </row>
    <row r="48" spans="1:14" ht="13.8" x14ac:dyDescent="0.25">
      <c r="A48" s="645" t="s">
        <v>306</v>
      </c>
      <c r="B48" s="593">
        <v>1.1000000000000001</v>
      </c>
      <c r="C48" s="594">
        <v>0</v>
      </c>
      <c r="D48" s="531">
        <v>0</v>
      </c>
      <c r="E48" s="528"/>
      <c r="F48" s="528"/>
      <c r="G48" s="528"/>
      <c r="H48" s="528"/>
      <c r="I48" s="528"/>
      <c r="J48" s="528"/>
      <c r="K48" s="528"/>
      <c r="L48" s="528"/>
      <c r="M48" s="228"/>
      <c r="N48" s="280">
        <f t="shared" si="1"/>
        <v>1.1000000000000001</v>
      </c>
    </row>
    <row r="49" spans="1:14" ht="13.8" x14ac:dyDescent="0.25">
      <c r="A49" s="645" t="s">
        <v>13</v>
      </c>
      <c r="B49" s="593">
        <v>1532.85</v>
      </c>
      <c r="C49" s="594">
        <v>1836.23</v>
      </c>
      <c r="D49" s="531">
        <v>512.35</v>
      </c>
      <c r="E49" s="528"/>
      <c r="F49" s="528"/>
      <c r="G49" s="528"/>
      <c r="H49" s="528"/>
      <c r="I49" s="528"/>
      <c r="J49" s="528"/>
      <c r="K49" s="528"/>
      <c r="L49" s="528"/>
      <c r="M49" s="228"/>
      <c r="N49" s="280">
        <f t="shared" si="1"/>
        <v>3881.43</v>
      </c>
    </row>
    <row r="50" spans="1:14" ht="13.8" x14ac:dyDescent="0.25">
      <c r="A50" s="645" t="s">
        <v>17</v>
      </c>
      <c r="B50" s="133">
        <v>5.6</v>
      </c>
      <c r="C50" s="423">
        <v>29.03</v>
      </c>
      <c r="D50" s="531">
        <v>115.67</v>
      </c>
      <c r="E50" s="528"/>
      <c r="F50" s="528"/>
      <c r="G50" s="528"/>
      <c r="H50" s="528"/>
      <c r="I50" s="528"/>
      <c r="J50" s="528"/>
      <c r="K50" s="528"/>
      <c r="L50" s="528"/>
      <c r="M50" s="228"/>
      <c r="N50" s="280">
        <f t="shared" si="1"/>
        <v>150.30000000000001</v>
      </c>
    </row>
    <row r="51" spans="1:14" ht="13.8" x14ac:dyDescent="0.25">
      <c r="A51" s="645" t="s">
        <v>338</v>
      </c>
      <c r="B51" s="593">
        <v>0</v>
      </c>
      <c r="C51" s="594">
        <v>0.67</v>
      </c>
      <c r="D51" s="531">
        <v>0</v>
      </c>
      <c r="E51" s="528"/>
      <c r="F51" s="528"/>
      <c r="G51" s="528"/>
      <c r="H51" s="528"/>
      <c r="I51" s="528"/>
      <c r="J51" s="528"/>
      <c r="K51" s="528"/>
      <c r="L51" s="528"/>
      <c r="M51" s="228"/>
      <c r="N51" s="280">
        <f t="shared" si="1"/>
        <v>0.67</v>
      </c>
    </row>
    <row r="52" spans="1:14" ht="13.8" x14ac:dyDescent="0.25">
      <c r="A52" s="645" t="s">
        <v>307</v>
      </c>
      <c r="B52" s="593">
        <v>4</v>
      </c>
      <c r="C52" s="594">
        <v>0</v>
      </c>
      <c r="D52" s="531">
        <v>0.72</v>
      </c>
      <c r="E52" s="528"/>
      <c r="F52" s="528"/>
      <c r="G52" s="528"/>
      <c r="H52" s="528"/>
      <c r="I52" s="528"/>
      <c r="J52" s="528"/>
      <c r="K52" s="528"/>
      <c r="L52" s="528"/>
      <c r="M52" s="228"/>
      <c r="N52" s="280">
        <f t="shared" si="1"/>
        <v>4.72</v>
      </c>
    </row>
    <row r="53" spans="1:14" ht="13.8" x14ac:dyDescent="0.25">
      <c r="A53" s="645" t="s">
        <v>308</v>
      </c>
      <c r="B53" s="133">
        <v>101.97</v>
      </c>
      <c r="C53" s="423">
        <v>6</v>
      </c>
      <c r="D53" s="531">
        <v>2.96</v>
      </c>
      <c r="E53" s="528"/>
      <c r="F53" s="528"/>
      <c r="G53" s="528"/>
      <c r="H53" s="528"/>
      <c r="I53" s="528"/>
      <c r="J53" s="528"/>
      <c r="K53" s="528"/>
      <c r="L53" s="528"/>
      <c r="M53" s="228"/>
      <c r="N53" s="280">
        <f t="shared" si="1"/>
        <v>110.92999999999999</v>
      </c>
    </row>
    <row r="54" spans="1:14" ht="13.8" x14ac:dyDescent="0.25">
      <c r="A54" s="645" t="s">
        <v>21</v>
      </c>
      <c r="B54" s="593">
        <v>0</v>
      </c>
      <c r="C54" s="594">
        <v>3.44</v>
      </c>
      <c r="D54" s="531">
        <v>4.71</v>
      </c>
      <c r="E54" s="528"/>
      <c r="F54" s="528"/>
      <c r="G54" s="528"/>
      <c r="H54" s="528"/>
      <c r="I54" s="528"/>
      <c r="J54" s="528"/>
      <c r="K54" s="528"/>
      <c r="L54" s="528"/>
      <c r="M54" s="228"/>
      <c r="N54" s="280">
        <f t="shared" si="1"/>
        <v>8.15</v>
      </c>
    </row>
    <row r="55" spans="1:14" ht="13.8" x14ac:dyDescent="0.25">
      <c r="A55" s="645" t="s">
        <v>23</v>
      </c>
      <c r="B55" s="593">
        <v>0</v>
      </c>
      <c r="C55" s="594">
        <v>0</v>
      </c>
      <c r="D55" s="531">
        <v>312</v>
      </c>
      <c r="E55" s="528"/>
      <c r="F55" s="528"/>
      <c r="G55" s="528"/>
      <c r="H55" s="528"/>
      <c r="I55" s="528"/>
      <c r="J55" s="528"/>
      <c r="K55" s="528"/>
      <c r="L55" s="528"/>
      <c r="M55" s="228"/>
      <c r="N55" s="280">
        <f t="shared" si="1"/>
        <v>312</v>
      </c>
    </row>
    <row r="56" spans="1:14" ht="13.8" x14ac:dyDescent="0.25">
      <c r="A56" s="645" t="s">
        <v>43</v>
      </c>
      <c r="B56" s="133">
        <v>50</v>
      </c>
      <c r="C56" s="423">
        <v>315.58000000000004</v>
      </c>
      <c r="D56" s="531">
        <v>116.84</v>
      </c>
      <c r="E56" s="528"/>
      <c r="F56" s="528"/>
      <c r="G56" s="528"/>
      <c r="H56" s="528"/>
      <c r="I56" s="528"/>
      <c r="J56" s="528"/>
      <c r="K56" s="528"/>
      <c r="L56" s="528"/>
      <c r="M56" s="228"/>
      <c r="N56" s="280">
        <f t="shared" si="1"/>
        <v>482.42000000000007</v>
      </c>
    </row>
    <row r="57" spans="1:14" ht="13.8" x14ac:dyDescent="0.25">
      <c r="A57" s="645" t="s">
        <v>207</v>
      </c>
      <c r="B57" s="593">
        <v>30.009999999999998</v>
      </c>
      <c r="C57" s="594">
        <v>7.1199999999999992</v>
      </c>
      <c r="D57" s="531">
        <v>7.1899999999999995</v>
      </c>
      <c r="E57" s="528"/>
      <c r="F57" s="528"/>
      <c r="G57" s="528"/>
      <c r="H57" s="528"/>
      <c r="I57" s="528"/>
      <c r="J57" s="528"/>
      <c r="K57" s="528"/>
      <c r="L57" s="528"/>
      <c r="M57" s="228"/>
      <c r="N57" s="280">
        <f t="shared" si="1"/>
        <v>44.319999999999993</v>
      </c>
    </row>
    <row r="58" spans="1:14" ht="13.8" x14ac:dyDescent="0.25">
      <c r="A58" s="645" t="s">
        <v>339</v>
      </c>
      <c r="B58" s="593">
        <v>0</v>
      </c>
      <c r="C58" s="594">
        <v>3</v>
      </c>
      <c r="D58" s="531">
        <v>0</v>
      </c>
      <c r="E58" s="528"/>
      <c r="F58" s="528"/>
      <c r="G58" s="528"/>
      <c r="H58" s="528"/>
      <c r="I58" s="528"/>
      <c r="J58" s="528"/>
      <c r="K58" s="528"/>
      <c r="L58" s="528"/>
      <c r="M58" s="228"/>
      <c r="N58" s="280">
        <f t="shared" si="1"/>
        <v>3</v>
      </c>
    </row>
    <row r="59" spans="1:14" ht="13.8" x14ac:dyDescent="0.25">
      <c r="A59" s="645" t="s">
        <v>309</v>
      </c>
      <c r="B59" s="593">
        <v>6.16</v>
      </c>
      <c r="C59" s="594">
        <v>0</v>
      </c>
      <c r="D59" s="531">
        <v>5.46</v>
      </c>
      <c r="E59" s="528"/>
      <c r="F59" s="528"/>
      <c r="G59" s="528"/>
      <c r="H59" s="528"/>
      <c r="I59" s="528"/>
      <c r="J59" s="528"/>
      <c r="K59" s="528"/>
      <c r="L59" s="528"/>
      <c r="M59" s="228"/>
      <c r="N59" s="280">
        <f t="shared" si="1"/>
        <v>11.620000000000001</v>
      </c>
    </row>
    <row r="60" spans="1:14" ht="13.8" x14ac:dyDescent="0.25">
      <c r="A60" s="645" t="s">
        <v>28</v>
      </c>
      <c r="B60" s="593">
        <v>199.54</v>
      </c>
      <c r="C60" s="594">
        <v>17.079999999999998</v>
      </c>
      <c r="D60" s="531">
        <v>51.36</v>
      </c>
      <c r="E60" s="528"/>
      <c r="F60" s="528"/>
      <c r="G60" s="528"/>
      <c r="H60" s="528"/>
      <c r="I60" s="528"/>
      <c r="J60" s="528"/>
      <c r="K60" s="528"/>
      <c r="L60" s="528"/>
      <c r="M60" s="228"/>
      <c r="N60" s="280">
        <f t="shared" si="1"/>
        <v>267.98</v>
      </c>
    </row>
    <row r="61" spans="1:14" ht="13.8" x14ac:dyDescent="0.25">
      <c r="A61" s="645" t="s">
        <v>310</v>
      </c>
      <c r="B61" s="593">
        <v>2.4</v>
      </c>
      <c r="C61" s="594">
        <v>15.64</v>
      </c>
      <c r="D61" s="531">
        <v>8.41</v>
      </c>
      <c r="E61" s="528"/>
      <c r="F61" s="528"/>
      <c r="G61" s="528"/>
      <c r="H61" s="528"/>
      <c r="I61" s="528"/>
      <c r="J61" s="528"/>
      <c r="K61" s="528"/>
      <c r="L61" s="528"/>
      <c r="M61" s="228"/>
      <c r="N61" s="280">
        <f t="shared" si="1"/>
        <v>26.45</v>
      </c>
    </row>
    <row r="62" spans="1:14" ht="13.8" x14ac:dyDescent="0.25">
      <c r="A62" s="645" t="s">
        <v>353</v>
      </c>
      <c r="B62" s="593">
        <v>0.13</v>
      </c>
      <c r="C62" s="594">
        <v>0.21000000000000002</v>
      </c>
      <c r="D62" s="531">
        <v>0.27</v>
      </c>
      <c r="E62" s="528"/>
      <c r="F62" s="528"/>
      <c r="G62" s="528"/>
      <c r="H62" s="528"/>
      <c r="I62" s="528"/>
      <c r="J62" s="528"/>
      <c r="K62" s="528"/>
      <c r="L62" s="528"/>
      <c r="M62" s="228"/>
      <c r="N62" s="280">
        <f t="shared" si="1"/>
        <v>0.6100000000000001</v>
      </c>
    </row>
    <row r="63" spans="1:14" ht="13.8" x14ac:dyDescent="0.25">
      <c r="A63" s="645" t="s">
        <v>30</v>
      </c>
      <c r="B63" s="593">
        <v>74.569999999999993</v>
      </c>
      <c r="C63" s="594">
        <v>42.620000000000005</v>
      </c>
      <c r="D63" s="531">
        <v>74.47</v>
      </c>
      <c r="E63" s="528"/>
      <c r="F63" s="528"/>
      <c r="G63" s="528"/>
      <c r="H63" s="528"/>
      <c r="I63" s="528"/>
      <c r="J63" s="528"/>
      <c r="K63" s="528"/>
      <c r="L63" s="528"/>
      <c r="M63" s="228"/>
      <c r="N63" s="280">
        <f t="shared" si="1"/>
        <v>191.66</v>
      </c>
    </row>
    <row r="64" spans="1:14" ht="13.8" x14ac:dyDescent="0.25">
      <c r="A64" s="645" t="s">
        <v>31</v>
      </c>
      <c r="B64" s="593">
        <v>1.97</v>
      </c>
      <c r="C64" s="594">
        <v>2.57</v>
      </c>
      <c r="D64" s="531">
        <v>3.85</v>
      </c>
      <c r="E64" s="528"/>
      <c r="F64" s="528"/>
      <c r="G64" s="528"/>
      <c r="H64" s="528"/>
      <c r="I64" s="528"/>
      <c r="J64" s="528"/>
      <c r="K64" s="528"/>
      <c r="L64" s="528"/>
      <c r="M64" s="228"/>
      <c r="N64" s="280">
        <f t="shared" si="1"/>
        <v>8.39</v>
      </c>
    </row>
    <row r="65" spans="1:14" ht="13.8" x14ac:dyDescent="0.25">
      <c r="A65" s="645" t="s">
        <v>311</v>
      </c>
      <c r="B65" s="593">
        <v>6</v>
      </c>
      <c r="C65" s="594">
        <v>0</v>
      </c>
      <c r="D65" s="531">
        <v>0</v>
      </c>
      <c r="E65" s="528"/>
      <c r="F65" s="528"/>
      <c r="G65" s="528"/>
      <c r="H65" s="528"/>
      <c r="I65" s="528"/>
      <c r="J65" s="528"/>
      <c r="K65" s="528"/>
      <c r="L65" s="528"/>
      <c r="M65" s="228"/>
      <c r="N65" s="280">
        <f t="shared" si="1"/>
        <v>6</v>
      </c>
    </row>
    <row r="66" spans="1:14" ht="13.8" x14ac:dyDescent="0.25">
      <c r="A66" s="645" t="s">
        <v>312</v>
      </c>
      <c r="B66" s="593">
        <v>2.66</v>
      </c>
      <c r="C66" s="594">
        <v>0.91</v>
      </c>
      <c r="D66" s="531">
        <v>0</v>
      </c>
      <c r="E66" s="528"/>
      <c r="F66" s="528"/>
      <c r="G66" s="528"/>
      <c r="H66" s="528"/>
      <c r="I66" s="528"/>
      <c r="J66" s="528"/>
      <c r="K66" s="528"/>
      <c r="L66" s="528"/>
      <c r="M66" s="228"/>
      <c r="N66" s="280">
        <f t="shared" si="1"/>
        <v>3.5700000000000003</v>
      </c>
    </row>
    <row r="67" spans="1:14" ht="13.8" x14ac:dyDescent="0.25">
      <c r="A67" s="645"/>
      <c r="B67" s="593"/>
      <c r="C67" s="594"/>
      <c r="D67" s="528"/>
      <c r="E67" s="528"/>
      <c r="F67" s="528"/>
      <c r="G67" s="528"/>
      <c r="H67" s="528"/>
      <c r="I67" s="528"/>
      <c r="J67" s="528"/>
      <c r="K67" s="528"/>
      <c r="L67" s="528"/>
      <c r="M67" s="228"/>
      <c r="N67" s="280"/>
    </row>
    <row r="68" spans="1:14" ht="14.4" x14ac:dyDescent="0.25">
      <c r="A68" s="517" t="s">
        <v>35</v>
      </c>
      <c r="B68" s="531">
        <f>SUM(B32:B66)</f>
        <v>32265.689999999995</v>
      </c>
      <c r="C68" s="531">
        <f>SUM(C32:C66)</f>
        <v>11933.210000000001</v>
      </c>
      <c r="D68" s="531">
        <f>SUM(D32:D66)</f>
        <v>32890.189999999988</v>
      </c>
      <c r="E68" s="531">
        <v>15818</v>
      </c>
      <c r="F68" s="531">
        <v>14151</v>
      </c>
      <c r="G68" s="531"/>
      <c r="H68" s="531"/>
      <c r="I68" s="531"/>
      <c r="J68" s="531"/>
      <c r="K68" s="532"/>
      <c r="L68" s="532"/>
      <c r="M68" s="532"/>
      <c r="N68" s="516">
        <f>SUM(B68:M68)</f>
        <v>107058.08999999998</v>
      </c>
    </row>
    <row r="69" spans="1:14" ht="14.4" x14ac:dyDescent="0.25">
      <c r="A69" s="514" t="s">
        <v>221</v>
      </c>
      <c r="B69" s="518">
        <f>B68*1.07</f>
        <v>34524.2883</v>
      </c>
      <c r="C69" s="424">
        <f>C68*1.07</f>
        <v>12768.534700000002</v>
      </c>
      <c r="D69" s="424">
        <f>D68*1.07</f>
        <v>35192.503299999989</v>
      </c>
      <c r="E69" s="424">
        <f>E68*1.07</f>
        <v>16925.260000000002</v>
      </c>
      <c r="F69" s="424">
        <f>F68*1.07</f>
        <v>15141.570000000002</v>
      </c>
      <c r="G69" s="424"/>
      <c r="H69" s="424"/>
      <c r="I69" s="424"/>
      <c r="J69" s="424"/>
      <c r="K69" s="519"/>
      <c r="L69" s="519"/>
      <c r="M69" s="520"/>
      <c r="N69" s="515">
        <f>SUM(B69:M69)</f>
        <v>114552.1563</v>
      </c>
    </row>
    <row r="70" spans="1:14" ht="14.4" x14ac:dyDescent="0.25">
      <c r="A70" s="533"/>
      <c r="B70" s="509"/>
      <c r="C70" s="509"/>
      <c r="D70" s="509"/>
      <c r="E70" s="509"/>
      <c r="F70" s="509"/>
      <c r="G70" s="509"/>
      <c r="H70" s="509"/>
      <c r="I70" s="509"/>
      <c r="J70" s="509"/>
      <c r="K70" s="182"/>
      <c r="L70" s="182"/>
      <c r="M70" s="182"/>
      <c r="N70" s="324"/>
    </row>
    <row r="71" spans="1:14" ht="13.8" x14ac:dyDescent="0.25">
      <c r="A71" s="32" t="s">
        <v>250</v>
      </c>
      <c r="B71" s="32"/>
      <c r="C71" s="32"/>
      <c r="D71" s="32"/>
      <c r="E71" s="32"/>
      <c r="F71" s="32"/>
      <c r="G71" s="534"/>
      <c r="H71" s="32"/>
      <c r="I71" s="32"/>
      <c r="J71" s="32"/>
      <c r="K71" s="32"/>
      <c r="L71" s="32"/>
      <c r="M71" s="32"/>
      <c r="N71" s="32"/>
    </row>
    <row r="72" spans="1:14" ht="13.8" customHeight="1" x14ac:dyDescent="0.25">
      <c r="A72" s="758" t="s">
        <v>253</v>
      </c>
      <c r="B72" s="758"/>
      <c r="C72" s="758"/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</row>
    <row r="73" spans="1:14" ht="13.8" customHeight="1" x14ac:dyDescent="0.25">
      <c r="A73" s="758"/>
      <c r="B73" s="758"/>
      <c r="C73" s="758"/>
      <c r="D73" s="758"/>
      <c r="E73" s="758"/>
      <c r="F73" s="758"/>
      <c r="G73" s="758"/>
      <c r="H73" s="758"/>
      <c r="I73" s="758"/>
      <c r="J73" s="758"/>
      <c r="K73" s="758"/>
      <c r="L73" s="758"/>
      <c r="M73" s="758"/>
      <c r="N73" s="758"/>
    </row>
    <row r="74" spans="1:14" ht="13.8" customHeight="1" x14ac:dyDescent="0.25">
      <c r="A74" s="758" t="s">
        <v>220</v>
      </c>
      <c r="B74" s="758"/>
      <c r="C74" s="758"/>
      <c r="D74" s="758"/>
      <c r="E74" s="758"/>
      <c r="F74" s="758"/>
      <c r="G74" s="758"/>
      <c r="H74" s="139"/>
      <c r="I74" s="32"/>
      <c r="J74" s="32"/>
      <c r="K74" s="32"/>
      <c r="L74" s="32"/>
      <c r="M74" s="32"/>
      <c r="N74" s="535"/>
    </row>
    <row r="75" spans="1:14" ht="13.8" customHeight="1" x14ac:dyDescent="0.25">
      <c r="A75" s="758" t="s">
        <v>162</v>
      </c>
      <c r="B75" s="758"/>
      <c r="C75" s="758"/>
      <c r="D75" s="758"/>
      <c r="E75" s="32"/>
      <c r="F75" s="32"/>
      <c r="G75" s="138"/>
      <c r="H75" s="139"/>
      <c r="I75" s="32"/>
      <c r="J75" s="32"/>
      <c r="K75" s="32"/>
      <c r="L75" s="32"/>
      <c r="M75" s="32"/>
      <c r="N75" s="535"/>
    </row>
    <row r="76" spans="1:14" ht="9.6" customHeight="1" x14ac:dyDescent="0.25">
      <c r="E76" s="40"/>
      <c r="F76" s="40"/>
      <c r="G76" s="40"/>
    </row>
    <row r="77" spans="1:14" x14ac:dyDescent="0.25">
      <c r="E77" s="40"/>
      <c r="F77" s="40"/>
    </row>
    <row r="78" spans="1:14" ht="13.8" x14ac:dyDescent="0.25">
      <c r="A78" s="701"/>
      <c r="B78" s="701"/>
      <c r="C78" s="701"/>
      <c r="D78" s="701"/>
    </row>
  </sheetData>
  <mergeCells count="6">
    <mergeCell ref="A78:D78"/>
    <mergeCell ref="A72:N73"/>
    <mergeCell ref="A74:G74"/>
    <mergeCell ref="A75:D75"/>
    <mergeCell ref="A1:N1"/>
    <mergeCell ref="B3:M3"/>
  </mergeCells>
  <printOptions horizontalCentered="1" verticalCentered="1"/>
  <pageMargins left="0.25" right="0.25" top="0.5" bottom="0.5" header="0.3" footer="0.3"/>
  <pageSetup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R199"/>
  <sheetViews>
    <sheetView showGridLines="0" zoomScaleNormal="100" workbookViewId="0">
      <selection activeCell="S8" sqref="S8"/>
    </sheetView>
  </sheetViews>
  <sheetFormatPr defaultRowHeight="13.2" x14ac:dyDescent="0.25"/>
  <cols>
    <col min="1" max="1" width="15.44140625" customWidth="1"/>
    <col min="2" max="2" width="9.6640625" customWidth="1"/>
    <col min="3" max="4" width="10.6640625" customWidth="1"/>
    <col min="5" max="11" width="9.6640625" customWidth="1"/>
    <col min="12" max="13" width="10.109375" customWidth="1"/>
    <col min="14" max="14" width="11.77734375" customWidth="1"/>
    <col min="15" max="15" width="10.21875" customWidth="1"/>
    <col min="16" max="16" width="10.88671875" customWidth="1"/>
    <col min="17" max="17" width="9" customWidth="1"/>
    <col min="18" max="18" width="8.5546875" customWidth="1"/>
  </cols>
  <sheetData>
    <row r="1" spans="1:18" s="19" customFormat="1" ht="21.6" customHeight="1" x14ac:dyDescent="0.25">
      <c r="A1" s="177" t="s">
        <v>245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8" s="225" customFormat="1" ht="19.2" customHeight="1" x14ac:dyDescent="0.25">
      <c r="A2" s="292"/>
      <c r="B2" s="75" t="s">
        <v>194</v>
      </c>
      <c r="C2" s="75" t="s">
        <v>224</v>
      </c>
      <c r="D2" s="75" t="s">
        <v>225</v>
      </c>
      <c r="E2" s="142" t="s">
        <v>226</v>
      </c>
      <c r="F2" s="75" t="s">
        <v>227</v>
      </c>
      <c r="G2" s="75" t="s">
        <v>228</v>
      </c>
      <c r="H2" s="75" t="s">
        <v>229</v>
      </c>
      <c r="I2" s="75" t="s">
        <v>230</v>
      </c>
      <c r="J2" s="142" t="s">
        <v>231</v>
      </c>
      <c r="K2" s="75" t="s">
        <v>232</v>
      </c>
      <c r="L2" s="75" t="s">
        <v>233</v>
      </c>
      <c r="M2" s="76" t="s">
        <v>234</v>
      </c>
      <c r="N2" s="770" t="s">
        <v>241</v>
      </c>
      <c r="O2" s="771"/>
      <c r="P2" s="772"/>
    </row>
    <row r="3" spans="1:18" s="293" customFormat="1" ht="27.6" customHeight="1" x14ac:dyDescent="0.25">
      <c r="A3" s="386"/>
      <c r="B3" s="363">
        <v>44501</v>
      </c>
      <c r="C3" s="363">
        <v>44529</v>
      </c>
      <c r="D3" s="363">
        <v>44561</v>
      </c>
      <c r="E3" s="363">
        <v>44592</v>
      </c>
      <c r="F3" s="363">
        <v>44620</v>
      </c>
      <c r="G3" s="363" t="s">
        <v>243</v>
      </c>
      <c r="H3" s="363">
        <v>44683</v>
      </c>
      <c r="I3" s="363">
        <v>44711</v>
      </c>
      <c r="J3" s="363">
        <v>44746</v>
      </c>
      <c r="K3" s="363">
        <v>44774</v>
      </c>
      <c r="L3" s="363">
        <v>44802</v>
      </c>
      <c r="M3" s="363">
        <v>44834</v>
      </c>
      <c r="N3" s="387" t="s">
        <v>138</v>
      </c>
      <c r="O3" s="388" t="s">
        <v>55</v>
      </c>
      <c r="P3" s="389" t="s">
        <v>139</v>
      </c>
    </row>
    <row r="4" spans="1:18" ht="12.6" customHeight="1" x14ac:dyDescent="0.25">
      <c r="A4" s="390"/>
      <c r="B4" s="391"/>
      <c r="C4" s="392"/>
      <c r="D4" s="392"/>
      <c r="E4" s="392"/>
      <c r="F4" s="393"/>
      <c r="G4" s="394"/>
      <c r="H4" s="394"/>
      <c r="I4" s="101"/>
      <c r="J4" s="101"/>
      <c r="K4" s="101"/>
      <c r="L4" s="101"/>
      <c r="M4" s="395"/>
      <c r="N4" s="396"/>
      <c r="O4" s="397"/>
      <c r="P4" s="125"/>
    </row>
    <row r="5" spans="1:18" ht="15.6" customHeight="1" x14ac:dyDescent="0.25">
      <c r="A5" s="125"/>
      <c r="B5" s="767" t="s">
        <v>161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9"/>
      <c r="N5" s="398"/>
      <c r="O5" s="399"/>
      <c r="P5" s="398"/>
    </row>
    <row r="6" spans="1:18" ht="12.6" customHeight="1" x14ac:dyDescent="0.25">
      <c r="A6" s="125"/>
      <c r="B6" s="271"/>
      <c r="C6" s="101"/>
      <c r="D6" s="101"/>
      <c r="E6" s="101"/>
      <c r="F6" s="400"/>
      <c r="G6" s="394"/>
      <c r="H6" s="394"/>
      <c r="I6" s="101"/>
      <c r="J6" s="101"/>
      <c r="K6" s="101"/>
      <c r="L6" s="101"/>
      <c r="M6" s="395"/>
      <c r="N6" s="125"/>
      <c r="O6" s="395"/>
      <c r="P6" s="125"/>
    </row>
    <row r="7" spans="1:18" ht="17.399999999999999" customHeight="1" x14ac:dyDescent="0.25">
      <c r="A7" s="125" t="s">
        <v>124</v>
      </c>
      <c r="B7" s="406">
        <v>1366</v>
      </c>
      <c r="C7" s="407">
        <v>1956</v>
      </c>
      <c r="D7" s="408">
        <v>2917</v>
      </c>
      <c r="E7" s="408">
        <v>2837</v>
      </c>
      <c r="F7" s="408">
        <f>N7-SUM(B6:E7)</f>
        <v>4683</v>
      </c>
      <c r="G7" s="408"/>
      <c r="H7" s="408"/>
      <c r="I7" s="408"/>
      <c r="J7" s="408"/>
      <c r="K7" s="408"/>
      <c r="L7" s="408"/>
      <c r="M7" s="401"/>
      <c r="N7" s="378">
        <v>13759</v>
      </c>
      <c r="O7" s="379">
        <v>59250</v>
      </c>
      <c r="P7" s="380">
        <f>N7/O7</f>
        <v>0.23221940928270043</v>
      </c>
      <c r="R7" s="1"/>
    </row>
    <row r="8" spans="1:18" ht="17.399999999999999" customHeight="1" x14ac:dyDescent="0.25">
      <c r="A8" s="126" t="s">
        <v>153</v>
      </c>
      <c r="B8" s="406">
        <v>966</v>
      </c>
      <c r="C8" s="407">
        <v>1336</v>
      </c>
      <c r="D8" s="408">
        <v>1912</v>
      </c>
      <c r="E8" s="408">
        <v>1245</v>
      </c>
      <c r="F8" s="408">
        <v>0</v>
      </c>
      <c r="G8" s="408"/>
      <c r="H8" s="408"/>
      <c r="I8" s="408"/>
      <c r="J8" s="408"/>
      <c r="K8" s="409"/>
      <c r="L8" s="410"/>
      <c r="M8" s="401"/>
      <c r="N8" s="378">
        <v>5459</v>
      </c>
      <c r="O8" s="379">
        <v>5459</v>
      </c>
      <c r="P8" s="380">
        <f>N8/O8</f>
        <v>1</v>
      </c>
    </row>
    <row r="9" spans="1:18" ht="15.6" customHeight="1" x14ac:dyDescent="0.25">
      <c r="A9" s="146"/>
      <c r="B9" s="411"/>
      <c r="C9" s="409"/>
      <c r="D9" s="409"/>
      <c r="E9" s="412"/>
      <c r="F9" s="412"/>
      <c r="G9" s="412"/>
      <c r="H9" s="412"/>
      <c r="I9" s="412"/>
      <c r="J9" s="409"/>
      <c r="K9" s="409"/>
      <c r="L9" s="413"/>
      <c r="M9" s="402"/>
      <c r="N9" s="381"/>
      <c r="O9" s="382"/>
      <c r="P9" s="380"/>
    </row>
    <row r="10" spans="1:18" ht="15.6" customHeight="1" x14ac:dyDescent="0.25">
      <c r="A10" s="403" t="s">
        <v>35</v>
      </c>
      <c r="B10" s="414">
        <f t="shared" ref="B10:F10" si="0">SUM(B7:B8)</f>
        <v>2332</v>
      </c>
      <c r="C10" s="583">
        <f t="shared" si="0"/>
        <v>3292</v>
      </c>
      <c r="D10" s="583">
        <f t="shared" si="0"/>
        <v>4829</v>
      </c>
      <c r="E10" s="583">
        <f t="shared" si="0"/>
        <v>4082</v>
      </c>
      <c r="F10" s="583">
        <f t="shared" si="0"/>
        <v>4683</v>
      </c>
      <c r="G10" s="415"/>
      <c r="H10" s="415"/>
      <c r="I10" s="415"/>
      <c r="J10" s="415"/>
      <c r="K10" s="415"/>
      <c r="L10" s="415"/>
      <c r="M10" s="415"/>
      <c r="N10" s="383">
        <f>SUM(N7:N8)</f>
        <v>19218</v>
      </c>
      <c r="O10" s="384">
        <f>SUM(O7:O8)</f>
        <v>64709</v>
      </c>
      <c r="P10" s="385">
        <f>N10/O10</f>
        <v>0.29699114497210588</v>
      </c>
    </row>
    <row r="11" spans="1:18" ht="11.2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5"/>
      <c r="P11" s="32"/>
    </row>
    <row r="12" spans="1:18" s="39" customFormat="1" ht="15.6" customHeight="1" x14ac:dyDescent="0.25">
      <c r="A12" s="57" t="s">
        <v>149</v>
      </c>
      <c r="B12" s="57"/>
      <c r="C12" s="57"/>
      <c r="D12" s="47"/>
      <c r="E12" s="47"/>
      <c r="F12" s="50"/>
      <c r="G12" s="32"/>
      <c r="H12" s="32"/>
      <c r="I12" s="32"/>
      <c r="J12" s="32"/>
      <c r="K12" s="32"/>
      <c r="L12" s="32"/>
      <c r="M12" s="32"/>
      <c r="N12" s="32"/>
      <c r="O12" s="32"/>
      <c r="P12" s="32"/>
      <c r="R12" s="56"/>
    </row>
    <row r="13" spans="1:18" s="39" customFormat="1" ht="15.6" customHeight="1" x14ac:dyDescent="0.25">
      <c r="A13" s="111" t="s">
        <v>140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R13" s="56"/>
    </row>
    <row r="14" spans="1:18" s="39" customFormat="1" ht="18" customHeight="1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R14" s="56"/>
    </row>
    <row r="15" spans="1:18" s="39" customFormat="1" ht="18" customHeight="1" x14ac:dyDescent="0.25">
      <c r="A15" s="602" t="s">
        <v>349</v>
      </c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R15" s="56"/>
    </row>
    <row r="16" spans="1:18" s="39" customFormat="1" ht="18" customHeight="1" x14ac:dyDescent="0.25">
      <c r="A16" s="371"/>
      <c r="B16" s="368" t="s">
        <v>344</v>
      </c>
      <c r="C16" s="368" t="s">
        <v>345</v>
      </c>
      <c r="D16" s="368" t="s">
        <v>228</v>
      </c>
      <c r="E16" s="368" t="s">
        <v>229</v>
      </c>
      <c r="F16" s="368" t="s">
        <v>230</v>
      </c>
      <c r="G16" s="368" t="s">
        <v>231</v>
      </c>
      <c r="H16" s="368" t="s">
        <v>232</v>
      </c>
      <c r="I16" s="368" t="s">
        <v>233</v>
      </c>
      <c r="J16" s="368" t="s">
        <v>234</v>
      </c>
      <c r="K16" s="368" t="s">
        <v>346</v>
      </c>
      <c r="L16" s="368" t="s">
        <v>347</v>
      </c>
      <c r="M16" s="369" t="s">
        <v>348</v>
      </c>
      <c r="N16" s="773" t="s">
        <v>350</v>
      </c>
      <c r="O16" s="774"/>
      <c r="P16" s="775"/>
      <c r="R16" s="56"/>
    </row>
    <row r="17" spans="1:18" s="39" customFormat="1" ht="22.8" customHeight="1" x14ac:dyDescent="0.25">
      <c r="A17" s="367"/>
      <c r="B17" s="363">
        <v>44592</v>
      </c>
      <c r="C17" s="363">
        <v>44620</v>
      </c>
      <c r="D17" s="363" t="s">
        <v>243</v>
      </c>
      <c r="E17" s="363">
        <v>44683</v>
      </c>
      <c r="F17" s="363">
        <v>44711</v>
      </c>
      <c r="G17" s="363">
        <v>44746</v>
      </c>
      <c r="H17" s="363">
        <v>44774</v>
      </c>
      <c r="I17" s="363">
        <v>44802</v>
      </c>
      <c r="J17" s="363">
        <v>44834</v>
      </c>
      <c r="K17" s="363">
        <v>44865</v>
      </c>
      <c r="L17" s="363">
        <v>44893</v>
      </c>
      <c r="M17" s="363">
        <v>44926</v>
      </c>
      <c r="N17" s="404" t="s">
        <v>138</v>
      </c>
      <c r="O17" s="231" t="s">
        <v>55</v>
      </c>
      <c r="P17" s="506" t="s">
        <v>139</v>
      </c>
      <c r="R17" s="56"/>
    </row>
    <row r="18" spans="1:18" s="39" customFormat="1" ht="18" customHeight="1" x14ac:dyDescent="0.3">
      <c r="A18" s="602"/>
      <c r="B18" s="764" t="s">
        <v>161</v>
      </c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6"/>
      <c r="N18" s="366"/>
      <c r="O18" s="366"/>
      <c r="P18" s="370"/>
      <c r="R18" s="56"/>
    </row>
    <row r="19" spans="1:18" s="39" customFormat="1" ht="18" customHeight="1" x14ac:dyDescent="0.25">
      <c r="A19" s="125" t="s">
        <v>124</v>
      </c>
      <c r="B19" s="417">
        <v>437</v>
      </c>
      <c r="C19" s="507">
        <f>N19-B19</f>
        <v>629</v>
      </c>
      <c r="D19" s="508"/>
      <c r="E19" s="509"/>
      <c r="F19" s="509"/>
      <c r="G19" s="509"/>
      <c r="H19" s="509"/>
      <c r="I19" s="509"/>
      <c r="J19" s="509"/>
      <c r="K19" s="509"/>
      <c r="L19" s="509"/>
      <c r="M19" s="596"/>
      <c r="N19" s="375">
        <v>1066</v>
      </c>
      <c r="O19" s="375">
        <v>9600</v>
      </c>
      <c r="P19" s="372">
        <f>N19/O19</f>
        <v>0.11104166666666666</v>
      </c>
      <c r="R19" s="56"/>
    </row>
    <row r="20" spans="1:18" s="39" customFormat="1" ht="18" customHeight="1" x14ac:dyDescent="0.25">
      <c r="A20" s="49"/>
      <c r="B20" s="417"/>
      <c r="C20" s="507"/>
      <c r="D20" s="510"/>
      <c r="E20" s="510"/>
      <c r="F20" s="508"/>
      <c r="G20" s="508"/>
      <c r="H20" s="508"/>
      <c r="I20" s="508"/>
      <c r="J20" s="508"/>
      <c r="K20" s="508"/>
      <c r="L20" s="508"/>
      <c r="M20" s="425"/>
      <c r="N20" s="374"/>
      <c r="O20" s="374"/>
      <c r="P20" s="376"/>
      <c r="R20" s="56"/>
    </row>
    <row r="21" spans="1:18" s="39" customFormat="1" ht="18" customHeight="1" x14ac:dyDescent="0.25">
      <c r="A21" s="162" t="s">
        <v>35</v>
      </c>
      <c r="B21" s="418">
        <v>437</v>
      </c>
      <c r="C21" s="419">
        <v>629</v>
      </c>
      <c r="D21" s="405"/>
      <c r="E21" s="424"/>
      <c r="F21" s="424"/>
      <c r="G21" s="405"/>
      <c r="H21" s="405"/>
      <c r="I21" s="424"/>
      <c r="J21" s="405"/>
      <c r="K21" s="405"/>
      <c r="L21" s="405"/>
      <c r="M21" s="597"/>
      <c r="N21" s="416">
        <f>SUM(B21:M21)</f>
        <v>1066</v>
      </c>
      <c r="O21" s="377">
        <v>9600</v>
      </c>
      <c r="P21" s="373">
        <f>N21/O21</f>
        <v>0.11104166666666666</v>
      </c>
      <c r="R21" s="56"/>
    </row>
    <row r="22" spans="1:18" s="39" customFormat="1" ht="18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5"/>
      <c r="P22" s="32"/>
    </row>
    <row r="23" spans="1:18" s="182" customFormat="1" ht="16.8" customHeight="1" x14ac:dyDescent="0.25">
      <c r="A23" s="32" t="s">
        <v>149</v>
      </c>
      <c r="B23" s="32"/>
      <c r="C23" s="32"/>
      <c r="D23" s="45"/>
      <c r="E23" s="45"/>
      <c r="F23" s="511"/>
      <c r="G23" s="32"/>
      <c r="H23" s="32"/>
      <c r="I23" s="32"/>
      <c r="J23" s="32"/>
      <c r="K23" s="32"/>
      <c r="L23" s="32"/>
      <c r="M23" s="32"/>
      <c r="N23" s="18"/>
      <c r="O23" s="32"/>
      <c r="P23" s="32"/>
    </row>
    <row r="24" spans="1:18" s="32" customFormat="1" ht="16.8" customHeight="1" x14ac:dyDescent="0.25">
      <c r="A24" s="32" t="s">
        <v>197</v>
      </c>
      <c r="M24" s="45"/>
    </row>
    <row r="25" spans="1:18" s="32" customFormat="1" ht="16.5" customHeight="1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8" s="294" customFormat="1" x14ac:dyDescent="0.25"/>
    <row r="27" spans="1:18" s="294" customFormat="1" x14ac:dyDescent="0.25"/>
    <row r="28" spans="1:18" s="294" customFormat="1" x14ac:dyDescent="0.25"/>
    <row r="29" spans="1:18" s="294" customFormat="1" x14ac:dyDescent="0.25"/>
    <row r="30" spans="1:18" s="294" customFormat="1" x14ac:dyDescent="0.25"/>
    <row r="31" spans="1:18" s="294" customFormat="1" x14ac:dyDescent="0.25">
      <c r="B31" s="599"/>
    </row>
    <row r="32" spans="1:18" s="39" customFormat="1" x14ac:dyDescent="0.25"/>
    <row r="33" s="39" customFormat="1" x14ac:dyDescent="0.25"/>
    <row r="34" s="39" customFormat="1" x14ac:dyDescent="0.25"/>
    <row r="35" s="39" customFormat="1" x14ac:dyDescent="0.25"/>
    <row r="36" s="39" customFormat="1" x14ac:dyDescent="0.25"/>
    <row r="37" s="39" customFormat="1" x14ac:dyDescent="0.25"/>
    <row r="38" s="39" customFormat="1" x14ac:dyDescent="0.25"/>
    <row r="39" s="39" customFormat="1" x14ac:dyDescent="0.25"/>
    <row r="40" s="39" customFormat="1" x14ac:dyDescent="0.25"/>
    <row r="41" s="39" customFormat="1" x14ac:dyDescent="0.25"/>
    <row r="42" s="39" customFormat="1" x14ac:dyDescent="0.25"/>
    <row r="43" s="39" customFormat="1" x14ac:dyDescent="0.25"/>
    <row r="44" s="39" customFormat="1" x14ac:dyDescent="0.25"/>
    <row r="45" s="39" customFormat="1" x14ac:dyDescent="0.25"/>
    <row r="46" s="39" customFormat="1" x14ac:dyDescent="0.25"/>
    <row r="47" s="39" customFormat="1" x14ac:dyDescent="0.25"/>
    <row r="48" s="39" customFormat="1" x14ac:dyDescent="0.25"/>
    <row r="49" s="39" customFormat="1" x14ac:dyDescent="0.25"/>
    <row r="50" s="39" customFormat="1" x14ac:dyDescent="0.25"/>
    <row r="51" s="39" customFormat="1" x14ac:dyDescent="0.25"/>
    <row r="52" s="39" customFormat="1" x14ac:dyDescent="0.25"/>
    <row r="53" s="39" customFormat="1" x14ac:dyDescent="0.25"/>
    <row r="54" s="39" customFormat="1" x14ac:dyDescent="0.25"/>
    <row r="55" s="39" customFormat="1" x14ac:dyDescent="0.25"/>
    <row r="56" s="39" customFormat="1" x14ac:dyDescent="0.25"/>
    <row r="57" s="39" customFormat="1" x14ac:dyDescent="0.25"/>
    <row r="58" s="39" customFormat="1" x14ac:dyDescent="0.25"/>
    <row r="59" s="39" customFormat="1" x14ac:dyDescent="0.25"/>
    <row r="60" s="39" customFormat="1" x14ac:dyDescent="0.25"/>
    <row r="61" s="39" customFormat="1" x14ac:dyDescent="0.25"/>
    <row r="62" s="39" customFormat="1" x14ac:dyDescent="0.25"/>
    <row r="63" s="39" customFormat="1" x14ac:dyDescent="0.25"/>
    <row r="64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</sheetData>
  <mergeCells count="4">
    <mergeCell ref="B18:M18"/>
    <mergeCell ref="B5:M5"/>
    <mergeCell ref="N2:P2"/>
    <mergeCell ref="N16:P16"/>
  </mergeCells>
  <phoneticPr fontId="109" type="noConversion"/>
  <pageMargins left="0.5" right="0.17" top="1" bottom="0.17" header="0.17" footer="0.17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T31"/>
  <sheetViews>
    <sheetView topLeftCell="B2" zoomScaleNormal="100" workbookViewId="0">
      <selection activeCell="B4" sqref="B4"/>
    </sheetView>
  </sheetViews>
  <sheetFormatPr defaultRowHeight="13.2" x14ac:dyDescent="0.25"/>
  <cols>
    <col min="1" max="1" width="10.6640625" customWidth="1"/>
    <col min="2" max="2" width="24.6640625" customWidth="1"/>
    <col min="3" max="3" width="10.109375" customWidth="1"/>
    <col min="4" max="5" width="10.6640625" customWidth="1"/>
    <col min="6" max="6" width="8.44140625" customWidth="1"/>
    <col min="7" max="7" width="10" customWidth="1"/>
    <col min="8" max="8" width="9.33203125" customWidth="1"/>
    <col min="9" max="10" width="8.6640625" customWidth="1"/>
    <col min="11" max="11" width="8.88671875" customWidth="1"/>
    <col min="12" max="12" width="10.21875" customWidth="1"/>
    <col min="13" max="13" width="8.6640625" customWidth="1"/>
    <col min="14" max="14" width="11" customWidth="1"/>
    <col min="15" max="15" width="10.109375" bestFit="1" customWidth="1"/>
    <col min="16" max="16" width="14.6640625" customWidth="1"/>
    <col min="17" max="17" width="10.88671875" style="31" customWidth="1"/>
    <col min="18" max="18" width="4.77734375" style="224" customWidth="1"/>
  </cols>
  <sheetData>
    <row r="1" spans="1:20" s="19" customFormat="1" ht="21.6" customHeight="1" x14ac:dyDescent="0.25">
      <c r="A1" s="175" t="s">
        <v>246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80"/>
      <c r="Q1" s="180"/>
      <c r="R1" s="180"/>
    </row>
    <row r="2" spans="1:20" s="20" customFormat="1" ht="45" customHeight="1" x14ac:dyDescent="0.25">
      <c r="A2" s="305"/>
      <c r="B2" s="306"/>
      <c r="C2" s="689">
        <v>2021</v>
      </c>
      <c r="D2" s="690"/>
      <c r="E2" s="691"/>
      <c r="F2" s="690">
        <v>2022</v>
      </c>
      <c r="G2" s="690"/>
      <c r="H2" s="690"/>
      <c r="I2" s="690"/>
      <c r="J2" s="690"/>
      <c r="K2" s="690"/>
      <c r="L2" s="690"/>
      <c r="M2" s="690"/>
      <c r="N2" s="691"/>
      <c r="O2" s="69" t="s">
        <v>68</v>
      </c>
      <c r="P2" s="70" t="s">
        <v>180</v>
      </c>
      <c r="Q2" s="71" t="s">
        <v>111</v>
      </c>
      <c r="R2" s="436"/>
    </row>
    <row r="3" spans="1:20" s="20" customFormat="1" ht="15.6" customHeight="1" x14ac:dyDescent="0.25">
      <c r="A3" s="307"/>
      <c r="B3" s="308" t="s">
        <v>101</v>
      </c>
      <c r="C3" s="299" t="s">
        <v>126</v>
      </c>
      <c r="D3" s="300" t="s">
        <v>127</v>
      </c>
      <c r="E3" s="301" t="s">
        <v>128</v>
      </c>
      <c r="F3" s="300" t="s">
        <v>129</v>
      </c>
      <c r="G3" s="300" t="s">
        <v>130</v>
      </c>
      <c r="H3" s="300" t="s">
        <v>123</v>
      </c>
      <c r="I3" s="300" t="s">
        <v>125</v>
      </c>
      <c r="J3" s="300" t="s">
        <v>131</v>
      </c>
      <c r="K3" s="300" t="s">
        <v>132</v>
      </c>
      <c r="L3" s="300" t="s">
        <v>133</v>
      </c>
      <c r="M3" s="300" t="s">
        <v>134</v>
      </c>
      <c r="N3" s="153" t="s">
        <v>135</v>
      </c>
      <c r="O3" s="302"/>
      <c r="P3" s="303">
        <v>44629</v>
      </c>
      <c r="Q3" s="304"/>
      <c r="R3" s="435"/>
    </row>
    <row r="4" spans="1:20" ht="9.75" customHeight="1" x14ac:dyDescent="0.3">
      <c r="A4" s="12"/>
      <c r="B4" s="22"/>
      <c r="C4" s="23"/>
      <c r="D4" s="24"/>
      <c r="E4" s="24"/>
      <c r="F4" s="24"/>
      <c r="G4" s="24"/>
      <c r="H4" s="25"/>
      <c r="I4" s="26"/>
      <c r="J4" s="26"/>
      <c r="K4" s="27"/>
      <c r="L4" s="26"/>
      <c r="M4" s="27"/>
      <c r="N4" s="28"/>
      <c r="O4" s="29"/>
      <c r="P4" s="30"/>
      <c r="Q4" s="33"/>
      <c r="R4" s="437"/>
    </row>
    <row r="5" spans="1:20" s="20" customFormat="1" ht="15.6" customHeight="1" x14ac:dyDescent="0.25">
      <c r="A5" s="62"/>
      <c r="B5" s="63"/>
      <c r="C5" s="692" t="s">
        <v>41</v>
      </c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4"/>
      <c r="O5" s="695" t="s">
        <v>39</v>
      </c>
      <c r="P5" s="696"/>
      <c r="Q5" s="64" t="s">
        <v>40</v>
      </c>
      <c r="R5" s="438"/>
    </row>
    <row r="6" spans="1:20" s="19" customFormat="1" ht="10.8" customHeight="1" x14ac:dyDescent="0.25">
      <c r="A6" s="309"/>
      <c r="B6" s="310"/>
      <c r="C6" s="295"/>
      <c r="D6" s="296"/>
      <c r="E6" s="311"/>
      <c r="F6" s="296"/>
      <c r="G6" s="296"/>
      <c r="H6" s="312"/>
      <c r="I6" s="313"/>
      <c r="J6" s="313"/>
      <c r="K6" s="296"/>
      <c r="L6" s="313"/>
      <c r="M6" s="296"/>
      <c r="N6" s="296"/>
      <c r="O6" s="314"/>
      <c r="P6" s="315"/>
      <c r="Q6" s="316"/>
      <c r="R6" s="439"/>
    </row>
    <row r="7" spans="1:20" s="19" customFormat="1" ht="16.2" customHeight="1" x14ac:dyDescent="0.25">
      <c r="A7" s="687" t="s">
        <v>102</v>
      </c>
      <c r="B7" s="688"/>
      <c r="C7" s="317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9">
        <f>+O10+O9+O8</f>
        <v>839909</v>
      </c>
      <c r="P7" s="320">
        <f>+P10+P9+P8</f>
        <v>1422310.7566537396</v>
      </c>
      <c r="Q7" s="321">
        <f>+O7/P7</f>
        <v>0.59052425503414452</v>
      </c>
      <c r="R7" s="440"/>
    </row>
    <row r="8" spans="1:20" s="19" customFormat="1" ht="16.2" customHeight="1" x14ac:dyDescent="0.25">
      <c r="A8" s="309" t="s">
        <v>103</v>
      </c>
      <c r="B8" s="311" t="s">
        <v>146</v>
      </c>
      <c r="C8" s="317">
        <f>'Table 3 WTO Raw  '!$B$46+'Table 3 WTO Raw  '!E46</f>
        <v>282852</v>
      </c>
      <c r="D8" s="318">
        <f>+'Table 3 WTO Raw  '!F46+'Table 3 WTO Raw  '!C46</f>
        <v>123086</v>
      </c>
      <c r="E8" s="318">
        <f>'Table 3 WTO Raw  '!$G$46+'Table 3 WTO Raw  '!D46</f>
        <v>123066</v>
      </c>
      <c r="F8" s="318">
        <f>'Table 3 WTO Raw  '!$H$46</f>
        <v>10277</v>
      </c>
      <c r="G8" s="318">
        <f>'Table 3 WTO Raw  '!$I$46</f>
        <v>83663</v>
      </c>
      <c r="H8" s="318"/>
      <c r="I8" s="318"/>
      <c r="J8" s="318"/>
      <c r="K8" s="318"/>
      <c r="L8" s="318"/>
      <c r="M8" s="318"/>
      <c r="N8" s="318"/>
      <c r="O8" s="319">
        <f>SUM(C8:N8)</f>
        <v>622944</v>
      </c>
      <c r="P8" s="320">
        <f>'Table 8 FY 2022 '!$D$9</f>
        <v>991699</v>
      </c>
      <c r="Q8" s="321">
        <f t="shared" ref="Q8:Q14" si="0">+O8/P8</f>
        <v>0.62815834240026458</v>
      </c>
      <c r="R8" s="440"/>
    </row>
    <row r="9" spans="1:20" s="19" customFormat="1" ht="16.2" customHeight="1" x14ac:dyDescent="0.25">
      <c r="A9" s="309" t="s">
        <v>104</v>
      </c>
      <c r="B9" s="311" t="s">
        <v>105</v>
      </c>
      <c r="C9" s="317">
        <f>'Table 4 Refined'!$B$14</f>
        <v>67965</v>
      </c>
      <c r="D9" s="318">
        <f>'Table 4 Refined'!$C$14</f>
        <v>293</v>
      </c>
      <c r="E9" s="318">
        <f>'Table 4 Refined'!$D$14</f>
        <v>1406</v>
      </c>
      <c r="F9" s="318">
        <f>'Table 4 Refined'!$E$14</f>
        <v>58774</v>
      </c>
      <c r="G9" s="318">
        <f>'Table 4 Refined'!$F$14</f>
        <v>2850</v>
      </c>
      <c r="H9" s="318"/>
      <c r="I9" s="318"/>
      <c r="J9" s="323"/>
      <c r="K9" s="324"/>
      <c r="L9" s="318"/>
      <c r="M9" s="318"/>
      <c r="N9" s="318"/>
      <c r="O9" s="322">
        <f>SUM(C9:N9)</f>
        <v>131288</v>
      </c>
      <c r="P9" s="325">
        <f>'Table 8 FY 2022 '!$D$19</f>
        <v>219046</v>
      </c>
      <c r="Q9" s="321">
        <f t="shared" si="0"/>
        <v>0.59936269094162875</v>
      </c>
      <c r="R9" s="440"/>
    </row>
    <row r="10" spans="1:20" s="19" customFormat="1" ht="16.2" customHeight="1" x14ac:dyDescent="0.25">
      <c r="A10" s="309" t="s">
        <v>106</v>
      </c>
      <c r="B10" s="311" t="s">
        <v>107</v>
      </c>
      <c r="C10" s="317">
        <f>'Table 5 FTAs '!$C$30</f>
        <v>11149</v>
      </c>
      <c r="D10" s="326">
        <f>'Table 5 FTAs '!$D$30</f>
        <v>16641</v>
      </c>
      <c r="E10" s="318">
        <f>'Table 5 FTAs '!$E$30</f>
        <v>7445</v>
      </c>
      <c r="F10" s="318">
        <f>'Table 5 FTAs '!$H$30</f>
        <v>16077</v>
      </c>
      <c r="G10" s="318">
        <f>'Table 5 FTAs '!$I$30</f>
        <v>34365</v>
      </c>
      <c r="H10" s="327"/>
      <c r="I10" s="318"/>
      <c r="J10" s="318"/>
      <c r="K10" s="318"/>
      <c r="L10" s="318"/>
      <c r="M10" s="318"/>
      <c r="N10" s="318"/>
      <c r="O10" s="322">
        <f t="shared" ref="O10:O13" si="1">SUM(C10:N10)</f>
        <v>85677</v>
      </c>
      <c r="P10" s="325">
        <f>'Table 8 FY 2022 '!$D$42</f>
        <v>211565.75665373946</v>
      </c>
      <c r="Q10" s="321">
        <f t="shared" si="0"/>
        <v>0.4049662920650427</v>
      </c>
      <c r="R10" s="440"/>
    </row>
    <row r="11" spans="1:20" s="19" customFormat="1" ht="16.2" customHeight="1" x14ac:dyDescent="0.25">
      <c r="A11" s="309" t="s">
        <v>170</v>
      </c>
      <c r="B11" s="311" t="s">
        <v>108</v>
      </c>
      <c r="C11" s="317">
        <f>'Tables 6,7 Re-Export '!$B$23</f>
        <v>14582</v>
      </c>
      <c r="D11" s="318">
        <f>'Tables 6,7 Re-Export '!$C$23</f>
        <v>28326</v>
      </c>
      <c r="E11" s="328">
        <f>'Tables 6,7 Re-Export '!$D$23</f>
        <v>30292</v>
      </c>
      <c r="F11" s="328">
        <f>'Tables 6,7 Re-Export '!$E$23</f>
        <v>15175</v>
      </c>
      <c r="G11" s="328">
        <f>'Tables 6,7 Re-Export '!$F$23</f>
        <v>2159</v>
      </c>
      <c r="H11" s="318"/>
      <c r="I11" s="318"/>
      <c r="J11" s="318"/>
      <c r="K11" s="318"/>
      <c r="L11" s="318"/>
      <c r="M11" s="318"/>
      <c r="N11" s="318"/>
      <c r="O11" s="322">
        <f t="shared" si="1"/>
        <v>90534</v>
      </c>
      <c r="P11" s="325">
        <f>'Table 8 FY 2022 '!$D$48</f>
        <v>226796.19753495211</v>
      </c>
      <c r="Q11" s="321">
        <f t="shared" si="0"/>
        <v>0.39918658683000002</v>
      </c>
      <c r="R11" s="440"/>
    </row>
    <row r="12" spans="1:20" s="19" customFormat="1" ht="16.2" customHeight="1" x14ac:dyDescent="0.25">
      <c r="A12" s="329" t="s">
        <v>109</v>
      </c>
      <c r="B12" s="330" t="s">
        <v>147</v>
      </c>
      <c r="C12" s="317">
        <f>'Table 2 Mexico'!$B$23</f>
        <v>18668.72</v>
      </c>
      <c r="D12" s="318">
        <f>'Table 2 Mexico'!$C$23</f>
        <v>43195</v>
      </c>
      <c r="E12" s="318">
        <f>'Table 2 Mexico'!$D$23</f>
        <v>51258.420000000006</v>
      </c>
      <c r="F12" s="318">
        <f>'Table 2 Mexico'!$E$23</f>
        <v>46885.920000000006</v>
      </c>
      <c r="G12" s="318">
        <f>'Table 2 Mexico'!$F$23</f>
        <v>164928.58000000002</v>
      </c>
      <c r="H12" s="318"/>
      <c r="I12" s="318"/>
      <c r="J12" s="318"/>
      <c r="K12" s="318"/>
      <c r="L12" s="318"/>
      <c r="M12" s="318"/>
      <c r="N12" s="318"/>
      <c r="O12" s="322">
        <f t="shared" si="1"/>
        <v>324936.64</v>
      </c>
      <c r="P12" s="325">
        <f>'Table 8 FY 2022 '!$D$46</f>
        <v>952736.35282230855</v>
      </c>
      <c r="Q12" s="331">
        <f t="shared" si="0"/>
        <v>0.34105619989982977</v>
      </c>
      <c r="R12" s="441"/>
    </row>
    <row r="13" spans="1:20" s="19" customFormat="1" ht="18" customHeight="1" x14ac:dyDescent="0.25">
      <c r="A13" s="309" t="s">
        <v>254</v>
      </c>
      <c r="B13" s="330" t="s">
        <v>181</v>
      </c>
      <c r="C13" s="417">
        <f>'Tables 10 High Duty'!$B$69</f>
        <v>34524.2883</v>
      </c>
      <c r="D13" s="582">
        <f>'Tables 10 High Duty'!$C$69</f>
        <v>12768.534700000002</v>
      </c>
      <c r="E13" s="450">
        <f>'Tables 10 High Duty'!$D$69</f>
        <v>35192.503299999989</v>
      </c>
      <c r="F13" s="451">
        <f>'Tables 10 High Duty'!$E$69</f>
        <v>16925.260000000002</v>
      </c>
      <c r="G13" s="451">
        <f>'Tables 10 High Duty'!$F$69</f>
        <v>15141.570000000002</v>
      </c>
      <c r="H13" s="451"/>
      <c r="I13" s="451"/>
      <c r="J13" s="450"/>
      <c r="K13" s="450"/>
      <c r="L13" s="450"/>
      <c r="M13" s="450"/>
      <c r="N13" s="332"/>
      <c r="O13" s="322">
        <f t="shared" si="1"/>
        <v>114552.1563</v>
      </c>
      <c r="P13" s="325">
        <f>'Table 8 FY 2022 '!$D$50</f>
        <v>158757.33827446649</v>
      </c>
      <c r="Q13" s="321">
        <f t="shared" si="0"/>
        <v>0.72155503200713356</v>
      </c>
      <c r="R13" s="440"/>
      <c r="T13" s="649"/>
    </row>
    <row r="14" spans="1:20" s="19" customFormat="1" ht="16.2" customHeight="1" x14ac:dyDescent="0.25">
      <c r="A14" s="297"/>
      <c r="B14" s="298" t="s">
        <v>35</v>
      </c>
      <c r="C14" s="333">
        <f t="shared" ref="C14:G14" si="2">SUM(C8:C13)</f>
        <v>429741.00829999999</v>
      </c>
      <c r="D14" s="333">
        <f t="shared" si="2"/>
        <v>224309.53469999999</v>
      </c>
      <c r="E14" s="333">
        <f t="shared" si="2"/>
        <v>248659.92329999999</v>
      </c>
      <c r="F14" s="333">
        <f t="shared" si="2"/>
        <v>164114.18000000002</v>
      </c>
      <c r="G14" s="333">
        <f t="shared" si="2"/>
        <v>303107.15000000002</v>
      </c>
      <c r="H14" s="333"/>
      <c r="I14" s="333"/>
      <c r="J14" s="333"/>
      <c r="K14" s="333"/>
      <c r="L14" s="333"/>
      <c r="M14" s="333"/>
      <c r="N14" s="333"/>
      <c r="O14" s="334">
        <f>SUM(O8:O13)</f>
        <v>1369931.7963</v>
      </c>
      <c r="P14" s="335">
        <f>SUM(P8:P13)</f>
        <v>2760600.6452854662</v>
      </c>
      <c r="Q14" s="336">
        <f t="shared" si="0"/>
        <v>0.49624410493403298</v>
      </c>
      <c r="R14" s="440"/>
    </row>
    <row r="15" spans="1:20" s="19" customFormat="1" ht="16.2" customHeight="1" x14ac:dyDescent="0.25">
      <c r="A15" s="309"/>
      <c r="B15" s="311"/>
      <c r="C15" s="432"/>
      <c r="D15" s="430"/>
      <c r="E15" s="430"/>
      <c r="F15" s="430"/>
      <c r="G15" s="430"/>
      <c r="H15" s="430"/>
      <c r="I15" s="434"/>
      <c r="J15" s="434"/>
      <c r="K15" s="430"/>
      <c r="L15" s="446"/>
      <c r="M15" s="445"/>
      <c r="N15" s="430"/>
      <c r="O15" s="322"/>
      <c r="P15" s="325"/>
      <c r="Q15" s="431"/>
      <c r="R15" s="440"/>
    </row>
    <row r="16" spans="1:20" s="19" customFormat="1" ht="15.6" customHeight="1" x14ac:dyDescent="0.25">
      <c r="A16" s="309"/>
      <c r="B16" s="182"/>
      <c r="C16" s="692" t="s">
        <v>112</v>
      </c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8"/>
      <c r="O16" s="699" t="s">
        <v>73</v>
      </c>
      <c r="P16" s="700"/>
      <c r="Q16" s="68" t="s">
        <v>40</v>
      </c>
      <c r="R16" s="442"/>
    </row>
    <row r="17" spans="1:19" s="19" customFormat="1" ht="14.4" customHeight="1" x14ac:dyDescent="0.25">
      <c r="A17" s="309"/>
      <c r="B17" s="310"/>
      <c r="C17" s="692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8"/>
      <c r="O17" s="699"/>
      <c r="P17" s="700"/>
      <c r="Q17" s="68"/>
      <c r="R17" s="442"/>
    </row>
    <row r="18" spans="1:19" s="19" customFormat="1" ht="15" customHeight="1" x14ac:dyDescent="0.25">
      <c r="A18" s="687" t="s">
        <v>102</v>
      </c>
      <c r="B18" s="688"/>
      <c r="C18" s="317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9">
        <f>+O21+O20+O19</f>
        <v>925841.13967625005</v>
      </c>
      <c r="P18" s="337">
        <f t="shared" ref="P18:P25" si="3">ROUND(+P7*1.10231125,0)</f>
        <v>1567829</v>
      </c>
      <c r="Q18" s="338">
        <f>+O18/P18</f>
        <v>0.59052431079936019</v>
      </c>
      <c r="R18" s="443"/>
    </row>
    <row r="19" spans="1:19" s="19" customFormat="1" ht="15" customHeight="1" x14ac:dyDescent="0.25">
      <c r="A19" s="339" t="s">
        <v>103</v>
      </c>
      <c r="B19" s="311" t="s">
        <v>146</v>
      </c>
      <c r="C19" s="317">
        <f t="shared" ref="C19:G24" si="4">C8*1.10231125</f>
        <v>311790.94168500003</v>
      </c>
      <c r="D19" s="318">
        <f t="shared" si="4"/>
        <v>135679.08251750001</v>
      </c>
      <c r="E19" s="318">
        <f t="shared" si="4"/>
        <v>135657.03629250001</v>
      </c>
      <c r="F19" s="318">
        <f t="shared" si="4"/>
        <v>11328.452716250002</v>
      </c>
      <c r="G19" s="318">
        <f t="shared" si="4"/>
        <v>92222.666108750011</v>
      </c>
      <c r="H19" s="318"/>
      <c r="I19" s="318"/>
      <c r="J19" s="318"/>
      <c r="K19" s="318"/>
      <c r="L19" s="318"/>
      <c r="M19" s="318"/>
      <c r="N19" s="318"/>
      <c r="O19" s="319">
        <f t="shared" ref="O19:O25" si="5">+O8*1.10231125</f>
        <v>686678.17932</v>
      </c>
      <c r="P19" s="337">
        <f t="shared" si="3"/>
        <v>1093161</v>
      </c>
      <c r="Q19" s="338">
        <f t="shared" ref="Q19:Q25" si="6">+O19/P19</f>
        <v>0.6281583218940302</v>
      </c>
      <c r="R19" s="443"/>
    </row>
    <row r="20" spans="1:19" s="19" customFormat="1" ht="15" customHeight="1" x14ac:dyDescent="0.25">
      <c r="A20" s="339" t="s">
        <v>104</v>
      </c>
      <c r="B20" s="311" t="s">
        <v>105</v>
      </c>
      <c r="C20" s="317">
        <f t="shared" si="4"/>
        <v>74918.584106250011</v>
      </c>
      <c r="D20" s="318">
        <f t="shared" ref="D20:G20" si="7">D9*1.10231125</f>
        <v>322.97719625000002</v>
      </c>
      <c r="E20" s="318">
        <f t="shared" si="7"/>
        <v>1549.8496175</v>
      </c>
      <c r="F20" s="318">
        <f t="shared" si="7"/>
        <v>64787.241407500005</v>
      </c>
      <c r="G20" s="318">
        <f t="shared" si="7"/>
        <v>3141.5870625000002</v>
      </c>
      <c r="H20" s="318"/>
      <c r="I20" s="318"/>
      <c r="J20" s="318"/>
      <c r="K20" s="318"/>
      <c r="L20" s="318"/>
      <c r="M20" s="318"/>
      <c r="N20" s="318"/>
      <c r="O20" s="322">
        <f t="shared" si="5"/>
        <v>144720.23939</v>
      </c>
      <c r="P20" s="337">
        <f t="shared" si="3"/>
        <v>241457</v>
      </c>
      <c r="Q20" s="338">
        <f t="shared" si="6"/>
        <v>0.5993623684134235</v>
      </c>
      <c r="R20" s="443"/>
    </row>
    <row r="21" spans="1:19" s="19" customFormat="1" ht="15" customHeight="1" x14ac:dyDescent="0.25">
      <c r="A21" s="339" t="s">
        <v>106</v>
      </c>
      <c r="B21" s="311" t="s">
        <v>107</v>
      </c>
      <c r="C21" s="317">
        <f t="shared" si="4"/>
        <v>12289.668126250001</v>
      </c>
      <c r="D21" s="318">
        <f t="shared" ref="D21:G21" si="8">D10*1.10231125</f>
        <v>18343.561511250002</v>
      </c>
      <c r="E21" s="318">
        <f t="shared" si="8"/>
        <v>8206.7072562499998</v>
      </c>
      <c r="F21" s="318">
        <f t="shared" si="8"/>
        <v>17721.857966250001</v>
      </c>
      <c r="G21" s="318">
        <f t="shared" si="8"/>
        <v>37880.926106250001</v>
      </c>
      <c r="H21" s="318"/>
      <c r="I21" s="318"/>
      <c r="J21" s="318"/>
      <c r="K21" s="318"/>
      <c r="L21" s="318"/>
      <c r="M21" s="318"/>
      <c r="N21" s="318"/>
      <c r="O21" s="322">
        <f t="shared" si="5"/>
        <v>94442.72096625001</v>
      </c>
      <c r="P21" s="337">
        <f t="shared" si="3"/>
        <v>233211</v>
      </c>
      <c r="Q21" s="338">
        <f t="shared" si="6"/>
        <v>0.40496683675405537</v>
      </c>
      <c r="R21" s="443"/>
    </row>
    <row r="22" spans="1:19" s="19" customFormat="1" ht="15" customHeight="1" x14ac:dyDescent="0.25">
      <c r="A22" s="339" t="s">
        <v>170</v>
      </c>
      <c r="B22" s="311" t="s">
        <v>108</v>
      </c>
      <c r="C22" s="317">
        <f t="shared" si="4"/>
        <v>16073.902647500001</v>
      </c>
      <c r="D22" s="318">
        <f t="shared" ref="D22:G22" si="9">D11*1.10231125</f>
        <v>31224.068467500001</v>
      </c>
      <c r="E22" s="318">
        <f t="shared" si="9"/>
        <v>33391.212384999999</v>
      </c>
      <c r="F22" s="318">
        <f t="shared" si="9"/>
        <v>16727.57321875</v>
      </c>
      <c r="G22" s="318">
        <f t="shared" si="9"/>
        <v>2379.8899887500002</v>
      </c>
      <c r="H22" s="318"/>
      <c r="I22" s="318"/>
      <c r="J22" s="318"/>
      <c r="K22" s="318"/>
      <c r="L22" s="318"/>
      <c r="M22" s="318"/>
      <c r="N22" s="318"/>
      <c r="O22" s="322">
        <f t="shared" si="5"/>
        <v>99796.646707500011</v>
      </c>
      <c r="P22" s="337">
        <f t="shared" si="3"/>
        <v>250000</v>
      </c>
      <c r="Q22" s="338">
        <f t="shared" si="6"/>
        <v>0.39918658683000002</v>
      </c>
      <c r="R22" s="443"/>
    </row>
    <row r="23" spans="1:19" s="19" customFormat="1" ht="15" customHeight="1" x14ac:dyDescent="0.25">
      <c r="A23" s="340" t="s">
        <v>109</v>
      </c>
      <c r="B23" s="341" t="s">
        <v>147</v>
      </c>
      <c r="C23" s="317">
        <f t="shared" si="4"/>
        <v>20578.740079100004</v>
      </c>
      <c r="D23" s="318">
        <f t="shared" ref="D23:G23" si="10">D12*1.10231125</f>
        <v>47614.334443750005</v>
      </c>
      <c r="E23" s="318">
        <f t="shared" si="10"/>
        <v>56502.73302322501</v>
      </c>
      <c r="F23" s="318">
        <f t="shared" si="10"/>
        <v>51682.877082600011</v>
      </c>
      <c r="G23" s="318">
        <f t="shared" si="10"/>
        <v>181802.62918052502</v>
      </c>
      <c r="H23" s="318"/>
      <c r="I23" s="318"/>
      <c r="J23" s="318"/>
      <c r="K23" s="318"/>
      <c r="L23" s="318"/>
      <c r="M23" s="318"/>
      <c r="N23" s="318"/>
      <c r="O23" s="322">
        <f t="shared" si="5"/>
        <v>358181.31380920002</v>
      </c>
      <c r="P23" s="337">
        <f t="shared" si="3"/>
        <v>1050212</v>
      </c>
      <c r="Q23" s="342">
        <f t="shared" si="6"/>
        <v>0.34105619989982977</v>
      </c>
      <c r="R23" s="444"/>
    </row>
    <row r="24" spans="1:19" s="19" customFormat="1" ht="16.2" customHeight="1" x14ac:dyDescent="0.25">
      <c r="A24" s="309" t="s">
        <v>254</v>
      </c>
      <c r="B24" s="330" t="s">
        <v>181</v>
      </c>
      <c r="C24" s="317">
        <f t="shared" si="4"/>
        <v>38056.511391333377</v>
      </c>
      <c r="D24" s="318">
        <f t="shared" ref="D24:G24" si="11">D13*1.10231125</f>
        <v>14074.899445825378</v>
      </c>
      <c r="E24" s="318">
        <f t="shared" si="11"/>
        <v>38793.092303252117</v>
      </c>
      <c r="F24" s="318">
        <f t="shared" si="11"/>
        <v>18656.904507175004</v>
      </c>
      <c r="G24" s="318">
        <f t="shared" si="11"/>
        <v>16690.722953662502</v>
      </c>
      <c r="H24" s="318"/>
      <c r="I24" s="318"/>
      <c r="J24" s="318"/>
      <c r="K24" s="318"/>
      <c r="L24" s="318"/>
      <c r="M24" s="318"/>
      <c r="N24" s="318"/>
      <c r="O24" s="322">
        <f t="shared" si="5"/>
        <v>126272.13060124838</v>
      </c>
      <c r="P24" s="337">
        <f t="shared" si="3"/>
        <v>175000</v>
      </c>
      <c r="Q24" s="338">
        <f t="shared" si="6"/>
        <v>0.72155503200713367</v>
      </c>
      <c r="R24" s="443"/>
      <c r="S24" s="681">
        <f>(P24-O24)/7</f>
        <v>6961.1241998216592</v>
      </c>
    </row>
    <row r="25" spans="1:19" s="19" customFormat="1" ht="15" customHeight="1" x14ac:dyDescent="0.25">
      <c r="A25" s="297"/>
      <c r="B25" s="343" t="s">
        <v>35</v>
      </c>
      <c r="C25" s="344">
        <f t="shared" ref="C25:G25" si="12">SUM(C19:C24)</f>
        <v>473708.34803543339</v>
      </c>
      <c r="D25" s="360">
        <f t="shared" si="12"/>
        <v>247258.9235820754</v>
      </c>
      <c r="E25" s="360">
        <f t="shared" si="12"/>
        <v>274100.63087772712</v>
      </c>
      <c r="F25" s="360">
        <f t="shared" si="12"/>
        <v>180904.90689852499</v>
      </c>
      <c r="G25" s="360">
        <f t="shared" si="12"/>
        <v>334118.42140043754</v>
      </c>
      <c r="H25" s="360"/>
      <c r="I25" s="360"/>
      <c r="J25" s="360"/>
      <c r="K25" s="360"/>
      <c r="L25" s="360"/>
      <c r="M25" s="360"/>
      <c r="N25" s="345"/>
      <c r="O25" s="334">
        <f t="shared" si="5"/>
        <v>1510091.2307941986</v>
      </c>
      <c r="P25" s="346">
        <f t="shared" si="3"/>
        <v>3043041</v>
      </c>
      <c r="Q25" s="347">
        <f t="shared" si="6"/>
        <v>0.4962441290781815</v>
      </c>
      <c r="R25" s="443"/>
    </row>
    <row r="26" spans="1:19" s="19" customFormat="1" ht="13.8" customHeight="1" x14ac:dyDescent="0.2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1:19" s="19" customFormat="1" ht="16.2" customHeight="1" x14ac:dyDescent="0.25">
      <c r="A27" s="182" t="s">
        <v>148</v>
      </c>
      <c r="B27" s="311"/>
      <c r="C27" s="311"/>
      <c r="D27" s="182"/>
      <c r="E27" s="182"/>
      <c r="F27" s="182"/>
      <c r="G27" s="182"/>
      <c r="H27" s="182"/>
      <c r="I27" s="348"/>
      <c r="J27" s="182"/>
      <c r="K27" s="182"/>
      <c r="L27" s="182"/>
      <c r="M27" s="182"/>
      <c r="N27" s="182"/>
      <c r="O27" s="182"/>
      <c r="P27" s="349"/>
      <c r="Q27" s="349"/>
      <c r="R27" s="349"/>
    </row>
    <row r="28" spans="1:19" s="19" customFormat="1" ht="16.2" customHeight="1" x14ac:dyDescent="0.25">
      <c r="A28" s="182" t="s">
        <v>110</v>
      </c>
      <c r="B28" s="311"/>
      <c r="C28" s="31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350"/>
      <c r="P28" s="351"/>
      <c r="Q28" s="351"/>
      <c r="R28" s="351"/>
    </row>
    <row r="29" spans="1:19" s="19" customFormat="1" ht="16.2" customHeight="1" x14ac:dyDescent="0.25">
      <c r="A29" s="32" t="s">
        <v>222</v>
      </c>
      <c r="B29" s="32"/>
      <c r="C29" s="32"/>
      <c r="D29" s="32"/>
      <c r="E29" s="32"/>
      <c r="F29" s="32"/>
      <c r="G29" s="182"/>
      <c r="H29" s="182"/>
      <c r="I29" s="182"/>
      <c r="J29" s="182"/>
      <c r="K29" s="182"/>
      <c r="L29" s="324"/>
      <c r="M29" s="182"/>
      <c r="N29" s="182"/>
      <c r="O29" s="352"/>
      <c r="P29" s="351"/>
      <c r="Q29" s="351"/>
      <c r="R29" s="351"/>
    </row>
    <row r="30" spans="1:19" s="19" customFormat="1" ht="16.2" customHeight="1" x14ac:dyDescent="0.25">
      <c r="A30" s="182" t="s">
        <v>113</v>
      </c>
      <c r="B30" s="311"/>
      <c r="C30" s="353"/>
      <c r="D30" s="182"/>
      <c r="E30" s="354"/>
      <c r="F30" s="182"/>
      <c r="G30" s="354"/>
      <c r="H30" s="182"/>
      <c r="I30" s="182"/>
      <c r="J30" s="293"/>
      <c r="K30" s="293"/>
      <c r="L30" s="182"/>
      <c r="M30" s="182"/>
      <c r="N30" s="182"/>
      <c r="O30" s="182"/>
      <c r="P30" s="355"/>
      <c r="Q30" s="355"/>
      <c r="R30" s="355"/>
    </row>
    <row r="31" spans="1:19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21"/>
      <c r="K31" s="364"/>
      <c r="O31" s="41"/>
    </row>
  </sheetData>
  <mergeCells count="10">
    <mergeCell ref="A18:B18"/>
    <mergeCell ref="C17:N17"/>
    <mergeCell ref="O17:P17"/>
    <mergeCell ref="C16:N16"/>
    <mergeCell ref="O16:P16"/>
    <mergeCell ref="A7:B7"/>
    <mergeCell ref="C2:E2"/>
    <mergeCell ref="F2:N2"/>
    <mergeCell ref="C5:N5"/>
    <mergeCell ref="O5:P5"/>
  </mergeCells>
  <pageMargins left="0.5" right="0.17" top="1" bottom="0.17" header="0.3" footer="0.17"/>
  <pageSetup scale="72" orientation="landscape" r:id="rId1"/>
  <ignoredErrors>
    <ignoredError sqref="Q7 O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05F3-1CE9-4A2C-BDD9-66A4FDA20037}">
  <sheetPr>
    <pageSetUpPr fitToPage="1"/>
  </sheetPr>
  <dimension ref="A1:N31"/>
  <sheetViews>
    <sheetView zoomScaleNormal="100" workbookViewId="0">
      <selection activeCell="A3" sqref="A3"/>
    </sheetView>
  </sheetViews>
  <sheetFormatPr defaultRowHeight="13.2" x14ac:dyDescent="0.25"/>
  <cols>
    <col min="1" max="1" width="28.33203125" style="169" customWidth="1"/>
    <col min="2" max="6" width="9.6640625" style="169" customWidth="1"/>
    <col min="7" max="7" width="9.44140625" style="577" customWidth="1"/>
    <col min="8" max="13" width="9.44140625" style="169" customWidth="1"/>
    <col min="14" max="14" width="15.6640625" style="169" customWidth="1"/>
    <col min="15" max="16384" width="8.88671875" style="169"/>
  </cols>
  <sheetData>
    <row r="1" spans="1:14" s="181" customFormat="1" ht="21.15" customHeight="1" x14ac:dyDescent="0.25">
      <c r="A1" s="702" t="s">
        <v>255</v>
      </c>
      <c r="B1" s="703"/>
      <c r="C1" s="703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</row>
    <row r="2" spans="1:14" ht="31.65" customHeight="1" x14ac:dyDescent="0.25">
      <c r="A2" s="536"/>
      <c r="B2" s="537" t="s">
        <v>313</v>
      </c>
      <c r="C2" s="537" t="s">
        <v>342</v>
      </c>
      <c r="D2" s="537" t="s">
        <v>356</v>
      </c>
      <c r="E2" s="537" t="s">
        <v>341</v>
      </c>
      <c r="F2" s="537" t="s">
        <v>355</v>
      </c>
      <c r="G2" s="537" t="s">
        <v>228</v>
      </c>
      <c r="H2" s="537" t="s">
        <v>229</v>
      </c>
      <c r="I2" s="537" t="s">
        <v>230</v>
      </c>
      <c r="J2" s="537" t="s">
        <v>231</v>
      </c>
      <c r="K2" s="537" t="s">
        <v>232</v>
      </c>
      <c r="L2" s="537" t="s">
        <v>233</v>
      </c>
      <c r="M2" s="538" t="s">
        <v>234</v>
      </c>
      <c r="N2" s="539" t="s">
        <v>235</v>
      </c>
    </row>
    <row r="3" spans="1:14" ht="18" customHeight="1" x14ac:dyDescent="0.25">
      <c r="A3" s="540"/>
      <c r="B3" s="705" t="s">
        <v>65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7"/>
      <c r="N3" s="541"/>
    </row>
    <row r="4" spans="1:14" ht="15.6" customHeight="1" x14ac:dyDescent="0.25">
      <c r="A4" s="542" t="s">
        <v>44</v>
      </c>
      <c r="B4" s="543"/>
      <c r="C4" s="544"/>
      <c r="D4" s="544"/>
      <c r="E4" s="544"/>
      <c r="F4" s="545"/>
      <c r="G4" s="544"/>
      <c r="H4" s="544"/>
      <c r="I4" s="171"/>
      <c r="J4" s="171"/>
      <c r="K4" s="546"/>
      <c r="L4" s="546"/>
      <c r="M4" s="547"/>
      <c r="N4" s="548"/>
    </row>
    <row r="5" spans="1:14" ht="15.6" customHeight="1" x14ac:dyDescent="0.25">
      <c r="A5" s="549" t="s">
        <v>256</v>
      </c>
      <c r="B5" s="550">
        <v>0</v>
      </c>
      <c r="C5" s="551">
        <v>0</v>
      </c>
      <c r="D5" s="551">
        <v>14999</v>
      </c>
      <c r="E5" s="552"/>
      <c r="F5" s="551"/>
      <c r="G5" s="553"/>
      <c r="H5" s="544"/>
      <c r="I5" s="171"/>
      <c r="J5" s="171"/>
      <c r="K5" s="554"/>
      <c r="L5" s="546"/>
      <c r="M5" s="547"/>
      <c r="N5" s="548">
        <f>SUM(B5:M5)</f>
        <v>14999</v>
      </c>
    </row>
    <row r="6" spans="1:14" ht="15.6" customHeight="1" x14ac:dyDescent="0.25">
      <c r="A6" s="549" t="s">
        <v>257</v>
      </c>
      <c r="B6" s="550">
        <v>159</v>
      </c>
      <c r="C6" s="551">
        <v>58</v>
      </c>
      <c r="D6" s="551">
        <v>0</v>
      </c>
      <c r="E6" s="552"/>
      <c r="F6" s="551"/>
      <c r="G6" s="553"/>
      <c r="H6" s="544"/>
      <c r="I6" s="171"/>
      <c r="J6" s="171"/>
      <c r="K6" s="554"/>
      <c r="L6" s="546"/>
      <c r="M6" s="547"/>
      <c r="N6" s="548">
        <f t="shared" ref="N6:N20" si="0">SUM(B6:M6)</f>
        <v>217</v>
      </c>
    </row>
    <row r="7" spans="1:14" ht="15.6" customHeight="1" x14ac:dyDescent="0.25">
      <c r="A7" s="549" t="s">
        <v>258</v>
      </c>
      <c r="B7" s="550">
        <v>1559</v>
      </c>
      <c r="C7" s="551">
        <v>5230</v>
      </c>
      <c r="D7" s="551">
        <v>7287</v>
      </c>
      <c r="E7" s="552"/>
      <c r="F7" s="551"/>
      <c r="G7" s="553"/>
      <c r="H7" s="544"/>
      <c r="I7" s="546"/>
      <c r="J7" s="171"/>
      <c r="K7" s="554"/>
      <c r="L7" s="546"/>
      <c r="M7" s="547"/>
      <c r="N7" s="548">
        <f t="shared" si="0"/>
        <v>14076</v>
      </c>
    </row>
    <row r="8" spans="1:14" ht="15.6" customHeight="1" x14ac:dyDescent="0.25">
      <c r="A8" s="549" t="s">
        <v>259</v>
      </c>
      <c r="B8" s="550">
        <v>0</v>
      </c>
      <c r="C8" s="551">
        <v>0</v>
      </c>
      <c r="D8" s="551">
        <v>0</v>
      </c>
      <c r="E8" s="552"/>
      <c r="F8" s="551"/>
      <c r="G8" s="553"/>
      <c r="H8" s="544"/>
      <c r="I8" s="544"/>
      <c r="J8" s="171"/>
      <c r="K8" s="554"/>
      <c r="L8" s="546"/>
      <c r="M8" s="547"/>
      <c r="N8" s="548">
        <f t="shared" si="0"/>
        <v>0</v>
      </c>
    </row>
    <row r="9" spans="1:14" ht="15.6" customHeight="1" x14ac:dyDescent="0.25">
      <c r="A9" s="549" t="s">
        <v>260</v>
      </c>
      <c r="B9" s="550">
        <v>2450</v>
      </c>
      <c r="C9" s="551">
        <v>0</v>
      </c>
      <c r="D9" s="551">
        <v>0</v>
      </c>
      <c r="E9" s="552"/>
      <c r="F9" s="551"/>
      <c r="G9" s="553"/>
      <c r="H9" s="544"/>
      <c r="I9" s="171"/>
      <c r="J9" s="555"/>
      <c r="K9" s="554"/>
      <c r="L9" s="546"/>
      <c r="M9" s="547"/>
      <c r="N9" s="548">
        <f t="shared" si="0"/>
        <v>2450</v>
      </c>
    </row>
    <row r="10" spans="1:14" ht="15.6" customHeight="1" x14ac:dyDescent="0.25">
      <c r="A10" s="549" t="s">
        <v>261</v>
      </c>
      <c r="B10" s="556">
        <v>0</v>
      </c>
      <c r="C10" s="551">
        <v>0</v>
      </c>
      <c r="D10" s="551">
        <v>0</v>
      </c>
      <c r="E10" s="552"/>
      <c r="F10" s="557"/>
      <c r="G10" s="553"/>
      <c r="H10" s="544"/>
      <c r="I10" s="171"/>
      <c r="J10" s="171"/>
      <c r="K10" s="554"/>
      <c r="L10" s="546"/>
      <c r="M10" s="547"/>
      <c r="N10" s="548">
        <f t="shared" si="0"/>
        <v>0</v>
      </c>
    </row>
    <row r="11" spans="1:14" ht="15.6" customHeight="1" x14ac:dyDescent="0.25">
      <c r="A11" s="549" t="s">
        <v>262</v>
      </c>
      <c r="B11" s="556">
        <v>0</v>
      </c>
      <c r="C11" s="551">
        <v>15214</v>
      </c>
      <c r="D11" s="551">
        <v>0</v>
      </c>
      <c r="E11" s="552"/>
      <c r="F11" s="557"/>
      <c r="G11" s="553"/>
      <c r="H11" s="544"/>
      <c r="I11" s="171"/>
      <c r="J11" s="171"/>
      <c r="K11" s="554"/>
      <c r="L11" s="546"/>
      <c r="M11" s="547"/>
      <c r="N11" s="548">
        <f t="shared" si="0"/>
        <v>15214</v>
      </c>
    </row>
    <row r="12" spans="1:14" ht="15.6" customHeight="1" x14ac:dyDescent="0.25">
      <c r="A12" s="549" t="s">
        <v>263</v>
      </c>
      <c r="B12" s="550">
        <v>579</v>
      </c>
      <c r="C12" s="551">
        <v>1194</v>
      </c>
      <c r="D12" s="551">
        <v>885</v>
      </c>
      <c r="E12" s="558"/>
      <c r="F12" s="557"/>
      <c r="G12" s="553"/>
      <c r="H12" s="544"/>
      <c r="I12" s="171"/>
      <c r="J12" s="171"/>
      <c r="K12" s="554"/>
      <c r="L12" s="546"/>
      <c r="M12" s="547"/>
      <c r="N12" s="548">
        <f t="shared" si="0"/>
        <v>2658</v>
      </c>
    </row>
    <row r="13" spans="1:14" ht="15.6" customHeight="1" x14ac:dyDescent="0.25">
      <c r="A13" s="549" t="s">
        <v>264</v>
      </c>
      <c r="B13" s="550">
        <v>0</v>
      </c>
      <c r="C13" s="551">
        <v>0</v>
      </c>
      <c r="D13" s="551">
        <v>0</v>
      </c>
      <c r="E13" s="558"/>
      <c r="F13" s="557"/>
      <c r="G13" s="553"/>
      <c r="H13" s="544"/>
      <c r="I13" s="171"/>
      <c r="J13" s="171"/>
      <c r="K13" s="554"/>
      <c r="L13" s="546"/>
      <c r="M13" s="547"/>
      <c r="N13" s="548">
        <f t="shared" si="0"/>
        <v>0</v>
      </c>
    </row>
    <row r="14" spans="1:14" ht="15.6" customHeight="1" x14ac:dyDescent="0.25">
      <c r="A14" s="549" t="s">
        <v>265</v>
      </c>
      <c r="B14" s="550">
        <v>0</v>
      </c>
      <c r="C14" s="551">
        <v>250</v>
      </c>
      <c r="D14" s="551">
        <v>2840</v>
      </c>
      <c r="E14" s="552"/>
      <c r="F14" s="551"/>
      <c r="G14" s="553"/>
      <c r="H14" s="544"/>
      <c r="I14" s="171"/>
      <c r="J14" s="171"/>
      <c r="K14" s="554"/>
      <c r="L14" s="546"/>
      <c r="M14" s="547"/>
      <c r="N14" s="548">
        <f t="shared" si="0"/>
        <v>3090</v>
      </c>
    </row>
    <row r="15" spans="1:14" ht="15.6" customHeight="1" x14ac:dyDescent="0.25">
      <c r="A15" s="549" t="s">
        <v>266</v>
      </c>
      <c r="B15" s="550">
        <v>10803</v>
      </c>
      <c r="C15" s="551">
        <v>60</v>
      </c>
      <c r="D15" s="551">
        <v>835</v>
      </c>
      <c r="E15" s="558"/>
      <c r="F15" s="557"/>
      <c r="G15" s="553"/>
      <c r="H15" s="544"/>
      <c r="I15" s="171"/>
      <c r="J15" s="171"/>
      <c r="K15" s="554"/>
      <c r="L15" s="546"/>
      <c r="M15" s="547"/>
      <c r="N15" s="548">
        <f t="shared" si="0"/>
        <v>11698</v>
      </c>
    </row>
    <row r="16" spans="1:14" ht="15.6" customHeight="1" x14ac:dyDescent="0.25">
      <c r="A16" s="549" t="s">
        <v>267</v>
      </c>
      <c r="B16" s="550">
        <v>0</v>
      </c>
      <c r="C16" s="551">
        <v>0</v>
      </c>
      <c r="D16" s="551">
        <v>0</v>
      </c>
      <c r="E16" s="558"/>
      <c r="F16" s="557"/>
      <c r="G16" s="553"/>
      <c r="H16" s="544"/>
      <c r="I16" s="171"/>
      <c r="J16" s="171"/>
      <c r="K16" s="554"/>
      <c r="L16" s="546"/>
      <c r="M16" s="547"/>
      <c r="N16" s="548">
        <f t="shared" si="0"/>
        <v>0</v>
      </c>
    </row>
    <row r="17" spans="1:14" ht="15.6" customHeight="1" x14ac:dyDescent="0.25">
      <c r="A17" s="549" t="s">
        <v>268</v>
      </c>
      <c r="B17" s="550">
        <v>323</v>
      </c>
      <c r="C17" s="551">
        <v>2146</v>
      </c>
      <c r="D17" s="551">
        <v>0</v>
      </c>
      <c r="E17" s="558"/>
      <c r="F17" s="557"/>
      <c r="G17" s="553"/>
      <c r="H17" s="544"/>
      <c r="I17" s="544"/>
      <c r="J17" s="544"/>
      <c r="K17" s="554"/>
      <c r="L17" s="546"/>
      <c r="M17" s="547"/>
      <c r="N17" s="548">
        <f t="shared" si="0"/>
        <v>2469</v>
      </c>
    </row>
    <row r="18" spans="1:14" ht="15.6" customHeight="1" x14ac:dyDescent="0.25">
      <c r="A18" s="549" t="s">
        <v>269</v>
      </c>
      <c r="B18" s="550">
        <v>0</v>
      </c>
      <c r="C18" s="551">
        <v>15214</v>
      </c>
      <c r="D18" s="551">
        <v>20000</v>
      </c>
      <c r="E18" s="558"/>
      <c r="F18" s="171"/>
      <c r="G18" s="553"/>
      <c r="H18" s="544"/>
      <c r="I18" s="544"/>
      <c r="J18" s="544"/>
      <c r="K18" s="554"/>
      <c r="L18" s="546"/>
      <c r="M18" s="547"/>
      <c r="N18" s="548">
        <f t="shared" si="0"/>
        <v>35214</v>
      </c>
    </row>
    <row r="19" spans="1:14" ht="15.6" customHeight="1" x14ac:dyDescent="0.25">
      <c r="A19" s="549" t="s">
        <v>270</v>
      </c>
      <c r="B19" s="550">
        <v>1474</v>
      </c>
      <c r="C19" s="551">
        <v>0</v>
      </c>
      <c r="D19" s="551">
        <v>0</v>
      </c>
      <c r="E19" s="558"/>
      <c r="F19" s="557"/>
      <c r="G19" s="553"/>
      <c r="H19" s="544"/>
      <c r="I19" s="544"/>
      <c r="J19" s="544"/>
      <c r="K19" s="554"/>
      <c r="L19" s="546"/>
      <c r="M19" s="547"/>
      <c r="N19" s="548">
        <f t="shared" si="0"/>
        <v>1474</v>
      </c>
    </row>
    <row r="20" spans="1:14" ht="15.6" customHeight="1" x14ac:dyDescent="0.25">
      <c r="A20" s="549" t="s">
        <v>271</v>
      </c>
      <c r="B20" s="550">
        <v>265</v>
      </c>
      <c r="C20" s="551">
        <v>1384</v>
      </c>
      <c r="D20" s="551">
        <v>1511</v>
      </c>
      <c r="E20" s="558"/>
      <c r="F20" s="557"/>
      <c r="G20" s="553"/>
      <c r="H20" s="544"/>
      <c r="I20" s="544"/>
      <c r="J20" s="544"/>
      <c r="K20" s="554"/>
      <c r="L20" s="546"/>
      <c r="M20" s="547"/>
      <c r="N20" s="548">
        <f t="shared" si="0"/>
        <v>3160</v>
      </c>
    </row>
    <row r="21" spans="1:14" ht="14.4" customHeight="1" x14ac:dyDescent="0.25">
      <c r="A21" s="559"/>
      <c r="B21" s="550"/>
      <c r="C21" s="551"/>
      <c r="D21" s="551"/>
      <c r="E21" s="558"/>
      <c r="F21" s="558"/>
      <c r="G21" s="560"/>
      <c r="H21" s="544"/>
      <c r="I21" s="171"/>
      <c r="J21" s="171"/>
      <c r="K21" s="554"/>
      <c r="L21" s="546"/>
      <c r="M21" s="547"/>
      <c r="N21" s="548"/>
    </row>
    <row r="22" spans="1:14" ht="15.6" customHeight="1" x14ac:dyDescent="0.25">
      <c r="A22" s="561" t="s">
        <v>72</v>
      </c>
      <c r="B22" s="562">
        <f>SUM(B5:B21)</f>
        <v>17612</v>
      </c>
      <c r="C22" s="562">
        <f>SUM(C5:C21)</f>
        <v>40750</v>
      </c>
      <c r="D22" s="562">
        <f>SUM(D5:D21)</f>
        <v>48357</v>
      </c>
      <c r="E22" s="562">
        <v>44232</v>
      </c>
      <c r="F22" s="562">
        <v>155593</v>
      </c>
      <c r="G22" s="562"/>
      <c r="H22" s="562"/>
      <c r="I22" s="562"/>
      <c r="J22" s="562"/>
      <c r="K22" s="562"/>
      <c r="L22" s="563"/>
      <c r="M22" s="563"/>
      <c r="N22" s="548">
        <f>SUM(B22:M22)</f>
        <v>306544</v>
      </c>
    </row>
    <row r="23" spans="1:14" ht="15.6" x14ac:dyDescent="0.35">
      <c r="A23" s="564" t="s">
        <v>272</v>
      </c>
      <c r="B23" s="565">
        <f t="shared" ref="B23:F23" si="1">B22*1.06</f>
        <v>18668.72</v>
      </c>
      <c r="C23" s="566">
        <f t="shared" si="1"/>
        <v>43195</v>
      </c>
      <c r="D23" s="566">
        <f t="shared" si="1"/>
        <v>51258.420000000006</v>
      </c>
      <c r="E23" s="566">
        <f t="shared" si="1"/>
        <v>46885.920000000006</v>
      </c>
      <c r="F23" s="566">
        <f t="shared" si="1"/>
        <v>164928.58000000002</v>
      </c>
      <c r="G23" s="566"/>
      <c r="H23" s="566"/>
      <c r="I23" s="566"/>
      <c r="J23" s="566"/>
      <c r="K23" s="566"/>
      <c r="L23" s="566"/>
      <c r="M23" s="566"/>
      <c r="N23" s="567">
        <f>SUM(B23:M23)</f>
        <v>324936.64</v>
      </c>
    </row>
    <row r="24" spans="1:14" ht="13.2" customHeight="1" x14ac:dyDescent="0.3">
      <c r="A24" s="568"/>
      <c r="B24" s="569"/>
      <c r="C24" s="569"/>
      <c r="D24" s="569"/>
      <c r="E24" s="570"/>
      <c r="F24" s="569"/>
      <c r="G24" s="570"/>
      <c r="H24" s="569"/>
      <c r="I24" s="569"/>
      <c r="J24" s="569"/>
      <c r="K24" s="569"/>
      <c r="L24" s="569"/>
      <c r="M24" s="569"/>
      <c r="N24" s="571"/>
    </row>
    <row r="25" spans="1:14" s="573" customFormat="1" ht="15" customHeight="1" x14ac:dyDescent="0.25">
      <c r="A25" s="701" t="s">
        <v>273</v>
      </c>
      <c r="B25" s="701"/>
      <c r="C25" s="701"/>
      <c r="D25" s="701"/>
      <c r="E25" s="701"/>
      <c r="F25" s="170"/>
      <c r="G25" s="572"/>
      <c r="H25" s="170"/>
      <c r="I25" s="170"/>
      <c r="J25" s="170"/>
      <c r="K25" s="170"/>
      <c r="L25" s="170"/>
      <c r="M25" s="170"/>
      <c r="N25" s="170"/>
    </row>
    <row r="26" spans="1:14" ht="15" customHeight="1" x14ac:dyDescent="0.25">
      <c r="A26" s="701" t="s">
        <v>274</v>
      </c>
      <c r="B26" s="701"/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</row>
    <row r="27" spans="1:14" ht="14.4" customHeight="1" x14ac:dyDescent="0.25">
      <c r="A27" s="701"/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</row>
    <row r="28" spans="1:14" s="573" customFormat="1" ht="14.4" customHeight="1" x14ac:dyDescent="0.25">
      <c r="A28" s="701" t="s">
        <v>275</v>
      </c>
      <c r="B28" s="701"/>
      <c r="C28" s="701"/>
      <c r="D28" s="701"/>
      <c r="E28" s="701"/>
      <c r="F28" s="701"/>
      <c r="G28" s="701"/>
      <c r="H28" s="139"/>
      <c r="I28" s="170"/>
      <c r="J28" s="170"/>
      <c r="K28" s="170"/>
      <c r="L28" s="170"/>
      <c r="M28" s="170"/>
      <c r="N28" s="574"/>
    </row>
    <row r="29" spans="1:14" s="573" customFormat="1" ht="14.25" customHeight="1" x14ac:dyDescent="0.25">
      <c r="A29" s="701" t="s">
        <v>162</v>
      </c>
      <c r="B29" s="701"/>
      <c r="C29" s="701"/>
      <c r="D29" s="701"/>
      <c r="E29" s="170"/>
      <c r="F29" s="170"/>
      <c r="G29" s="138"/>
      <c r="H29" s="139"/>
      <c r="I29" s="170"/>
      <c r="J29" s="170"/>
      <c r="K29" s="170"/>
      <c r="L29" s="170"/>
      <c r="M29" s="170"/>
      <c r="N29" s="574"/>
    </row>
    <row r="30" spans="1:14" ht="14.25" customHeight="1" x14ac:dyDescent="0.25">
      <c r="E30" s="453"/>
      <c r="F30" s="453"/>
      <c r="G30" s="603"/>
      <c r="H30" s="575"/>
      <c r="N30" s="576"/>
    </row>
    <row r="31" spans="1:14" x14ac:dyDescent="0.25">
      <c r="B31" s="453"/>
    </row>
  </sheetData>
  <mergeCells count="6">
    <mergeCell ref="A29:D29"/>
    <mergeCell ref="A1:N1"/>
    <mergeCell ref="B3:M3"/>
    <mergeCell ref="A25:E25"/>
    <mergeCell ref="A26:N27"/>
    <mergeCell ref="A28:G28"/>
  </mergeCells>
  <pageMargins left="0.5" right="0.17" top="1" bottom="0.17" header="0.3" footer="0.17"/>
  <pageSetup scale="84" orientation="landscape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53"/>
  <sheetViews>
    <sheetView zoomScaleNormal="100" workbookViewId="0">
      <selection sqref="A1:V51"/>
    </sheetView>
  </sheetViews>
  <sheetFormatPr defaultColWidth="8.88671875" defaultRowHeight="13.2" x14ac:dyDescent="0.25"/>
  <cols>
    <col min="1" max="1" width="20" style="224" customWidth="1"/>
    <col min="2" max="3" width="10.77734375" style="224" customWidth="1"/>
    <col min="4" max="4" width="13.109375" style="224" customWidth="1"/>
    <col min="5" max="5" width="9.88671875" style="224" customWidth="1"/>
    <col min="6" max="6" width="9.88671875" style="38" customWidth="1"/>
    <col min="7" max="14" width="9.109375" style="224" customWidth="1"/>
    <col min="15" max="15" width="8.6640625" style="224" customWidth="1"/>
    <col min="16" max="16" width="10.33203125" style="224" customWidth="1"/>
    <col min="17" max="18" width="10.88671875" style="224" customWidth="1"/>
    <col min="19" max="19" width="11.109375" style="224" customWidth="1"/>
    <col min="20" max="20" width="8.88671875" style="224" customWidth="1"/>
    <col min="21" max="21" width="16" style="224" customWidth="1"/>
    <col min="22" max="16384" width="8.88671875" style="224"/>
  </cols>
  <sheetData>
    <row r="1" spans="1:21" s="19" customFormat="1" ht="24.6" customHeight="1" x14ac:dyDescent="0.25">
      <c r="A1" s="236" t="s">
        <v>277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21" s="19" customFormat="1" ht="36.6" customHeight="1" x14ac:dyDescent="0.25">
      <c r="A2" s="585"/>
      <c r="B2" s="710" t="s">
        <v>198</v>
      </c>
      <c r="C2" s="711"/>
      <c r="D2" s="712"/>
      <c r="E2" s="75" t="s">
        <v>194</v>
      </c>
      <c r="F2" s="75" t="s">
        <v>224</v>
      </c>
      <c r="G2" s="75" t="s">
        <v>225</v>
      </c>
      <c r="H2" s="75" t="s">
        <v>226</v>
      </c>
      <c r="I2" s="75" t="s">
        <v>227</v>
      </c>
      <c r="J2" s="75" t="s">
        <v>228</v>
      </c>
      <c r="K2" s="75" t="s">
        <v>229</v>
      </c>
      <c r="L2" s="75" t="s">
        <v>230</v>
      </c>
      <c r="M2" s="75" t="s">
        <v>231</v>
      </c>
      <c r="N2" s="75" t="s">
        <v>232</v>
      </c>
      <c r="O2" s="75" t="s">
        <v>233</v>
      </c>
      <c r="P2" s="76" t="s">
        <v>234</v>
      </c>
      <c r="Q2" s="715" t="s">
        <v>284</v>
      </c>
      <c r="R2" s="716"/>
      <c r="S2" s="716"/>
      <c r="T2" s="716"/>
      <c r="U2" s="717" t="s">
        <v>285</v>
      </c>
    </row>
    <row r="3" spans="1:21" s="225" customFormat="1" ht="45.6" customHeight="1" x14ac:dyDescent="0.25">
      <c r="A3" s="578"/>
      <c r="B3" s="387" t="s">
        <v>236</v>
      </c>
      <c r="C3" s="579" t="s">
        <v>282</v>
      </c>
      <c r="D3" s="579" t="s">
        <v>315</v>
      </c>
      <c r="E3" s="512">
        <v>44501</v>
      </c>
      <c r="F3" s="512">
        <v>44529</v>
      </c>
      <c r="G3" s="512">
        <v>44561</v>
      </c>
      <c r="H3" s="512">
        <v>44592</v>
      </c>
      <c r="I3" s="512">
        <v>44620</v>
      </c>
      <c r="J3" s="512" t="s">
        <v>243</v>
      </c>
      <c r="K3" s="512">
        <v>44683</v>
      </c>
      <c r="L3" s="512">
        <v>44711</v>
      </c>
      <c r="M3" s="512">
        <v>44746</v>
      </c>
      <c r="N3" s="512">
        <v>44774</v>
      </c>
      <c r="O3" s="512">
        <v>44802</v>
      </c>
      <c r="P3" s="512">
        <v>44834</v>
      </c>
      <c r="Q3" s="387" t="s">
        <v>141</v>
      </c>
      <c r="R3" s="387" t="s">
        <v>278</v>
      </c>
      <c r="S3" s="387" t="s">
        <v>283</v>
      </c>
      <c r="T3" s="387" t="s">
        <v>279</v>
      </c>
      <c r="U3" s="718"/>
    </row>
    <row r="4" spans="1:21" s="19" customFormat="1" ht="21" customHeight="1" x14ac:dyDescent="0.25">
      <c r="A4" s="586"/>
      <c r="B4" s="295"/>
      <c r="C4" s="295"/>
      <c r="D4" s="295"/>
      <c r="E4" s="713" t="s">
        <v>38</v>
      </c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587"/>
      <c r="R4" s="587"/>
      <c r="S4" s="587"/>
      <c r="T4" s="586"/>
      <c r="U4" s="588"/>
    </row>
    <row r="5" spans="1:21" s="61" customFormat="1" ht="15.75" customHeight="1" x14ac:dyDescent="0.25">
      <c r="A5" s="604" t="s">
        <v>0</v>
      </c>
      <c r="B5" s="605">
        <v>2858</v>
      </c>
      <c r="C5" s="606"/>
      <c r="D5" s="607">
        <v>738</v>
      </c>
      <c r="E5" s="608">
        <v>18850</v>
      </c>
      <c r="F5" s="609">
        <v>16344</v>
      </c>
      <c r="G5" s="610">
        <v>0</v>
      </c>
      <c r="H5" s="609">
        <v>0</v>
      </c>
      <c r="I5" s="609">
        <f>Q5-SUM(E5:H5)</f>
        <v>0</v>
      </c>
      <c r="J5" s="609"/>
      <c r="K5" s="609"/>
      <c r="L5" s="609"/>
      <c r="M5" s="609"/>
      <c r="N5" s="610"/>
      <c r="O5" s="610"/>
      <c r="P5" s="609"/>
      <c r="Q5" s="611">
        <v>35194</v>
      </c>
      <c r="R5" s="612">
        <v>45281</v>
      </c>
      <c r="S5" s="613">
        <f>R5-Q5</f>
        <v>10087</v>
      </c>
      <c r="T5" s="613"/>
      <c r="U5" s="607">
        <f>B5+C5+D5+Q5</f>
        <v>38790</v>
      </c>
    </row>
    <row r="6" spans="1:21" s="61" customFormat="1" ht="15.75" customHeight="1" x14ac:dyDescent="0.25">
      <c r="A6" s="604" t="s">
        <v>74</v>
      </c>
      <c r="B6" s="605"/>
      <c r="C6" s="606"/>
      <c r="D6" s="607">
        <v>3144</v>
      </c>
      <c r="E6" s="608">
        <v>65279</v>
      </c>
      <c r="F6" s="609">
        <v>0</v>
      </c>
      <c r="G6" s="610">
        <v>3498</v>
      </c>
      <c r="H6" s="609">
        <v>0</v>
      </c>
      <c r="I6" s="609">
        <v>0</v>
      </c>
      <c r="J6" s="609"/>
      <c r="K6" s="609"/>
      <c r="L6" s="609"/>
      <c r="M6" s="609"/>
      <c r="N6" s="610"/>
      <c r="O6" s="610"/>
      <c r="P6" s="609"/>
      <c r="Q6" s="611">
        <v>68777</v>
      </c>
      <c r="R6" s="612">
        <v>87402</v>
      </c>
      <c r="S6" s="613">
        <f t="shared" ref="S6:S44" si="0">R6-Q6</f>
        <v>18625</v>
      </c>
      <c r="T6" s="613"/>
      <c r="U6" s="607">
        <f t="shared" ref="U6:U44" si="1">B6+C6+D6+Q6</f>
        <v>71921</v>
      </c>
    </row>
    <row r="7" spans="1:21" s="61" customFormat="1" ht="15.75" customHeight="1" x14ac:dyDescent="0.25">
      <c r="A7" s="604" t="s">
        <v>1</v>
      </c>
      <c r="B7" s="605"/>
      <c r="C7" s="606"/>
      <c r="D7" s="607"/>
      <c r="E7" s="608">
        <v>0</v>
      </c>
      <c r="F7" s="609">
        <v>0</v>
      </c>
      <c r="G7" s="610">
        <v>0</v>
      </c>
      <c r="H7" s="609">
        <v>0</v>
      </c>
      <c r="I7" s="609">
        <f t="shared" ref="I7:I44" si="2">Q7-SUM(E7:H7)</f>
        <v>0</v>
      </c>
      <c r="J7" s="609"/>
      <c r="K7" s="609"/>
      <c r="L7" s="609"/>
      <c r="M7" s="609"/>
      <c r="N7" s="610"/>
      <c r="O7" s="610"/>
      <c r="P7" s="609"/>
      <c r="Q7" s="611">
        <v>0</v>
      </c>
      <c r="R7" s="612">
        <v>7371</v>
      </c>
      <c r="S7" s="613">
        <f t="shared" si="0"/>
        <v>7371</v>
      </c>
      <c r="T7" s="613"/>
      <c r="U7" s="607">
        <f t="shared" si="1"/>
        <v>0</v>
      </c>
    </row>
    <row r="8" spans="1:21" s="61" customFormat="1" ht="15.75" customHeight="1" x14ac:dyDescent="0.25">
      <c r="A8" s="604" t="s">
        <v>2</v>
      </c>
      <c r="B8" s="605">
        <v>1193</v>
      </c>
      <c r="C8" s="606"/>
      <c r="D8" s="607"/>
      <c r="E8" s="608">
        <v>1849</v>
      </c>
      <c r="F8" s="609">
        <v>0</v>
      </c>
      <c r="G8" s="610">
        <v>0</v>
      </c>
      <c r="H8" s="609">
        <v>0</v>
      </c>
      <c r="I8" s="609">
        <f t="shared" si="2"/>
        <v>0</v>
      </c>
      <c r="J8" s="609"/>
      <c r="K8" s="609"/>
      <c r="L8" s="609"/>
      <c r="M8" s="609"/>
      <c r="N8" s="610"/>
      <c r="O8" s="610"/>
      <c r="P8" s="609"/>
      <c r="Q8" s="611">
        <v>1849</v>
      </c>
      <c r="R8" s="612">
        <v>11584</v>
      </c>
      <c r="S8" s="613">
        <f t="shared" si="0"/>
        <v>9735</v>
      </c>
      <c r="T8" s="613"/>
      <c r="U8" s="607">
        <f t="shared" si="1"/>
        <v>3042</v>
      </c>
    </row>
    <row r="9" spans="1:21" s="61" customFormat="1" ht="15.75" customHeight="1" x14ac:dyDescent="0.25">
      <c r="A9" s="604" t="s">
        <v>3</v>
      </c>
      <c r="B9" s="605"/>
      <c r="C9" s="606">
        <v>785</v>
      </c>
      <c r="D9" s="607"/>
      <c r="E9" s="608">
        <v>0</v>
      </c>
      <c r="F9" s="609">
        <v>0</v>
      </c>
      <c r="G9" s="610">
        <v>0</v>
      </c>
      <c r="H9" s="609">
        <v>0</v>
      </c>
      <c r="I9" s="609">
        <f t="shared" si="2"/>
        <v>0</v>
      </c>
      <c r="J9" s="609"/>
      <c r="K9" s="609"/>
      <c r="L9" s="609"/>
      <c r="M9" s="609"/>
      <c r="N9" s="610"/>
      <c r="O9" s="610"/>
      <c r="P9" s="609"/>
      <c r="Q9" s="611">
        <v>0</v>
      </c>
      <c r="R9" s="612">
        <v>8424</v>
      </c>
      <c r="S9" s="613">
        <f t="shared" si="0"/>
        <v>8424</v>
      </c>
      <c r="T9" s="613"/>
      <c r="U9" s="607">
        <f t="shared" si="1"/>
        <v>785</v>
      </c>
    </row>
    <row r="10" spans="1:21" s="205" customFormat="1" ht="15.75" customHeight="1" x14ac:dyDescent="0.25">
      <c r="A10" s="206" t="s">
        <v>37</v>
      </c>
      <c r="B10" s="614">
        <v>15648</v>
      </c>
      <c r="C10" s="615"/>
      <c r="D10" s="616">
        <v>5482</v>
      </c>
      <c r="E10" s="617">
        <v>17583</v>
      </c>
      <c r="F10" s="618">
        <v>80609</v>
      </c>
      <c r="G10" s="619">
        <v>54140</v>
      </c>
      <c r="H10" s="609">
        <v>0</v>
      </c>
      <c r="I10" s="609">
        <f t="shared" si="2"/>
        <v>0</v>
      </c>
      <c r="J10" s="618"/>
      <c r="K10" s="618"/>
      <c r="L10" s="618"/>
      <c r="M10" s="618"/>
      <c r="N10" s="619"/>
      <c r="O10" s="619"/>
      <c r="P10" s="618"/>
      <c r="Q10" s="620">
        <v>152332</v>
      </c>
      <c r="R10" s="621">
        <v>152691</v>
      </c>
      <c r="S10" s="622">
        <f t="shared" si="0"/>
        <v>359</v>
      </c>
      <c r="T10" s="622"/>
      <c r="U10" s="607">
        <f t="shared" si="1"/>
        <v>173462</v>
      </c>
    </row>
    <row r="11" spans="1:21" s="205" customFormat="1" ht="15.75" customHeight="1" x14ac:dyDescent="0.25">
      <c r="A11" s="206" t="s">
        <v>4</v>
      </c>
      <c r="B11" s="614">
        <v>2259</v>
      </c>
      <c r="C11" s="615">
        <v>587</v>
      </c>
      <c r="D11" s="616">
        <v>903</v>
      </c>
      <c r="E11" s="617">
        <v>262</v>
      </c>
      <c r="F11" s="618">
        <v>205</v>
      </c>
      <c r="G11" s="619">
        <v>952</v>
      </c>
      <c r="H11" s="609">
        <v>1623</v>
      </c>
      <c r="I11" s="609">
        <f t="shared" si="2"/>
        <v>669</v>
      </c>
      <c r="J11" s="618"/>
      <c r="K11" s="618"/>
      <c r="L11" s="618"/>
      <c r="M11" s="618"/>
      <c r="N11" s="619"/>
      <c r="O11" s="619"/>
      <c r="P11" s="618"/>
      <c r="Q11" s="620">
        <v>3711</v>
      </c>
      <c r="R11" s="621">
        <v>25273</v>
      </c>
      <c r="S11" s="622">
        <f t="shared" si="0"/>
        <v>21562</v>
      </c>
      <c r="T11" s="622"/>
      <c r="U11" s="607">
        <f t="shared" si="1"/>
        <v>7460</v>
      </c>
    </row>
    <row r="12" spans="1:21" s="205" customFormat="1" ht="15.75" customHeight="1" x14ac:dyDescent="0.25">
      <c r="A12" s="206" t="s">
        <v>5</v>
      </c>
      <c r="B12" s="614"/>
      <c r="C12" s="615"/>
      <c r="D12" s="616"/>
      <c r="E12" s="617">
        <v>0</v>
      </c>
      <c r="F12" s="618">
        <v>0</v>
      </c>
      <c r="G12" s="619">
        <v>0</v>
      </c>
      <c r="H12" s="609">
        <v>0</v>
      </c>
      <c r="I12" s="609">
        <f t="shared" si="2"/>
        <v>0</v>
      </c>
      <c r="J12" s="618"/>
      <c r="K12" s="618"/>
      <c r="L12" s="618"/>
      <c r="M12" s="618"/>
      <c r="N12" s="619"/>
      <c r="O12" s="619"/>
      <c r="P12" s="618"/>
      <c r="Q12" s="620">
        <v>0</v>
      </c>
      <c r="R12" s="621">
        <v>7258</v>
      </c>
      <c r="S12" s="622">
        <f t="shared" si="0"/>
        <v>7258</v>
      </c>
      <c r="T12" s="622"/>
      <c r="U12" s="607">
        <f t="shared" si="1"/>
        <v>0</v>
      </c>
    </row>
    <row r="13" spans="1:21" s="205" customFormat="1" ht="15.75" customHeight="1" x14ac:dyDescent="0.25">
      <c r="A13" s="206" t="s">
        <v>6</v>
      </c>
      <c r="B13" s="614">
        <v>2981</v>
      </c>
      <c r="C13" s="615">
        <v>568</v>
      </c>
      <c r="D13" s="616"/>
      <c r="E13" s="617">
        <v>15796</v>
      </c>
      <c r="F13" s="618">
        <v>0</v>
      </c>
      <c r="G13" s="619">
        <v>0</v>
      </c>
      <c r="H13" s="609">
        <v>0</v>
      </c>
      <c r="I13" s="609">
        <f t="shared" si="2"/>
        <v>0</v>
      </c>
      <c r="J13" s="618"/>
      <c r="K13" s="618"/>
      <c r="L13" s="618"/>
      <c r="M13" s="618"/>
      <c r="N13" s="619"/>
      <c r="O13" s="619"/>
      <c r="P13" s="618"/>
      <c r="Q13" s="620">
        <v>15796</v>
      </c>
      <c r="R13" s="621">
        <v>15796</v>
      </c>
      <c r="S13" s="622">
        <f t="shared" si="0"/>
        <v>0</v>
      </c>
      <c r="T13" s="622"/>
      <c r="U13" s="607">
        <f t="shared" si="1"/>
        <v>19345</v>
      </c>
    </row>
    <row r="14" spans="1:21" s="205" customFormat="1" ht="15.75" customHeight="1" x14ac:dyDescent="0.25">
      <c r="A14" s="206" t="s">
        <v>7</v>
      </c>
      <c r="B14" s="614"/>
      <c r="C14" s="615"/>
      <c r="D14" s="616"/>
      <c r="E14" s="617">
        <v>0</v>
      </c>
      <c r="F14" s="618">
        <v>0</v>
      </c>
      <c r="G14" s="619">
        <v>0</v>
      </c>
      <c r="H14" s="609">
        <v>0</v>
      </c>
      <c r="I14" s="609">
        <f t="shared" si="2"/>
        <v>0</v>
      </c>
      <c r="J14" s="618"/>
      <c r="K14" s="618"/>
      <c r="L14" s="618"/>
      <c r="M14" s="618"/>
      <c r="N14" s="619"/>
      <c r="O14" s="619"/>
      <c r="P14" s="618"/>
      <c r="Q14" s="623">
        <v>0</v>
      </c>
      <c r="R14" s="621">
        <v>7258</v>
      </c>
      <c r="S14" s="622">
        <f t="shared" si="0"/>
        <v>7258</v>
      </c>
      <c r="T14" s="622"/>
      <c r="U14" s="607">
        <f t="shared" si="1"/>
        <v>0</v>
      </c>
    </row>
    <row r="15" spans="1:21" s="205" customFormat="1" ht="15.75" customHeight="1" x14ac:dyDescent="0.25">
      <c r="A15" s="206" t="s">
        <v>8</v>
      </c>
      <c r="B15" s="614">
        <v>12444</v>
      </c>
      <c r="C15" s="615"/>
      <c r="D15" s="616"/>
      <c r="E15" s="617">
        <v>0</v>
      </c>
      <c r="F15" s="618">
        <v>0</v>
      </c>
      <c r="G15" s="619">
        <v>0</v>
      </c>
      <c r="H15" s="609">
        <v>7259</v>
      </c>
      <c r="I15" s="609">
        <f t="shared" si="2"/>
        <v>67885</v>
      </c>
      <c r="J15" s="618"/>
      <c r="K15" s="618"/>
      <c r="L15" s="618"/>
      <c r="M15" s="618"/>
      <c r="N15" s="619"/>
      <c r="O15" s="619"/>
      <c r="P15" s="618"/>
      <c r="Q15" s="626">
        <v>75144</v>
      </c>
      <c r="R15" s="621">
        <v>185335</v>
      </c>
      <c r="S15" s="622">
        <f t="shared" si="0"/>
        <v>110191</v>
      </c>
      <c r="T15" s="622"/>
      <c r="U15" s="607">
        <f t="shared" si="1"/>
        <v>87588</v>
      </c>
    </row>
    <row r="16" spans="1:21" s="205" customFormat="1" ht="15.75" customHeight="1" x14ac:dyDescent="0.25">
      <c r="A16" s="206" t="s">
        <v>9</v>
      </c>
      <c r="B16" s="614">
        <v>2264</v>
      </c>
      <c r="C16" s="615"/>
      <c r="D16" s="616"/>
      <c r="E16" s="617">
        <v>10081</v>
      </c>
      <c r="F16" s="618">
        <v>0</v>
      </c>
      <c r="G16" s="619">
        <v>0</v>
      </c>
      <c r="H16" s="609">
        <v>0</v>
      </c>
      <c r="I16" s="609">
        <f t="shared" si="2"/>
        <v>0</v>
      </c>
      <c r="J16" s="618"/>
      <c r="K16" s="618"/>
      <c r="L16" s="618"/>
      <c r="M16" s="618"/>
      <c r="N16" s="619"/>
      <c r="O16" s="619"/>
      <c r="P16" s="618"/>
      <c r="Q16" s="620">
        <v>10081</v>
      </c>
      <c r="R16" s="621">
        <v>11584</v>
      </c>
      <c r="S16" s="622">
        <f t="shared" si="0"/>
        <v>1503</v>
      </c>
      <c r="T16" s="622"/>
      <c r="U16" s="607">
        <f t="shared" si="1"/>
        <v>12345</v>
      </c>
    </row>
    <row r="17" spans="1:21" s="205" customFormat="1" ht="15.75" customHeight="1" x14ac:dyDescent="0.25">
      <c r="A17" s="206" t="s">
        <v>10</v>
      </c>
      <c r="B17" s="614"/>
      <c r="C17" s="615"/>
      <c r="D17" s="616">
        <v>3804</v>
      </c>
      <c r="E17" s="617">
        <v>0</v>
      </c>
      <c r="F17" s="618">
        <v>0</v>
      </c>
      <c r="G17" s="619">
        <v>0</v>
      </c>
      <c r="H17" s="609">
        <v>0</v>
      </c>
      <c r="I17" s="609">
        <f t="shared" si="2"/>
        <v>12257</v>
      </c>
      <c r="J17" s="618"/>
      <c r="K17" s="618"/>
      <c r="L17" s="618"/>
      <c r="M17" s="618"/>
      <c r="N17" s="619"/>
      <c r="O17" s="619"/>
      <c r="P17" s="618"/>
      <c r="Q17" s="620">
        <v>12257</v>
      </c>
      <c r="R17" s="621">
        <v>27379</v>
      </c>
      <c r="S17" s="622">
        <f t="shared" si="0"/>
        <v>15122</v>
      </c>
      <c r="T17" s="622"/>
      <c r="U17" s="607">
        <f t="shared" si="1"/>
        <v>16061</v>
      </c>
    </row>
    <row r="18" spans="1:21" s="205" customFormat="1" ht="15.75" customHeight="1" x14ac:dyDescent="0.25">
      <c r="A18" s="206" t="s">
        <v>159</v>
      </c>
      <c r="B18" s="614">
        <v>3209</v>
      </c>
      <c r="C18" s="615">
        <v>606</v>
      </c>
      <c r="D18" s="616"/>
      <c r="E18" s="624">
        <v>16849</v>
      </c>
      <c r="F18" s="618">
        <v>0</v>
      </c>
      <c r="G18" s="619">
        <v>0</v>
      </c>
      <c r="H18" s="609">
        <v>0</v>
      </c>
      <c r="I18" s="609">
        <f t="shared" si="2"/>
        <v>0</v>
      </c>
      <c r="J18" s="618"/>
      <c r="K18" s="618"/>
      <c r="L18" s="618"/>
      <c r="M18" s="618"/>
      <c r="N18" s="619"/>
      <c r="O18" s="619"/>
      <c r="P18" s="618"/>
      <c r="Q18" s="620">
        <v>16849</v>
      </c>
      <c r="R18" s="621">
        <v>16849</v>
      </c>
      <c r="S18" s="622">
        <f t="shared" si="0"/>
        <v>0</v>
      </c>
      <c r="T18" s="622"/>
      <c r="U18" s="607">
        <f t="shared" si="1"/>
        <v>20664</v>
      </c>
    </row>
    <row r="19" spans="1:21" s="205" customFormat="1" ht="15.75" customHeight="1" x14ac:dyDescent="0.25">
      <c r="A19" s="206" t="s">
        <v>11</v>
      </c>
      <c r="B19" s="614">
        <v>1482</v>
      </c>
      <c r="C19" s="615"/>
      <c r="D19" s="616"/>
      <c r="E19" s="624">
        <v>9477</v>
      </c>
      <c r="F19" s="618">
        <v>0</v>
      </c>
      <c r="G19" s="619">
        <v>0</v>
      </c>
      <c r="H19" s="609">
        <v>0</v>
      </c>
      <c r="I19" s="609">
        <f t="shared" si="2"/>
        <v>0</v>
      </c>
      <c r="J19" s="618"/>
      <c r="K19" s="618"/>
      <c r="L19" s="618"/>
      <c r="M19" s="618"/>
      <c r="N19" s="619"/>
      <c r="O19" s="619"/>
      <c r="P19" s="618"/>
      <c r="Q19" s="620">
        <v>9477</v>
      </c>
      <c r="R19" s="621">
        <v>9477</v>
      </c>
      <c r="S19" s="622">
        <f t="shared" si="0"/>
        <v>0</v>
      </c>
      <c r="T19" s="622"/>
      <c r="U19" s="607">
        <f t="shared" si="1"/>
        <v>10959</v>
      </c>
    </row>
    <row r="20" spans="1:21" s="205" customFormat="1" ht="15.75" customHeight="1" x14ac:dyDescent="0.25">
      <c r="A20" s="206" t="s">
        <v>12</v>
      </c>
      <c r="B20" s="614"/>
      <c r="C20" s="615"/>
      <c r="D20" s="616"/>
      <c r="E20" s="617">
        <v>0</v>
      </c>
      <c r="F20" s="618">
        <v>0</v>
      </c>
      <c r="G20" s="619">
        <v>0</v>
      </c>
      <c r="H20" s="609">
        <v>0</v>
      </c>
      <c r="I20" s="609">
        <f t="shared" si="2"/>
        <v>0</v>
      </c>
      <c r="J20" s="618"/>
      <c r="K20" s="618"/>
      <c r="L20" s="618"/>
      <c r="M20" s="618"/>
      <c r="N20" s="619"/>
      <c r="O20" s="619"/>
      <c r="P20" s="618"/>
      <c r="Q20" s="620">
        <v>0</v>
      </c>
      <c r="R20" s="621">
        <v>7258</v>
      </c>
      <c r="S20" s="622">
        <f t="shared" si="0"/>
        <v>7258</v>
      </c>
      <c r="T20" s="622"/>
      <c r="U20" s="607">
        <f t="shared" si="1"/>
        <v>0</v>
      </c>
    </row>
    <row r="21" spans="1:21" s="205" customFormat="1" ht="15.75" customHeight="1" x14ac:dyDescent="0.25">
      <c r="A21" s="206" t="s">
        <v>13</v>
      </c>
      <c r="B21" s="614"/>
      <c r="C21" s="615"/>
      <c r="D21" s="616">
        <v>1177</v>
      </c>
      <c r="E21" s="624">
        <v>12424</v>
      </c>
      <c r="F21" s="618">
        <v>0</v>
      </c>
      <c r="G21" s="619">
        <v>11112</v>
      </c>
      <c r="H21" s="609">
        <v>264</v>
      </c>
      <c r="I21" s="609">
        <f t="shared" si="2"/>
        <v>0</v>
      </c>
      <c r="J21" s="618"/>
      <c r="K21" s="618"/>
      <c r="L21" s="618"/>
      <c r="M21" s="618"/>
      <c r="N21" s="619"/>
      <c r="O21" s="619"/>
      <c r="P21" s="618"/>
      <c r="Q21" s="620">
        <v>23800</v>
      </c>
      <c r="R21" s="621">
        <v>50546</v>
      </c>
      <c r="S21" s="622">
        <f t="shared" si="0"/>
        <v>26746</v>
      </c>
      <c r="T21" s="622"/>
      <c r="U21" s="607">
        <f t="shared" si="1"/>
        <v>24977</v>
      </c>
    </row>
    <row r="22" spans="1:21" s="205" customFormat="1" ht="15.75" customHeight="1" x14ac:dyDescent="0.25">
      <c r="A22" s="206" t="s">
        <v>14</v>
      </c>
      <c r="B22" s="614"/>
      <c r="C22" s="615"/>
      <c r="D22" s="616"/>
      <c r="E22" s="617">
        <v>0</v>
      </c>
      <c r="F22" s="618">
        <v>0</v>
      </c>
      <c r="G22" s="619">
        <v>0</v>
      </c>
      <c r="H22" s="609">
        <v>0</v>
      </c>
      <c r="I22" s="609">
        <f t="shared" si="2"/>
        <v>0</v>
      </c>
      <c r="J22" s="618"/>
      <c r="K22" s="618"/>
      <c r="L22" s="618"/>
      <c r="M22" s="618"/>
      <c r="N22" s="619"/>
      <c r="O22" s="619"/>
      <c r="P22" s="618"/>
      <c r="Q22" s="623">
        <v>0</v>
      </c>
      <c r="R22" s="621">
        <v>12636</v>
      </c>
      <c r="S22" s="622">
        <f t="shared" si="0"/>
        <v>12636</v>
      </c>
      <c r="T22" s="622"/>
      <c r="U22" s="607">
        <f t="shared" si="1"/>
        <v>0</v>
      </c>
    </row>
    <row r="23" spans="1:21" s="205" customFormat="1" ht="15.75" customHeight="1" x14ac:dyDescent="0.25">
      <c r="A23" s="206" t="s">
        <v>15</v>
      </c>
      <c r="B23" s="614"/>
      <c r="C23" s="615"/>
      <c r="D23" s="616"/>
      <c r="E23" s="617">
        <v>0</v>
      </c>
      <c r="F23" s="618">
        <v>0</v>
      </c>
      <c r="G23" s="619">
        <v>0</v>
      </c>
      <c r="H23" s="609">
        <v>0</v>
      </c>
      <c r="I23" s="609">
        <f t="shared" si="2"/>
        <v>0</v>
      </c>
      <c r="J23" s="618"/>
      <c r="K23" s="618"/>
      <c r="L23" s="618"/>
      <c r="M23" s="618"/>
      <c r="N23" s="619"/>
      <c r="O23" s="619"/>
      <c r="P23" s="618"/>
      <c r="Q23" s="623">
        <v>0</v>
      </c>
      <c r="R23" s="621">
        <v>7258</v>
      </c>
      <c r="S23" s="622">
        <f t="shared" si="0"/>
        <v>7258</v>
      </c>
      <c r="T23" s="622"/>
      <c r="U23" s="607">
        <f t="shared" si="1"/>
        <v>0</v>
      </c>
    </row>
    <row r="24" spans="1:21" s="205" customFormat="1" ht="15.75" customHeight="1" x14ac:dyDescent="0.25">
      <c r="A24" s="206" t="s">
        <v>16</v>
      </c>
      <c r="B24" s="614"/>
      <c r="C24" s="615"/>
      <c r="D24" s="616"/>
      <c r="E24" s="617">
        <v>0</v>
      </c>
      <c r="F24" s="618">
        <v>0</v>
      </c>
      <c r="G24" s="619">
        <v>0</v>
      </c>
      <c r="H24" s="609">
        <v>0</v>
      </c>
      <c r="I24" s="609">
        <f t="shared" si="2"/>
        <v>0</v>
      </c>
      <c r="J24" s="618"/>
      <c r="K24" s="618"/>
      <c r="L24" s="618"/>
      <c r="M24" s="618"/>
      <c r="N24" s="619"/>
      <c r="O24" s="619"/>
      <c r="P24" s="618"/>
      <c r="Q24" s="623">
        <v>0</v>
      </c>
      <c r="R24" s="621">
        <v>10530</v>
      </c>
      <c r="S24" s="622">
        <f t="shared" si="0"/>
        <v>10530</v>
      </c>
      <c r="T24" s="622"/>
      <c r="U24" s="607">
        <f t="shared" si="1"/>
        <v>0</v>
      </c>
    </row>
    <row r="25" spans="1:21" s="205" customFormat="1" ht="15.75" customHeight="1" x14ac:dyDescent="0.25">
      <c r="A25" s="206" t="s">
        <v>17</v>
      </c>
      <c r="B25" s="614">
        <v>224</v>
      </c>
      <c r="C25" s="615"/>
      <c r="D25" s="616"/>
      <c r="E25" s="617">
        <v>113</v>
      </c>
      <c r="F25" s="618">
        <v>0</v>
      </c>
      <c r="G25" s="619">
        <v>0</v>
      </c>
      <c r="H25" s="609">
        <v>0</v>
      </c>
      <c r="I25" s="609">
        <f t="shared" si="2"/>
        <v>0</v>
      </c>
      <c r="J25" s="618"/>
      <c r="K25" s="618"/>
      <c r="L25" s="618"/>
      <c r="M25" s="618"/>
      <c r="N25" s="619"/>
      <c r="O25" s="619"/>
      <c r="P25" s="618"/>
      <c r="Q25" s="620">
        <v>113</v>
      </c>
      <c r="R25" s="621">
        <v>8424</v>
      </c>
      <c r="S25" s="622">
        <f t="shared" si="0"/>
        <v>8311</v>
      </c>
      <c r="T25" s="622"/>
      <c r="U25" s="607">
        <f t="shared" si="1"/>
        <v>337</v>
      </c>
    </row>
    <row r="26" spans="1:21" s="205" customFormat="1" ht="15.75" customHeight="1" x14ac:dyDescent="0.25">
      <c r="A26" s="206" t="s">
        <v>18</v>
      </c>
      <c r="B26" s="614"/>
      <c r="C26" s="615"/>
      <c r="D26" s="616"/>
      <c r="E26" s="617">
        <v>0</v>
      </c>
      <c r="F26" s="618">
        <v>0</v>
      </c>
      <c r="G26" s="619">
        <v>0</v>
      </c>
      <c r="H26" s="609">
        <v>0</v>
      </c>
      <c r="I26" s="609">
        <f t="shared" si="2"/>
        <v>0</v>
      </c>
      <c r="J26" s="618"/>
      <c r="K26" s="618"/>
      <c r="L26" s="618"/>
      <c r="M26" s="618"/>
      <c r="N26" s="619"/>
      <c r="O26" s="619"/>
      <c r="P26" s="618"/>
      <c r="Q26" s="623">
        <v>0</v>
      </c>
      <c r="R26" s="621">
        <v>11584</v>
      </c>
      <c r="S26" s="622">
        <f t="shared" si="0"/>
        <v>11584</v>
      </c>
      <c r="T26" s="622"/>
      <c r="U26" s="607">
        <f t="shared" si="1"/>
        <v>0</v>
      </c>
    </row>
    <row r="27" spans="1:21" s="205" customFormat="1" ht="15.75" customHeight="1" x14ac:dyDescent="0.25">
      <c r="A27" s="206" t="s">
        <v>19</v>
      </c>
      <c r="B27" s="614"/>
      <c r="C27" s="615"/>
      <c r="D27" s="616"/>
      <c r="E27" s="617">
        <v>0</v>
      </c>
      <c r="F27" s="618">
        <v>0</v>
      </c>
      <c r="G27" s="619">
        <v>0</v>
      </c>
      <c r="H27" s="609">
        <v>0</v>
      </c>
      <c r="I27" s="609">
        <f t="shared" si="2"/>
        <v>0</v>
      </c>
      <c r="J27" s="618"/>
      <c r="K27" s="618"/>
      <c r="L27" s="618"/>
      <c r="M27" s="618"/>
      <c r="N27" s="619"/>
      <c r="O27" s="619"/>
      <c r="P27" s="618"/>
      <c r="Q27" s="623">
        <v>0</v>
      </c>
      <c r="R27" s="621">
        <v>7258</v>
      </c>
      <c r="S27" s="622">
        <f t="shared" si="0"/>
        <v>7258</v>
      </c>
      <c r="T27" s="622"/>
      <c r="U27" s="607">
        <f t="shared" si="1"/>
        <v>0</v>
      </c>
    </row>
    <row r="28" spans="1:21" s="205" customFormat="1" ht="15.75" customHeight="1" x14ac:dyDescent="0.25">
      <c r="A28" s="206" t="s">
        <v>20</v>
      </c>
      <c r="B28" s="614"/>
      <c r="C28" s="615">
        <v>611</v>
      </c>
      <c r="D28" s="616">
        <v>42</v>
      </c>
      <c r="E28" s="617">
        <v>0</v>
      </c>
      <c r="F28" s="618">
        <v>0</v>
      </c>
      <c r="G28" s="619">
        <v>0</v>
      </c>
      <c r="H28" s="609">
        <v>421</v>
      </c>
      <c r="I28" s="609">
        <f t="shared" si="2"/>
        <v>506</v>
      </c>
      <c r="J28" s="618"/>
      <c r="K28" s="618"/>
      <c r="L28" s="618"/>
      <c r="M28" s="618"/>
      <c r="N28" s="619"/>
      <c r="O28" s="619"/>
      <c r="P28" s="618"/>
      <c r="Q28" s="623">
        <v>927</v>
      </c>
      <c r="R28" s="621">
        <v>10530</v>
      </c>
      <c r="S28" s="622">
        <f t="shared" si="0"/>
        <v>9603</v>
      </c>
      <c r="T28" s="622"/>
      <c r="U28" s="607">
        <f t="shared" si="1"/>
        <v>1580</v>
      </c>
    </row>
    <row r="29" spans="1:21" s="205" customFormat="1" ht="15.75" customHeight="1" x14ac:dyDescent="0.25">
      <c r="A29" s="206" t="s">
        <v>21</v>
      </c>
      <c r="B29" s="614">
        <v>25</v>
      </c>
      <c r="C29" s="615">
        <v>941</v>
      </c>
      <c r="D29" s="616">
        <v>409</v>
      </c>
      <c r="E29" s="617">
        <v>0</v>
      </c>
      <c r="F29" s="618">
        <v>0</v>
      </c>
      <c r="G29" s="619">
        <v>0</v>
      </c>
      <c r="H29" s="609">
        <v>465</v>
      </c>
      <c r="I29" s="609">
        <f t="shared" si="2"/>
        <v>514</v>
      </c>
      <c r="J29" s="618"/>
      <c r="K29" s="618"/>
      <c r="L29" s="618"/>
      <c r="M29" s="618"/>
      <c r="N29" s="619"/>
      <c r="O29" s="619"/>
      <c r="P29" s="618"/>
      <c r="Q29" s="620">
        <v>979</v>
      </c>
      <c r="R29" s="621">
        <v>12636</v>
      </c>
      <c r="S29" s="622">
        <f t="shared" si="0"/>
        <v>11657</v>
      </c>
      <c r="T29" s="622"/>
      <c r="U29" s="607">
        <f t="shared" si="1"/>
        <v>2354</v>
      </c>
    </row>
    <row r="30" spans="1:21" s="205" customFormat="1" ht="12.6" customHeight="1" x14ac:dyDescent="0.25">
      <c r="A30" s="206" t="s">
        <v>179</v>
      </c>
      <c r="B30" s="614"/>
      <c r="C30" s="615"/>
      <c r="D30" s="616"/>
      <c r="E30" s="625">
        <v>0</v>
      </c>
      <c r="F30" s="618">
        <v>0</v>
      </c>
      <c r="G30" s="619">
        <v>0</v>
      </c>
      <c r="H30" s="609">
        <v>0</v>
      </c>
      <c r="I30" s="609">
        <f t="shared" si="2"/>
        <v>0</v>
      </c>
      <c r="J30" s="618"/>
      <c r="K30" s="618"/>
      <c r="L30" s="618"/>
      <c r="M30" s="618"/>
      <c r="N30" s="619"/>
      <c r="O30" s="619"/>
      <c r="P30" s="618"/>
      <c r="Q30" s="206">
        <v>0</v>
      </c>
      <c r="R30" s="621">
        <v>7258</v>
      </c>
      <c r="S30" s="622">
        <f t="shared" si="0"/>
        <v>7258</v>
      </c>
      <c r="T30" s="622"/>
      <c r="U30" s="607">
        <f t="shared" si="1"/>
        <v>0</v>
      </c>
    </row>
    <row r="31" spans="1:21" s="205" customFormat="1" ht="15.75" customHeight="1" x14ac:dyDescent="0.25">
      <c r="A31" s="206" t="s">
        <v>22</v>
      </c>
      <c r="B31" s="614"/>
      <c r="C31" s="615"/>
      <c r="D31" s="616"/>
      <c r="E31" s="624">
        <v>12280</v>
      </c>
      <c r="F31" s="618">
        <v>0</v>
      </c>
      <c r="G31" s="619">
        <v>0</v>
      </c>
      <c r="H31" s="609">
        <v>0</v>
      </c>
      <c r="I31" s="609">
        <f t="shared" si="2"/>
        <v>0</v>
      </c>
      <c r="J31" s="618"/>
      <c r="K31" s="618"/>
      <c r="L31" s="618"/>
      <c r="M31" s="618"/>
      <c r="N31" s="619"/>
      <c r="O31" s="619"/>
      <c r="P31" s="618"/>
      <c r="Q31" s="620">
        <v>12280</v>
      </c>
      <c r="R31" s="621">
        <v>13690</v>
      </c>
      <c r="S31" s="622">
        <f t="shared" si="0"/>
        <v>1410</v>
      </c>
      <c r="T31" s="622"/>
      <c r="U31" s="607">
        <f t="shared" si="1"/>
        <v>12280</v>
      </c>
    </row>
    <row r="32" spans="1:21" s="205" customFormat="1" ht="15.75" customHeight="1" x14ac:dyDescent="0.25">
      <c r="A32" s="206" t="s">
        <v>23</v>
      </c>
      <c r="B32" s="614"/>
      <c r="C32" s="615"/>
      <c r="D32" s="616">
        <v>796</v>
      </c>
      <c r="E32" s="617">
        <v>0</v>
      </c>
      <c r="F32" s="618">
        <v>7965</v>
      </c>
      <c r="G32" s="619">
        <v>14148</v>
      </c>
      <c r="H32" s="609">
        <v>0</v>
      </c>
      <c r="I32" s="609">
        <f t="shared" si="2"/>
        <v>0</v>
      </c>
      <c r="J32" s="618"/>
      <c r="K32" s="618"/>
      <c r="L32" s="618"/>
      <c r="M32" s="618"/>
      <c r="N32" s="619"/>
      <c r="O32" s="619"/>
      <c r="P32" s="618"/>
      <c r="Q32" s="620">
        <v>22113</v>
      </c>
      <c r="R32" s="621">
        <v>22114</v>
      </c>
      <c r="S32" s="622">
        <f t="shared" si="0"/>
        <v>1</v>
      </c>
      <c r="T32" s="622"/>
      <c r="U32" s="607">
        <f t="shared" si="1"/>
        <v>22909</v>
      </c>
    </row>
    <row r="33" spans="1:21" s="205" customFormat="1" ht="15.75" customHeight="1" x14ac:dyDescent="0.25">
      <c r="A33" s="206" t="s">
        <v>24</v>
      </c>
      <c r="B33" s="614">
        <v>6048</v>
      </c>
      <c r="C33" s="615"/>
      <c r="D33" s="616"/>
      <c r="E33" s="624">
        <v>2343</v>
      </c>
      <c r="F33" s="618">
        <v>0</v>
      </c>
      <c r="G33" s="619">
        <v>0</v>
      </c>
      <c r="H33" s="609">
        <v>0</v>
      </c>
      <c r="I33" s="609">
        <f t="shared" si="2"/>
        <v>262</v>
      </c>
      <c r="J33" s="618"/>
      <c r="K33" s="618"/>
      <c r="L33" s="618"/>
      <c r="M33" s="618"/>
      <c r="N33" s="619"/>
      <c r="O33" s="619"/>
      <c r="P33" s="618"/>
      <c r="Q33" s="620">
        <v>2605</v>
      </c>
      <c r="R33" s="621">
        <v>30538</v>
      </c>
      <c r="S33" s="622">
        <f t="shared" si="0"/>
        <v>27933</v>
      </c>
      <c r="T33" s="622"/>
      <c r="U33" s="607">
        <f t="shared" si="1"/>
        <v>8653</v>
      </c>
    </row>
    <row r="34" spans="1:21" s="205" customFormat="1" ht="15.75" customHeight="1" x14ac:dyDescent="0.25">
      <c r="A34" s="206" t="s">
        <v>25</v>
      </c>
      <c r="B34" s="614"/>
      <c r="C34" s="615"/>
      <c r="D34" s="616"/>
      <c r="E34" s="617">
        <v>0</v>
      </c>
      <c r="F34" s="618">
        <v>0</v>
      </c>
      <c r="G34" s="619">
        <v>0</v>
      </c>
      <c r="H34" s="609">
        <v>0</v>
      </c>
      <c r="I34" s="609">
        <f t="shared" si="2"/>
        <v>0</v>
      </c>
      <c r="J34" s="618"/>
      <c r="K34" s="618"/>
      <c r="L34" s="618"/>
      <c r="M34" s="618"/>
      <c r="N34" s="619"/>
      <c r="O34" s="619"/>
      <c r="P34" s="618"/>
      <c r="Q34" s="623">
        <v>0</v>
      </c>
      <c r="R34" s="621">
        <v>7258</v>
      </c>
      <c r="S34" s="622">
        <f t="shared" si="0"/>
        <v>7258</v>
      </c>
      <c r="T34" s="622"/>
      <c r="U34" s="607">
        <f t="shared" si="1"/>
        <v>0</v>
      </c>
    </row>
    <row r="35" spans="1:21" s="205" customFormat="1" ht="15.75" customHeight="1" x14ac:dyDescent="0.25">
      <c r="A35" s="206" t="s">
        <v>43</v>
      </c>
      <c r="B35" s="614"/>
      <c r="C35" s="615"/>
      <c r="D35" s="616">
        <v>106</v>
      </c>
      <c r="E35" s="617">
        <v>0</v>
      </c>
      <c r="F35" s="618">
        <v>188</v>
      </c>
      <c r="G35" s="619">
        <v>305</v>
      </c>
      <c r="H35" s="609">
        <v>245</v>
      </c>
      <c r="I35" s="609">
        <f t="shared" si="2"/>
        <v>1570</v>
      </c>
      <c r="J35" s="618"/>
      <c r="K35" s="618"/>
      <c r="L35" s="618"/>
      <c r="M35" s="618"/>
      <c r="N35" s="619"/>
      <c r="O35" s="619"/>
      <c r="P35" s="618"/>
      <c r="Q35" s="620">
        <v>2308</v>
      </c>
      <c r="R35" s="621">
        <v>7258</v>
      </c>
      <c r="S35" s="622">
        <f t="shared" si="0"/>
        <v>4950</v>
      </c>
      <c r="T35" s="622"/>
      <c r="U35" s="607">
        <f t="shared" si="1"/>
        <v>2414</v>
      </c>
    </row>
    <row r="36" spans="1:21" s="205" customFormat="1" ht="15.75" customHeight="1" x14ac:dyDescent="0.25">
      <c r="A36" s="206" t="s">
        <v>26</v>
      </c>
      <c r="B36" s="614">
        <v>5864</v>
      </c>
      <c r="C36" s="615">
        <v>104</v>
      </c>
      <c r="D36" s="616">
        <v>527</v>
      </c>
      <c r="E36" s="624">
        <v>2999</v>
      </c>
      <c r="F36" s="618">
        <v>13573</v>
      </c>
      <c r="G36" s="619">
        <v>20912</v>
      </c>
      <c r="H36" s="609">
        <v>0</v>
      </c>
      <c r="I36" s="609">
        <f t="shared" si="2"/>
        <v>0</v>
      </c>
      <c r="J36" s="618"/>
      <c r="K36" s="618"/>
      <c r="L36" s="618"/>
      <c r="M36" s="618"/>
      <c r="N36" s="619"/>
      <c r="O36" s="619"/>
      <c r="P36" s="618"/>
      <c r="Q36" s="620">
        <v>37484</v>
      </c>
      <c r="R36" s="621">
        <v>43175</v>
      </c>
      <c r="S36" s="622">
        <f t="shared" si="0"/>
        <v>5691</v>
      </c>
      <c r="T36" s="622"/>
      <c r="U36" s="607">
        <f t="shared" si="1"/>
        <v>43979</v>
      </c>
    </row>
    <row r="37" spans="1:21" s="205" customFormat="1" ht="15.75" customHeight="1" x14ac:dyDescent="0.25">
      <c r="A37" s="206" t="s">
        <v>27</v>
      </c>
      <c r="B37" s="614"/>
      <c r="C37" s="615"/>
      <c r="D37" s="616"/>
      <c r="E37" s="617">
        <v>0</v>
      </c>
      <c r="F37" s="618">
        <v>0</v>
      </c>
      <c r="G37" s="619">
        <v>0</v>
      </c>
      <c r="H37" s="609">
        <v>0</v>
      </c>
      <c r="I37" s="609">
        <f t="shared" si="2"/>
        <v>0</v>
      </c>
      <c r="J37" s="618"/>
      <c r="K37" s="618"/>
      <c r="L37" s="618"/>
      <c r="M37" s="618"/>
      <c r="N37" s="619"/>
      <c r="O37" s="619"/>
      <c r="P37" s="618"/>
      <c r="Q37" s="623">
        <v>0</v>
      </c>
      <c r="R37" s="621">
        <v>142160</v>
      </c>
      <c r="S37" s="622">
        <f t="shared" si="0"/>
        <v>142160</v>
      </c>
      <c r="T37" s="622"/>
      <c r="U37" s="607">
        <f t="shared" si="1"/>
        <v>0</v>
      </c>
    </row>
    <row r="38" spans="1:21" s="205" customFormat="1" ht="15.75" customHeight="1" x14ac:dyDescent="0.25">
      <c r="A38" s="206" t="s">
        <v>28</v>
      </c>
      <c r="B38" s="614">
        <v>4613</v>
      </c>
      <c r="C38" s="615"/>
      <c r="D38" s="616">
        <v>871</v>
      </c>
      <c r="E38" s="617">
        <v>24220</v>
      </c>
      <c r="F38" s="618">
        <v>0</v>
      </c>
      <c r="G38" s="619">
        <v>0</v>
      </c>
      <c r="H38" s="609">
        <v>0</v>
      </c>
      <c r="I38" s="609">
        <f t="shared" si="2"/>
        <v>0</v>
      </c>
      <c r="J38" s="618"/>
      <c r="K38" s="618"/>
      <c r="L38" s="618"/>
      <c r="M38" s="618"/>
      <c r="N38" s="619"/>
      <c r="O38" s="619"/>
      <c r="P38" s="618"/>
      <c r="Q38" s="626">
        <v>24220</v>
      </c>
      <c r="R38" s="621">
        <v>24220</v>
      </c>
      <c r="S38" s="622">
        <f t="shared" si="0"/>
        <v>0</v>
      </c>
      <c r="T38" s="622"/>
      <c r="U38" s="607">
        <f t="shared" si="1"/>
        <v>29704</v>
      </c>
    </row>
    <row r="39" spans="1:21" s="205" customFormat="1" ht="15.75" customHeight="1" x14ac:dyDescent="0.25">
      <c r="A39" s="206" t="s">
        <v>29</v>
      </c>
      <c r="B39" s="614"/>
      <c r="C39" s="615"/>
      <c r="D39" s="616"/>
      <c r="E39" s="617">
        <v>0</v>
      </c>
      <c r="F39" s="618">
        <v>0</v>
      </c>
      <c r="G39" s="619">
        <v>0</v>
      </c>
      <c r="H39" s="609">
        <v>0</v>
      </c>
      <c r="I39" s="609">
        <f t="shared" si="2"/>
        <v>0</v>
      </c>
      <c r="J39" s="618"/>
      <c r="K39" s="618"/>
      <c r="L39" s="618"/>
      <c r="M39" s="618"/>
      <c r="N39" s="619"/>
      <c r="O39" s="619"/>
      <c r="P39" s="618"/>
      <c r="Q39" s="623">
        <v>0</v>
      </c>
      <c r="R39" s="621">
        <v>7258</v>
      </c>
      <c r="S39" s="622">
        <f t="shared" si="0"/>
        <v>7258</v>
      </c>
      <c r="T39" s="622"/>
      <c r="U39" s="607">
        <f t="shared" si="1"/>
        <v>0</v>
      </c>
    </row>
    <row r="40" spans="1:21" s="205" customFormat="1" ht="15.75" customHeight="1" x14ac:dyDescent="0.25">
      <c r="A40" s="206" t="s">
        <v>30</v>
      </c>
      <c r="B40" s="614"/>
      <c r="C40" s="615"/>
      <c r="D40" s="616"/>
      <c r="E40" s="617">
        <v>0</v>
      </c>
      <c r="F40" s="618">
        <v>0</v>
      </c>
      <c r="G40" s="619">
        <v>0</v>
      </c>
      <c r="H40" s="609">
        <v>0</v>
      </c>
      <c r="I40" s="609">
        <f t="shared" si="2"/>
        <v>0</v>
      </c>
      <c r="J40" s="618"/>
      <c r="K40" s="618"/>
      <c r="L40" s="618"/>
      <c r="M40" s="618"/>
      <c r="N40" s="619"/>
      <c r="O40" s="619"/>
      <c r="P40" s="618"/>
      <c r="Q40" s="623">
        <v>0</v>
      </c>
      <c r="R40" s="621">
        <v>12636</v>
      </c>
      <c r="S40" s="622">
        <f t="shared" si="0"/>
        <v>12636</v>
      </c>
      <c r="T40" s="622"/>
      <c r="U40" s="607">
        <f t="shared" si="1"/>
        <v>0</v>
      </c>
    </row>
    <row r="41" spans="1:21" s="205" customFormat="1" ht="15.75" customHeight="1" x14ac:dyDescent="0.25">
      <c r="A41" s="206" t="s">
        <v>31</v>
      </c>
      <c r="B41" s="614"/>
      <c r="C41" s="615"/>
      <c r="D41" s="616"/>
      <c r="E41" s="617">
        <v>0</v>
      </c>
      <c r="F41" s="618">
        <v>0</v>
      </c>
      <c r="G41" s="619">
        <v>0</v>
      </c>
      <c r="H41" s="609">
        <v>0</v>
      </c>
      <c r="I41" s="609">
        <f t="shared" si="2"/>
        <v>0</v>
      </c>
      <c r="J41" s="618"/>
      <c r="K41" s="618"/>
      <c r="L41" s="618"/>
      <c r="M41" s="618"/>
      <c r="N41" s="619"/>
      <c r="O41" s="619"/>
      <c r="P41" s="618"/>
      <c r="Q41" s="623">
        <v>0</v>
      </c>
      <c r="R41" s="621">
        <v>14743</v>
      </c>
      <c r="S41" s="622">
        <f t="shared" si="0"/>
        <v>14743</v>
      </c>
      <c r="T41" s="622"/>
      <c r="U41" s="607">
        <f t="shared" si="1"/>
        <v>0</v>
      </c>
    </row>
    <row r="42" spans="1:21" s="205" customFormat="1" ht="15.75" customHeight="1" x14ac:dyDescent="0.25">
      <c r="A42" s="206" t="s">
        <v>32</v>
      </c>
      <c r="B42" s="614"/>
      <c r="C42" s="615"/>
      <c r="D42" s="616"/>
      <c r="E42" s="617">
        <v>0</v>
      </c>
      <c r="F42" s="618">
        <v>0</v>
      </c>
      <c r="G42" s="619">
        <v>0</v>
      </c>
      <c r="H42" s="609">
        <v>0</v>
      </c>
      <c r="I42" s="609">
        <f t="shared" si="2"/>
        <v>0</v>
      </c>
      <c r="J42" s="618"/>
      <c r="K42" s="618"/>
      <c r="L42" s="618"/>
      <c r="M42" s="618"/>
      <c r="N42" s="619"/>
      <c r="O42" s="619"/>
      <c r="P42" s="618"/>
      <c r="Q42" s="623">
        <v>0</v>
      </c>
      <c r="R42" s="621">
        <v>7371</v>
      </c>
      <c r="S42" s="622">
        <f t="shared" si="0"/>
        <v>7371</v>
      </c>
      <c r="T42" s="622"/>
      <c r="U42" s="607">
        <f t="shared" si="1"/>
        <v>0</v>
      </c>
    </row>
    <row r="43" spans="1:21" s="205" customFormat="1" ht="15.75" customHeight="1" x14ac:dyDescent="0.25">
      <c r="A43" s="206" t="s">
        <v>33</v>
      </c>
      <c r="B43" s="614"/>
      <c r="C43" s="615"/>
      <c r="D43" s="616"/>
      <c r="E43" s="617">
        <v>0</v>
      </c>
      <c r="F43" s="618">
        <v>0</v>
      </c>
      <c r="G43" s="619">
        <v>0</v>
      </c>
      <c r="H43" s="609">
        <v>0</v>
      </c>
      <c r="I43" s="609">
        <f t="shared" si="2"/>
        <v>0</v>
      </c>
      <c r="J43" s="618"/>
      <c r="K43" s="618"/>
      <c r="L43" s="618"/>
      <c r="M43" s="618"/>
      <c r="N43" s="619"/>
      <c r="O43" s="619"/>
      <c r="P43" s="618"/>
      <c r="Q43" s="623">
        <v>0</v>
      </c>
      <c r="R43" s="621">
        <v>7258</v>
      </c>
      <c r="S43" s="622">
        <f t="shared" si="0"/>
        <v>7258</v>
      </c>
      <c r="T43" s="622"/>
      <c r="U43" s="607">
        <f t="shared" si="1"/>
        <v>0</v>
      </c>
    </row>
    <row r="44" spans="1:21" s="205" customFormat="1" ht="15.75" customHeight="1" x14ac:dyDescent="0.25">
      <c r="A44" s="206" t="s">
        <v>34</v>
      </c>
      <c r="B44" s="614"/>
      <c r="C44" s="615"/>
      <c r="D44" s="616"/>
      <c r="E44" s="624">
        <v>11335</v>
      </c>
      <c r="F44" s="618">
        <v>0</v>
      </c>
      <c r="G44" s="619">
        <v>0</v>
      </c>
      <c r="H44" s="609">
        <v>0</v>
      </c>
      <c r="I44" s="609">
        <f t="shared" si="2"/>
        <v>0</v>
      </c>
      <c r="J44" s="618"/>
      <c r="K44" s="618"/>
      <c r="L44" s="618"/>
      <c r="M44" s="618"/>
      <c r="N44" s="619"/>
      <c r="O44" s="619"/>
      <c r="P44" s="618"/>
      <c r="Q44" s="620">
        <v>11335</v>
      </c>
      <c r="R44" s="621">
        <v>12636</v>
      </c>
      <c r="S44" s="622">
        <f t="shared" si="0"/>
        <v>1301</v>
      </c>
      <c r="T44" s="622"/>
      <c r="U44" s="607">
        <f t="shared" si="1"/>
        <v>11335</v>
      </c>
    </row>
    <row r="45" spans="1:21" s="205" customFormat="1" ht="12.15" customHeight="1" x14ac:dyDescent="0.25">
      <c r="A45" s="206"/>
      <c r="B45" s="627"/>
      <c r="C45" s="628"/>
      <c r="D45" s="628"/>
      <c r="E45" s="629"/>
      <c r="F45" s="618"/>
      <c r="G45" s="618"/>
      <c r="H45" s="618"/>
      <c r="I45" s="618"/>
      <c r="J45" s="618"/>
      <c r="K45" s="618"/>
      <c r="L45" s="618"/>
      <c r="M45" s="618"/>
      <c r="N45" s="618"/>
      <c r="O45" s="630"/>
      <c r="P45" s="630"/>
      <c r="Q45" s="631"/>
      <c r="R45" s="616"/>
      <c r="S45" s="622"/>
      <c r="T45" s="622"/>
      <c r="U45" s="206"/>
    </row>
    <row r="46" spans="1:21" s="205" customFormat="1" ht="13.65" customHeight="1" x14ac:dyDescent="0.25">
      <c r="A46" s="632" t="s">
        <v>35</v>
      </c>
      <c r="B46" s="633">
        <f>SUM(B5:B44)</f>
        <v>61112</v>
      </c>
      <c r="C46" s="634">
        <f>SUM(C5:C44)</f>
        <v>4202</v>
      </c>
      <c r="D46" s="634">
        <f>SUM(D5:D44)</f>
        <v>17999</v>
      </c>
      <c r="E46" s="635">
        <f t="shared" ref="E46:I46" si="3">SUM(E5:E45)</f>
        <v>221740</v>
      </c>
      <c r="F46" s="636">
        <f t="shared" si="3"/>
        <v>118884</v>
      </c>
      <c r="G46" s="636">
        <f t="shared" si="3"/>
        <v>105067</v>
      </c>
      <c r="H46" s="636">
        <f t="shared" si="3"/>
        <v>10277</v>
      </c>
      <c r="I46" s="636">
        <f t="shared" si="3"/>
        <v>83663</v>
      </c>
      <c r="J46" s="636"/>
      <c r="K46" s="636"/>
      <c r="L46" s="636"/>
      <c r="M46" s="636"/>
      <c r="N46" s="636"/>
      <c r="O46" s="636"/>
      <c r="P46" s="637"/>
      <c r="Q46" s="638">
        <f>SUM(Q5:Q44)</f>
        <v>539631</v>
      </c>
      <c r="R46" s="638">
        <f>SUM(R5:R44)</f>
        <v>1117195</v>
      </c>
      <c r="S46" s="639">
        <f>R46-Q46</f>
        <v>577564</v>
      </c>
      <c r="T46" s="639">
        <v>208809</v>
      </c>
      <c r="U46" s="639">
        <f>SUM(U5:U44)</f>
        <v>622944</v>
      </c>
    </row>
    <row r="47" spans="1:21" s="205" customFormat="1" ht="18" customHeight="1" x14ac:dyDescent="0.25">
      <c r="A47" s="174"/>
      <c r="B47" s="174"/>
      <c r="C47" s="174"/>
      <c r="D47" s="174"/>
      <c r="E47" s="618"/>
      <c r="F47" s="618"/>
      <c r="G47" s="618"/>
      <c r="H47" s="618"/>
      <c r="I47" s="618"/>
      <c r="J47" s="174"/>
      <c r="K47" s="174"/>
      <c r="L47" s="174"/>
      <c r="M47" s="174"/>
      <c r="N47" s="174"/>
      <c r="O47" s="174"/>
      <c r="P47" s="618"/>
      <c r="Q47" s="618"/>
      <c r="R47" s="618"/>
      <c r="S47" s="618"/>
      <c r="T47" s="618"/>
      <c r="U47" s="174"/>
    </row>
    <row r="48" spans="1:21" s="60" customFormat="1" ht="15.75" customHeight="1" x14ac:dyDescent="0.25">
      <c r="A48" s="709" t="s">
        <v>149</v>
      </c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174"/>
      <c r="Q48" s="640"/>
      <c r="R48" s="618"/>
      <c r="S48" s="680"/>
      <c r="T48" s="618"/>
      <c r="U48" s="641"/>
    </row>
    <row r="49" spans="1:21" s="60" customFormat="1" ht="15.75" customHeight="1" x14ac:dyDescent="0.25">
      <c r="A49" s="709" t="s">
        <v>242</v>
      </c>
      <c r="B49" s="709"/>
      <c r="C49" s="709"/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709"/>
      <c r="U49" s="709"/>
    </row>
    <row r="50" spans="1:21" s="60" customFormat="1" ht="15.75" customHeight="1" x14ac:dyDescent="0.25">
      <c r="A50" s="709" t="s">
        <v>280</v>
      </c>
      <c r="B50" s="709"/>
      <c r="C50" s="709"/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174"/>
      <c r="R50" s="618"/>
      <c r="S50" s="642"/>
      <c r="T50" s="642"/>
      <c r="U50" s="618"/>
    </row>
    <row r="51" spans="1:21" s="60" customFormat="1" ht="13.8" x14ac:dyDescent="0.25">
      <c r="A51" s="708" t="s">
        <v>162</v>
      </c>
      <c r="B51" s="708"/>
      <c r="C51" s="708"/>
      <c r="D51" s="708"/>
      <c r="G51" s="641"/>
      <c r="L51" s="643"/>
      <c r="N51" s="641"/>
      <c r="Q51" s="641"/>
      <c r="R51" s="641"/>
    </row>
    <row r="52" spans="1:21" s="5" customFormat="1" x14ac:dyDescent="0.25">
      <c r="F52" s="6"/>
      <c r="H52" s="426"/>
    </row>
    <row r="53" spans="1:21" x14ac:dyDescent="0.25">
      <c r="P53" s="39"/>
      <c r="Q53" s="38"/>
      <c r="R53" s="601"/>
    </row>
  </sheetData>
  <mergeCells count="8">
    <mergeCell ref="A51:D51"/>
    <mergeCell ref="A50:P50"/>
    <mergeCell ref="B2:D2"/>
    <mergeCell ref="E4:P4"/>
    <mergeCell ref="A48:O48"/>
    <mergeCell ref="A49:U49"/>
    <mergeCell ref="Q2:T2"/>
    <mergeCell ref="U2:U3"/>
  </mergeCells>
  <phoneticPr fontId="42" type="noConversion"/>
  <pageMargins left="0.5" right="0.17" top="1" bottom="0.17" header="0.3" footer="0.17"/>
  <pageSetup scale="57" orientation="landscape" r:id="rId1"/>
  <headerFooter alignWithMargins="0"/>
  <ignoredErrors>
    <ignoredError sqref="I5 I28:I38 I7:I27 I39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27"/>
  <sheetViews>
    <sheetView showGridLines="0" zoomScaleNormal="100" workbookViewId="0">
      <selection activeCell="J22" sqref="J22"/>
    </sheetView>
  </sheetViews>
  <sheetFormatPr defaultRowHeight="13.2" x14ac:dyDescent="0.25"/>
  <cols>
    <col min="1" max="1" width="28.88671875" customWidth="1"/>
    <col min="2" max="2" width="8.77734375" customWidth="1"/>
    <col min="3" max="3" width="10.88671875" customWidth="1"/>
    <col min="4" max="5" width="8.77734375" customWidth="1"/>
    <col min="6" max="6" width="9.77734375" customWidth="1"/>
    <col min="7" max="7" width="13.109375" customWidth="1"/>
    <col min="8" max="8" width="11.33203125" customWidth="1"/>
    <col min="9" max="9" width="10" customWidth="1"/>
    <col min="10" max="10" width="11" customWidth="1"/>
    <col min="11" max="13" width="8.77734375" customWidth="1"/>
    <col min="14" max="14" width="11.21875" customWidth="1"/>
    <col min="15" max="15" width="8.44140625" customWidth="1"/>
    <col min="16" max="16" width="10" customWidth="1"/>
    <col min="17" max="17" width="11.33203125" bestFit="1" customWidth="1"/>
  </cols>
  <sheetData>
    <row r="1" spans="1:17" s="19" customFormat="1" ht="18.75" customHeight="1" x14ac:dyDescent="0.25">
      <c r="A1" s="177" t="s">
        <v>247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7" s="19" customFormat="1" ht="18" customHeight="1" x14ac:dyDescent="0.25">
      <c r="A2" s="366"/>
      <c r="B2" s="75" t="s">
        <v>194</v>
      </c>
      <c r="C2" s="75" t="s">
        <v>224</v>
      </c>
      <c r="D2" s="75" t="s">
        <v>225</v>
      </c>
      <c r="E2" s="142" t="s">
        <v>226</v>
      </c>
      <c r="F2" s="75" t="s">
        <v>227</v>
      </c>
      <c r="G2" s="75" t="s">
        <v>228</v>
      </c>
      <c r="H2" s="75" t="s">
        <v>229</v>
      </c>
      <c r="I2" s="75" t="s">
        <v>230</v>
      </c>
      <c r="J2" s="142" t="s">
        <v>231</v>
      </c>
      <c r="K2" s="75" t="s">
        <v>232</v>
      </c>
      <c r="L2" s="75" t="s">
        <v>233</v>
      </c>
      <c r="M2" s="76" t="s">
        <v>234</v>
      </c>
      <c r="N2" s="722" t="s">
        <v>241</v>
      </c>
      <c r="O2" s="723"/>
      <c r="P2" s="724"/>
    </row>
    <row r="3" spans="1:17" s="21" customFormat="1" ht="32.25" customHeight="1" x14ac:dyDescent="0.2">
      <c r="A3" s="502"/>
      <c r="B3" s="363">
        <v>44501</v>
      </c>
      <c r="C3" s="363">
        <v>44529</v>
      </c>
      <c r="D3" s="363">
        <v>44561</v>
      </c>
      <c r="E3" s="363">
        <v>44592</v>
      </c>
      <c r="F3" s="363">
        <v>44620</v>
      </c>
      <c r="G3" s="363" t="s">
        <v>243</v>
      </c>
      <c r="H3" s="363">
        <v>44683</v>
      </c>
      <c r="I3" s="363">
        <v>44711</v>
      </c>
      <c r="J3" s="363">
        <v>44746</v>
      </c>
      <c r="K3" s="363">
        <v>44774</v>
      </c>
      <c r="L3" s="363">
        <v>44802</v>
      </c>
      <c r="M3" s="363">
        <v>44834</v>
      </c>
      <c r="N3" s="150" t="s">
        <v>138</v>
      </c>
      <c r="O3" s="151" t="s">
        <v>55</v>
      </c>
      <c r="P3" s="143" t="s">
        <v>139</v>
      </c>
    </row>
    <row r="4" spans="1:17" ht="13.2" customHeight="1" x14ac:dyDescent="0.25">
      <c r="A4" s="12"/>
      <c r="B4" s="13"/>
      <c r="C4" s="14"/>
      <c r="D4" s="14"/>
      <c r="E4" s="14"/>
      <c r="F4" s="15"/>
      <c r="G4" s="4"/>
      <c r="H4" s="4"/>
      <c r="I4" s="2"/>
      <c r="J4" s="2"/>
      <c r="K4" s="2"/>
      <c r="L4" s="2"/>
      <c r="M4" s="7"/>
      <c r="N4" s="11"/>
      <c r="O4" s="10"/>
      <c r="P4" s="3"/>
    </row>
    <row r="5" spans="1:17" ht="12.75" customHeight="1" x14ac:dyDescent="0.3">
      <c r="A5" s="58"/>
      <c r="B5" s="719" t="s">
        <v>41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1"/>
      <c r="N5" s="77"/>
      <c r="O5" s="78"/>
      <c r="P5" s="77"/>
    </row>
    <row r="6" spans="1:17" ht="13.2" customHeight="1" x14ac:dyDescent="0.3">
      <c r="A6" s="58"/>
      <c r="B6" s="79"/>
      <c r="C6" s="80"/>
      <c r="D6" s="80"/>
      <c r="E6" s="80"/>
      <c r="F6" s="81"/>
      <c r="G6" s="82"/>
      <c r="H6" s="82"/>
      <c r="I6" s="80"/>
      <c r="J6" s="80"/>
      <c r="K6" s="80"/>
      <c r="L6" s="80"/>
      <c r="M6" s="83"/>
      <c r="N6" s="84"/>
      <c r="O6" s="85"/>
      <c r="P6" s="86"/>
    </row>
    <row r="7" spans="1:17" s="61" customFormat="1" ht="15" customHeight="1" x14ac:dyDescent="0.25">
      <c r="A7" s="106" t="s">
        <v>155</v>
      </c>
      <c r="B7" s="192">
        <v>7068</v>
      </c>
      <c r="C7" s="193">
        <v>0</v>
      </c>
      <c r="D7" s="193">
        <v>0</v>
      </c>
      <c r="E7" s="194">
        <v>0</v>
      </c>
      <c r="F7" s="194">
        <f>N7-SUM(B7:E7)</f>
        <v>0</v>
      </c>
      <c r="G7" s="194"/>
      <c r="H7" s="194"/>
      <c r="I7" s="194"/>
      <c r="J7" s="193"/>
      <c r="K7" s="85"/>
      <c r="L7" s="87"/>
      <c r="M7" s="88"/>
      <c r="N7" s="84">
        <v>7068</v>
      </c>
      <c r="O7" s="89">
        <v>7090</v>
      </c>
      <c r="P7" s="86">
        <f>N7/O7</f>
        <v>0.99689703808180541</v>
      </c>
      <c r="Q7" s="195"/>
    </row>
    <row r="8" spans="1:17" s="61" customFormat="1" ht="15" customHeight="1" x14ac:dyDescent="0.25">
      <c r="A8" s="106" t="s">
        <v>124</v>
      </c>
      <c r="B8" s="192">
        <v>0</v>
      </c>
      <c r="C8" s="193">
        <v>241</v>
      </c>
      <c r="D8" s="193">
        <v>1406</v>
      </c>
      <c r="E8" s="194">
        <v>1586</v>
      </c>
      <c r="F8" s="194">
        <f>N8-SUM(B8:E8)</f>
        <v>2850</v>
      </c>
      <c r="G8" s="194"/>
      <c r="H8" s="194"/>
      <c r="I8" s="194"/>
      <c r="J8" s="194"/>
      <c r="K8" s="85"/>
      <c r="L8" s="85"/>
      <c r="M8" s="88"/>
      <c r="N8" s="90">
        <v>6083</v>
      </c>
      <c r="O8" s="89">
        <v>10300</v>
      </c>
      <c r="P8" s="86">
        <f>N8/O8</f>
        <v>0.59058252427184466</v>
      </c>
      <c r="Q8" s="195"/>
    </row>
    <row r="9" spans="1:17" s="61" customFormat="1" ht="18" customHeight="1" x14ac:dyDescent="0.25">
      <c r="A9" s="66" t="s">
        <v>176</v>
      </c>
      <c r="B9" s="192"/>
      <c r="C9" s="193"/>
      <c r="D9" s="193"/>
      <c r="E9" s="194"/>
      <c r="F9" s="194"/>
      <c r="G9" s="194"/>
      <c r="H9" s="194"/>
      <c r="I9" s="194"/>
      <c r="J9" s="194"/>
      <c r="K9" s="85"/>
      <c r="L9" s="87"/>
      <c r="M9" s="88"/>
      <c r="N9" s="196" t="s">
        <v>49</v>
      </c>
      <c r="O9" s="197">
        <v>2954</v>
      </c>
      <c r="P9" s="198" t="s">
        <v>49</v>
      </c>
      <c r="Q9" s="195"/>
    </row>
    <row r="10" spans="1:17" s="61" customFormat="1" ht="15" customHeight="1" x14ac:dyDescent="0.25">
      <c r="A10" s="66"/>
      <c r="B10" s="192"/>
      <c r="C10" s="193"/>
      <c r="D10" s="193"/>
      <c r="E10" s="194"/>
      <c r="F10" s="194"/>
      <c r="G10" s="194"/>
      <c r="H10" s="194"/>
      <c r="I10" s="194"/>
      <c r="J10" s="194"/>
      <c r="K10" s="85"/>
      <c r="L10" s="87"/>
      <c r="M10" s="88"/>
      <c r="N10" s="196"/>
      <c r="O10" s="197"/>
      <c r="P10" s="198"/>
    </row>
    <row r="11" spans="1:17" s="61" customFormat="1" ht="16.8" customHeight="1" x14ac:dyDescent="0.25">
      <c r="A11" s="108" t="s">
        <v>177</v>
      </c>
      <c r="B11" s="192">
        <v>1603</v>
      </c>
      <c r="C11" s="193">
        <v>52</v>
      </c>
      <c r="D11" s="193">
        <v>0</v>
      </c>
      <c r="E11" s="194">
        <v>0</v>
      </c>
      <c r="F11" s="194">
        <f t="shared" ref="F11:F12" si="0">N11-SUM(B11:E11)</f>
        <v>0</v>
      </c>
      <c r="G11" s="194"/>
      <c r="H11" s="194"/>
      <c r="I11" s="194"/>
      <c r="J11" s="194"/>
      <c r="K11" s="85"/>
      <c r="L11" s="87"/>
      <c r="M11" s="88"/>
      <c r="N11" s="84">
        <v>1655</v>
      </c>
      <c r="O11" s="89">
        <v>1656</v>
      </c>
      <c r="P11" s="86">
        <f>N11/O11</f>
        <v>0.99939613526570048</v>
      </c>
    </row>
    <row r="12" spans="1:17" s="205" customFormat="1" ht="18" customHeight="1" x14ac:dyDescent="0.25">
      <c r="A12" s="108" t="s">
        <v>178</v>
      </c>
      <c r="B12" s="199">
        <v>59294</v>
      </c>
      <c r="C12" s="193">
        <v>0</v>
      </c>
      <c r="D12" s="193">
        <v>0</v>
      </c>
      <c r="E12" s="194">
        <v>57188</v>
      </c>
      <c r="F12" s="194">
        <f t="shared" si="0"/>
        <v>0</v>
      </c>
      <c r="G12" s="200"/>
      <c r="H12" s="194"/>
      <c r="I12" s="194"/>
      <c r="J12" s="194"/>
      <c r="K12" s="85"/>
      <c r="L12" s="201"/>
      <c r="M12" s="92"/>
      <c r="N12" s="84">
        <v>116482</v>
      </c>
      <c r="O12" s="202">
        <v>200000</v>
      </c>
      <c r="P12" s="203">
        <f>N12/O12</f>
        <v>0.58240999999999998</v>
      </c>
      <c r="Q12" s="204"/>
    </row>
    <row r="13" spans="1:17" s="205" customFormat="1" ht="10.95" customHeight="1" x14ac:dyDescent="0.25">
      <c r="A13" s="206"/>
      <c r="B13" s="199"/>
      <c r="C13" s="207"/>
      <c r="D13" s="207"/>
      <c r="E13" s="200"/>
      <c r="F13" s="200"/>
      <c r="G13" s="200"/>
      <c r="H13" s="200"/>
      <c r="I13" s="200"/>
      <c r="J13" s="91"/>
      <c r="K13" s="91"/>
      <c r="L13" s="93"/>
      <c r="M13" s="92"/>
      <c r="N13" s="84"/>
      <c r="O13" s="208"/>
      <c r="P13" s="203"/>
    </row>
    <row r="14" spans="1:17" s="61" customFormat="1" ht="13.65" customHeight="1" x14ac:dyDescent="0.25">
      <c r="A14" s="209" t="s">
        <v>35</v>
      </c>
      <c r="B14" s="210">
        <f t="shared" ref="B14:F14" si="1">SUM(B7:B13)</f>
        <v>67965</v>
      </c>
      <c r="C14" s="361">
        <f t="shared" si="1"/>
        <v>293</v>
      </c>
      <c r="D14" s="361">
        <f t="shared" si="1"/>
        <v>1406</v>
      </c>
      <c r="E14" s="361">
        <f t="shared" si="1"/>
        <v>58774</v>
      </c>
      <c r="F14" s="361">
        <f t="shared" si="1"/>
        <v>2850</v>
      </c>
      <c r="G14" s="361"/>
      <c r="H14" s="361"/>
      <c r="I14" s="361"/>
      <c r="J14" s="361"/>
      <c r="K14" s="361"/>
      <c r="L14" s="361"/>
      <c r="M14" s="211"/>
      <c r="N14" s="145">
        <f>SUM(N7:N13)</f>
        <v>131288</v>
      </c>
      <c r="O14" s="94">
        <f>SUM(O7:O13)</f>
        <v>222000</v>
      </c>
      <c r="P14" s="212">
        <f>N14/O14</f>
        <v>0.59138738738738739</v>
      </c>
    </row>
    <row r="15" spans="1:17" ht="15" customHeight="1" x14ac:dyDescent="0.25">
      <c r="A15" s="46"/>
      <c r="B15" s="428"/>
      <c r="C15" s="428"/>
      <c r="D15" s="47"/>
      <c r="E15" s="429"/>
      <c r="F15" s="47"/>
      <c r="G15" s="46"/>
      <c r="H15" s="46"/>
      <c r="I15" s="46"/>
      <c r="J15" s="46"/>
      <c r="K15" s="46"/>
      <c r="L15" s="46"/>
      <c r="M15" s="46"/>
      <c r="N15" s="46"/>
      <c r="O15" s="47"/>
      <c r="P15" s="95"/>
    </row>
    <row r="16" spans="1:17" s="39" customFormat="1" ht="16.8" customHeight="1" x14ac:dyDescent="0.25">
      <c r="A16" s="57" t="s">
        <v>149</v>
      </c>
      <c r="B16" s="57"/>
      <c r="C16" s="57"/>
      <c r="D16" s="57"/>
      <c r="E16" s="57"/>
      <c r="F16" s="50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s="39" customFormat="1" ht="13.2" customHeight="1" x14ac:dyDescent="0.25">
      <c r="A17" s="191"/>
      <c r="B17" s="191"/>
      <c r="C17" s="191"/>
      <c r="D17" s="191"/>
      <c r="E17" s="191"/>
      <c r="F17" s="50"/>
      <c r="G17" s="32"/>
      <c r="H17" s="32"/>
      <c r="I17" s="32"/>
      <c r="J17" s="32"/>
      <c r="K17" s="32"/>
      <c r="L17" s="32"/>
      <c r="M17" s="32"/>
      <c r="N17" s="38"/>
      <c r="O17" s="32"/>
      <c r="P17" s="32"/>
    </row>
    <row r="18" spans="1:17" s="35" customFormat="1" ht="16.8" customHeight="1" x14ac:dyDescent="0.25">
      <c r="A18" s="74" t="s">
        <v>122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7" s="35" customFormat="1" ht="15.6" customHeight="1" x14ac:dyDescent="0.25">
      <c r="A19" s="725" t="s">
        <v>248</v>
      </c>
      <c r="B19" s="725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25"/>
    </row>
    <row r="20" spans="1:17" s="74" customFormat="1" ht="14.4" customHeight="1" x14ac:dyDescent="0.25">
      <c r="A20" s="232" t="s">
        <v>185</v>
      </c>
      <c r="B20" s="96">
        <v>1656</v>
      </c>
      <c r="C20" s="233">
        <v>44470</v>
      </c>
      <c r="F20" s="97"/>
      <c r="H20" s="98"/>
      <c r="K20" s="97"/>
      <c r="O20" s="97"/>
      <c r="P20" s="97"/>
    </row>
    <row r="21" spans="1:17" s="74" customFormat="1" ht="14.4" customHeight="1" x14ac:dyDescent="0.25">
      <c r="A21" s="232" t="s">
        <v>47</v>
      </c>
      <c r="B21" s="96">
        <v>60000</v>
      </c>
      <c r="C21" s="233">
        <v>44477</v>
      </c>
      <c r="F21" s="97"/>
      <c r="H21" s="99"/>
      <c r="O21" s="97"/>
    </row>
    <row r="22" spans="1:17" s="74" customFormat="1" ht="14.4" customHeight="1" x14ac:dyDescent="0.25">
      <c r="A22" s="232" t="s">
        <v>46</v>
      </c>
      <c r="B22" s="96">
        <v>60000</v>
      </c>
      <c r="C22" s="233">
        <v>44582</v>
      </c>
      <c r="F22" s="100"/>
      <c r="G22" s="101"/>
      <c r="H22" s="100"/>
      <c r="I22" s="100"/>
      <c r="J22" s="102"/>
      <c r="K22" s="102"/>
      <c r="L22" s="102"/>
      <c r="M22" s="102"/>
      <c r="N22" s="102"/>
      <c r="O22" s="102"/>
      <c r="P22" s="103"/>
      <c r="Q22" s="97"/>
    </row>
    <row r="23" spans="1:17" s="74" customFormat="1" ht="14.4" customHeight="1" x14ac:dyDescent="0.25">
      <c r="A23" s="232" t="s">
        <v>45</v>
      </c>
      <c r="B23" s="96">
        <v>40000</v>
      </c>
      <c r="C23" s="233">
        <v>44666</v>
      </c>
      <c r="F23" s="97"/>
      <c r="H23" s="98"/>
    </row>
    <row r="24" spans="1:17" s="74" customFormat="1" ht="14.4" customHeight="1" x14ac:dyDescent="0.25">
      <c r="A24" s="232" t="s">
        <v>48</v>
      </c>
      <c r="B24" s="96">
        <v>40000</v>
      </c>
      <c r="C24" s="233">
        <v>44757</v>
      </c>
      <c r="D24" s="422"/>
      <c r="F24" s="97"/>
      <c r="H24" s="98"/>
    </row>
    <row r="25" spans="1:17" s="74" customFormat="1" ht="14.25" customHeight="1" x14ac:dyDescent="0.25">
      <c r="A25" s="234"/>
      <c r="B25" s="96"/>
      <c r="C25" s="233"/>
      <c r="F25" s="97"/>
      <c r="H25" s="98"/>
    </row>
    <row r="26" spans="1:17" s="32" customFormat="1" ht="13.8" x14ac:dyDescent="0.25">
      <c r="K26" s="39"/>
    </row>
    <row r="27" spans="1:17" ht="13.8" x14ac:dyDescent="0.25">
      <c r="A27" s="32"/>
      <c r="B27" s="32"/>
      <c r="C27" s="32"/>
      <c r="D27" s="32"/>
      <c r="E27" s="32"/>
      <c r="G27" s="32"/>
      <c r="H27" s="32"/>
      <c r="I27" s="32"/>
      <c r="J27" s="32"/>
    </row>
  </sheetData>
  <mergeCells count="3">
    <mergeCell ref="B5:M5"/>
    <mergeCell ref="N2:P2"/>
    <mergeCell ref="A19:P19"/>
  </mergeCells>
  <phoneticPr fontId="42" type="noConversion"/>
  <pageMargins left="0.5" right="0.17" top="1" bottom="0.17" header="0.17" footer="0.17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U55"/>
  <sheetViews>
    <sheetView showGridLines="0" zoomScaleNormal="100" zoomScaleSheetLayoutView="100" workbookViewId="0">
      <selection activeCell="A5" sqref="A5"/>
    </sheetView>
  </sheetViews>
  <sheetFormatPr defaultRowHeight="13.2" x14ac:dyDescent="0.25"/>
  <cols>
    <col min="1" max="1" width="23.33203125" style="37" customWidth="1"/>
    <col min="2" max="2" width="10.33203125" style="61" customWidth="1"/>
    <col min="3" max="3" width="10.21875" style="37" customWidth="1"/>
    <col min="4" max="4" width="9" style="37" customWidth="1"/>
    <col min="5" max="5" width="10" style="37" customWidth="1"/>
    <col min="6" max="6" width="9.44140625" style="37" customWidth="1"/>
    <col min="7" max="7" width="8.44140625" style="37" customWidth="1"/>
    <col min="8" max="10" width="8.33203125" style="37" customWidth="1"/>
    <col min="11" max="11" width="9.33203125" style="37" customWidth="1"/>
    <col min="12" max="15" width="8.33203125" style="37" customWidth="1"/>
    <col min="16" max="16" width="9.21875" style="37" customWidth="1"/>
    <col min="17" max="17" width="10.88671875" style="224" customWidth="1"/>
    <col min="18" max="18" width="9.6640625" style="37" customWidth="1"/>
    <col min="19" max="19" width="9.5546875" style="141" customWidth="1"/>
    <col min="20" max="21" width="8.88671875" style="2"/>
  </cols>
  <sheetData>
    <row r="1" spans="1:21" s="19" customFormat="1" ht="28.5" customHeight="1" x14ac:dyDescent="0.25">
      <c r="A1" s="728" t="s">
        <v>240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9"/>
      <c r="R1" s="728"/>
      <c r="S1" s="729"/>
      <c r="T1" s="251"/>
      <c r="U1" s="251"/>
    </row>
    <row r="2" spans="1:21" s="2" customFormat="1" ht="29.25" customHeight="1" x14ac:dyDescent="0.25">
      <c r="A2" s="252"/>
      <c r="B2" s="253" t="s">
        <v>239</v>
      </c>
      <c r="C2" s="513" t="s">
        <v>194</v>
      </c>
      <c r="D2" s="75" t="s">
        <v>195</v>
      </c>
      <c r="E2" s="75" t="s">
        <v>196</v>
      </c>
      <c r="F2" s="726" t="s">
        <v>188</v>
      </c>
      <c r="G2" s="727"/>
      <c r="H2" s="142" t="s">
        <v>226</v>
      </c>
      <c r="I2" s="75" t="s">
        <v>227</v>
      </c>
      <c r="J2" s="75" t="s">
        <v>228</v>
      </c>
      <c r="K2" s="75" t="s">
        <v>229</v>
      </c>
      <c r="L2" s="75" t="s">
        <v>230</v>
      </c>
      <c r="M2" s="142" t="s">
        <v>231</v>
      </c>
      <c r="N2" s="75" t="s">
        <v>232</v>
      </c>
      <c r="O2" s="75" t="s">
        <v>233</v>
      </c>
      <c r="P2" s="76" t="s">
        <v>234</v>
      </c>
      <c r="Q2" s="730" t="s">
        <v>210</v>
      </c>
      <c r="R2" s="731"/>
      <c r="S2" s="109" t="s">
        <v>211</v>
      </c>
    </row>
    <row r="3" spans="1:21" s="17" customFormat="1" ht="34.200000000000003" customHeight="1" x14ac:dyDescent="0.25">
      <c r="A3" s="291"/>
      <c r="B3" s="503" t="s">
        <v>98</v>
      </c>
      <c r="C3" s="363">
        <v>44501</v>
      </c>
      <c r="D3" s="363">
        <v>44529</v>
      </c>
      <c r="E3" s="363">
        <v>44561</v>
      </c>
      <c r="F3" s="504" t="s">
        <v>316</v>
      </c>
      <c r="G3" s="505" t="s">
        <v>55</v>
      </c>
      <c r="H3" s="363">
        <v>44592</v>
      </c>
      <c r="I3" s="363">
        <v>44620</v>
      </c>
      <c r="J3" s="363" t="s">
        <v>243</v>
      </c>
      <c r="K3" s="363">
        <v>44683</v>
      </c>
      <c r="L3" s="363">
        <v>44711</v>
      </c>
      <c r="M3" s="363">
        <v>44746</v>
      </c>
      <c r="N3" s="363">
        <v>44774</v>
      </c>
      <c r="O3" s="363">
        <v>44802</v>
      </c>
      <c r="P3" s="363">
        <v>44834</v>
      </c>
      <c r="Q3" s="504" t="s">
        <v>203</v>
      </c>
      <c r="R3" s="504" t="s">
        <v>55</v>
      </c>
      <c r="S3" s="504" t="s">
        <v>138</v>
      </c>
    </row>
    <row r="4" spans="1:21" s="2" customFormat="1" ht="13.8" customHeight="1" x14ac:dyDescent="0.25">
      <c r="A4" s="254"/>
      <c r="B4" s="732" t="s">
        <v>38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4"/>
    </row>
    <row r="5" spans="1:21" ht="12.75" customHeight="1" x14ac:dyDescent="0.25">
      <c r="A5" s="255"/>
      <c r="B5" s="255"/>
      <c r="C5" s="256"/>
      <c r="D5" s="256"/>
      <c r="E5" s="256"/>
      <c r="F5" s="257"/>
      <c r="G5" s="257"/>
      <c r="H5" s="256"/>
      <c r="I5" s="256"/>
      <c r="J5" s="256"/>
      <c r="K5" s="256"/>
      <c r="L5" s="256"/>
      <c r="M5" s="256"/>
      <c r="N5" s="256"/>
      <c r="O5" s="256"/>
      <c r="P5" s="256"/>
      <c r="Q5" s="257"/>
      <c r="R5" s="257"/>
      <c r="S5" s="258"/>
    </row>
    <row r="6" spans="1:21" ht="13.65" customHeight="1" x14ac:dyDescent="0.25">
      <c r="A6" s="126" t="s">
        <v>54</v>
      </c>
      <c r="B6" s="259">
        <f>SUM(B7:B13)</f>
        <v>129725</v>
      </c>
      <c r="C6" s="260">
        <f t="shared" ref="C6:G6" si="0">SUM(C7:C13)</f>
        <v>3259</v>
      </c>
      <c r="D6" s="277">
        <f t="shared" si="0"/>
        <v>6888</v>
      </c>
      <c r="E6" s="277">
        <f t="shared" si="0"/>
        <v>2853</v>
      </c>
      <c r="F6" s="261">
        <f t="shared" si="0"/>
        <v>142725</v>
      </c>
      <c r="G6" s="261">
        <f t="shared" si="0"/>
        <v>142780</v>
      </c>
      <c r="H6" s="262">
        <f>SUM(H7:H13)</f>
        <v>14325</v>
      </c>
      <c r="I6" s="263">
        <f>SUM(I7:I13)</f>
        <v>32066</v>
      </c>
      <c r="J6" s="263"/>
      <c r="K6" s="263"/>
      <c r="L6" s="263"/>
      <c r="M6" s="263"/>
      <c r="N6" s="263"/>
      <c r="O6" s="263"/>
      <c r="P6" s="263"/>
      <c r="Q6" s="261">
        <f>SUM(Q7:Q13)</f>
        <v>46391</v>
      </c>
      <c r="R6" s="261">
        <f>SUM(R7:R13)</f>
        <v>145220</v>
      </c>
      <c r="S6" s="259">
        <f>SUM(S7:S13)</f>
        <v>59391</v>
      </c>
    </row>
    <row r="7" spans="1:21" ht="15" customHeight="1" x14ac:dyDescent="0.25">
      <c r="A7" s="357" t="s">
        <v>6</v>
      </c>
      <c r="B7" s="264">
        <v>14300</v>
      </c>
      <c r="C7" s="265">
        <v>0</v>
      </c>
      <c r="D7" s="147">
        <v>0</v>
      </c>
      <c r="E7" s="147">
        <f>F7-B7-C7-D7</f>
        <v>0</v>
      </c>
      <c r="F7" s="137">
        <v>14300</v>
      </c>
      <c r="G7" s="266">
        <v>14300</v>
      </c>
      <c r="H7" s="282">
        <v>800</v>
      </c>
      <c r="I7" s="268">
        <f>Q7-H7</f>
        <v>849</v>
      </c>
      <c r="J7" s="268"/>
      <c r="K7" s="268"/>
      <c r="L7" s="267"/>
      <c r="M7" s="267"/>
      <c r="N7" s="267"/>
      <c r="O7" s="267"/>
      <c r="P7" s="269"/>
      <c r="Q7" s="270">
        <v>1649</v>
      </c>
      <c r="R7" s="270">
        <v>14520</v>
      </c>
      <c r="S7" s="270">
        <f t="shared" ref="S7:S15" si="1">C7+D7+E7+SUM(H7:P7)</f>
        <v>1649</v>
      </c>
    </row>
    <row r="8" spans="1:21" ht="15" customHeight="1" x14ac:dyDescent="0.25">
      <c r="A8" s="357" t="s">
        <v>51</v>
      </c>
      <c r="B8" s="264">
        <v>2000</v>
      </c>
      <c r="C8" s="265">
        <v>0</v>
      </c>
      <c r="D8" s="147">
        <v>0</v>
      </c>
      <c r="E8" s="147">
        <f t="shared" ref="E8:E15" si="2">F8-B8-C8-D8</f>
        <v>0</v>
      </c>
      <c r="F8" s="137">
        <v>2000</v>
      </c>
      <c r="G8" s="266">
        <v>2000</v>
      </c>
      <c r="H8" s="282">
        <v>60</v>
      </c>
      <c r="I8" s="268">
        <f t="shared" ref="I8:I15" si="3">Q8-H8</f>
        <v>0</v>
      </c>
      <c r="J8" s="268"/>
      <c r="K8" s="268"/>
      <c r="L8" s="267"/>
      <c r="M8" s="267"/>
      <c r="N8" s="267"/>
      <c r="O8" s="267"/>
      <c r="P8" s="269"/>
      <c r="Q8" s="270">
        <v>60</v>
      </c>
      <c r="R8" s="270">
        <v>2000</v>
      </c>
      <c r="S8" s="270">
        <f t="shared" si="1"/>
        <v>60</v>
      </c>
    </row>
    <row r="9" spans="1:21" ht="15" customHeight="1" x14ac:dyDescent="0.25">
      <c r="A9" s="357" t="s">
        <v>209</v>
      </c>
      <c r="B9" s="264">
        <v>0</v>
      </c>
      <c r="C9" s="265">
        <v>0</v>
      </c>
      <c r="D9" s="147">
        <v>0</v>
      </c>
      <c r="E9" s="147">
        <f t="shared" si="2"/>
        <v>0</v>
      </c>
      <c r="F9" s="137">
        <v>0</v>
      </c>
      <c r="G9" s="266">
        <v>0</v>
      </c>
      <c r="H9" s="282">
        <v>0</v>
      </c>
      <c r="I9" s="268">
        <f t="shared" si="3"/>
        <v>0</v>
      </c>
      <c r="J9" s="268"/>
      <c r="K9" s="268"/>
      <c r="L9" s="267"/>
      <c r="M9" s="267"/>
      <c r="N9" s="267"/>
      <c r="O9" s="267"/>
      <c r="P9" s="269"/>
      <c r="Q9" s="270">
        <v>0</v>
      </c>
      <c r="R9" s="270">
        <v>0</v>
      </c>
      <c r="S9" s="270">
        <f t="shared" si="1"/>
        <v>0</v>
      </c>
    </row>
    <row r="10" spans="1:21" ht="15" customHeight="1" x14ac:dyDescent="0.25">
      <c r="A10" s="357" t="s">
        <v>10</v>
      </c>
      <c r="B10" s="264">
        <v>36467</v>
      </c>
      <c r="C10" s="265">
        <v>21</v>
      </c>
      <c r="D10" s="147">
        <v>232</v>
      </c>
      <c r="E10" s="147">
        <f t="shared" si="2"/>
        <v>0</v>
      </c>
      <c r="F10" s="137">
        <v>36720</v>
      </c>
      <c r="G10" s="266">
        <v>36720</v>
      </c>
      <c r="H10" s="282">
        <v>736</v>
      </c>
      <c r="I10" s="268">
        <f t="shared" si="3"/>
        <v>2822</v>
      </c>
      <c r="J10" s="268"/>
      <c r="K10" s="268"/>
      <c r="L10" s="267"/>
      <c r="M10" s="267"/>
      <c r="N10" s="267"/>
      <c r="O10" s="267"/>
      <c r="P10" s="269"/>
      <c r="Q10" s="270">
        <v>3558</v>
      </c>
      <c r="R10" s="270">
        <v>37400</v>
      </c>
      <c r="S10" s="270">
        <f t="shared" si="1"/>
        <v>3811</v>
      </c>
    </row>
    <row r="11" spans="1:21" ht="15" customHeight="1" x14ac:dyDescent="0.25">
      <c r="A11" s="357" t="s">
        <v>172</v>
      </c>
      <c r="B11" s="264">
        <v>38825</v>
      </c>
      <c r="C11" s="265">
        <v>3234</v>
      </c>
      <c r="D11" s="147">
        <v>5908</v>
      </c>
      <c r="E11" s="147">
        <f t="shared" si="2"/>
        <v>2793</v>
      </c>
      <c r="F11" s="137">
        <v>50760</v>
      </c>
      <c r="G11" s="266">
        <v>50760</v>
      </c>
      <c r="H11" s="282">
        <v>989</v>
      </c>
      <c r="I11" s="268">
        <f t="shared" si="3"/>
        <v>11653</v>
      </c>
      <c r="J11" s="268"/>
      <c r="K11" s="268"/>
      <c r="L11" s="267"/>
      <c r="M11" s="267"/>
      <c r="N11" s="267"/>
      <c r="O11" s="267"/>
      <c r="P11" s="269"/>
      <c r="Q11" s="270">
        <v>12642</v>
      </c>
      <c r="R11" s="270">
        <v>51700</v>
      </c>
      <c r="S11" s="270">
        <f t="shared" si="1"/>
        <v>24577</v>
      </c>
      <c r="T11" s="598"/>
    </row>
    <row r="12" spans="1:21" ht="15" customHeight="1" x14ac:dyDescent="0.25">
      <c r="A12" s="357" t="s">
        <v>16</v>
      </c>
      <c r="B12" s="264">
        <v>10276</v>
      </c>
      <c r="C12" s="265">
        <v>4</v>
      </c>
      <c r="D12" s="147">
        <v>5</v>
      </c>
      <c r="E12" s="147">
        <f t="shared" si="2"/>
        <v>60</v>
      </c>
      <c r="F12" s="137">
        <v>10345</v>
      </c>
      <c r="G12" s="266">
        <v>10400</v>
      </c>
      <c r="H12" s="282">
        <v>0</v>
      </c>
      <c r="I12" s="268">
        <f t="shared" si="3"/>
        <v>2</v>
      </c>
      <c r="J12" s="268"/>
      <c r="K12" s="268"/>
      <c r="L12" s="267"/>
      <c r="M12" s="267"/>
      <c r="N12" s="267"/>
      <c r="O12" s="267"/>
      <c r="P12" s="269"/>
      <c r="Q12" s="270">
        <v>2</v>
      </c>
      <c r="R12" s="270">
        <v>10560</v>
      </c>
      <c r="S12" s="270">
        <f t="shared" si="1"/>
        <v>71</v>
      </c>
    </row>
    <row r="13" spans="1:21" ht="15" customHeight="1" x14ac:dyDescent="0.25">
      <c r="A13" s="357" t="s">
        <v>23</v>
      </c>
      <c r="B13" s="264">
        <v>27857</v>
      </c>
      <c r="C13" s="265">
        <v>0</v>
      </c>
      <c r="D13" s="147">
        <v>743</v>
      </c>
      <c r="E13" s="147">
        <f t="shared" si="2"/>
        <v>0</v>
      </c>
      <c r="F13" s="137">
        <v>28600</v>
      </c>
      <c r="G13" s="266">
        <v>28600</v>
      </c>
      <c r="H13" s="447">
        <v>11740</v>
      </c>
      <c r="I13" s="268">
        <f t="shared" si="3"/>
        <v>16740</v>
      </c>
      <c r="J13" s="268"/>
      <c r="K13" s="268"/>
      <c r="L13" s="267"/>
      <c r="M13" s="267"/>
      <c r="N13" s="267"/>
      <c r="O13" s="267"/>
      <c r="P13" s="269"/>
      <c r="Q13" s="270">
        <v>28480</v>
      </c>
      <c r="R13" s="270">
        <v>29040</v>
      </c>
      <c r="S13" s="270">
        <f t="shared" si="1"/>
        <v>29223</v>
      </c>
    </row>
    <row r="14" spans="1:21" ht="12.15" customHeight="1" x14ac:dyDescent="0.25">
      <c r="A14" s="271"/>
      <c r="B14" s="270"/>
      <c r="C14" s="265"/>
      <c r="D14" s="147"/>
      <c r="E14" s="147"/>
      <c r="F14" s="137"/>
      <c r="G14" s="125"/>
      <c r="H14" s="267"/>
      <c r="I14" s="268"/>
      <c r="J14" s="268"/>
      <c r="K14" s="268"/>
      <c r="L14" s="267"/>
      <c r="M14" s="267"/>
      <c r="N14" s="267"/>
      <c r="O14" s="267"/>
      <c r="P14" s="269"/>
      <c r="Q14" s="270"/>
      <c r="R14" s="270"/>
      <c r="S14" s="270"/>
    </row>
    <row r="15" spans="1:21" ht="15" customHeight="1" x14ac:dyDescent="0.25">
      <c r="A15" s="272" t="s">
        <v>4</v>
      </c>
      <c r="B15" s="273">
        <v>34449</v>
      </c>
      <c r="C15" s="274">
        <v>7212</v>
      </c>
      <c r="D15" s="275">
        <v>8888</v>
      </c>
      <c r="E15" s="275">
        <f t="shared" si="2"/>
        <v>3701</v>
      </c>
      <c r="F15" s="276">
        <v>54250</v>
      </c>
      <c r="G15" s="261">
        <v>56750</v>
      </c>
      <c r="H15" s="263">
        <v>1752</v>
      </c>
      <c r="I15" s="268">
        <f t="shared" si="3"/>
        <v>2299</v>
      </c>
      <c r="J15" s="277"/>
      <c r="K15" s="277"/>
      <c r="L15" s="263"/>
      <c r="M15" s="263"/>
      <c r="N15" s="267"/>
      <c r="O15" s="267"/>
      <c r="P15" s="278"/>
      <c r="Q15" s="273">
        <v>4051</v>
      </c>
      <c r="R15" s="526">
        <v>57500</v>
      </c>
      <c r="S15" s="273">
        <f t="shared" si="1"/>
        <v>23852</v>
      </c>
      <c r="T15" s="598"/>
    </row>
    <row r="16" spans="1:21" ht="12.15" customHeight="1" x14ac:dyDescent="0.25">
      <c r="A16" s="279"/>
      <c r="B16" s="280"/>
      <c r="C16" s="265"/>
      <c r="D16" s="147"/>
      <c r="E16" s="147"/>
      <c r="F16" s="137"/>
      <c r="G16" s="219"/>
      <c r="H16" s="267"/>
      <c r="I16" s="268"/>
      <c r="J16" s="267"/>
      <c r="K16" s="268"/>
      <c r="L16" s="267"/>
      <c r="M16" s="267"/>
      <c r="N16" s="267"/>
      <c r="O16" s="147"/>
      <c r="P16" s="267"/>
      <c r="Q16" s="280"/>
      <c r="R16" s="280"/>
      <c r="S16" s="270"/>
    </row>
    <row r="17" spans="1:21" ht="13.65" customHeight="1" x14ac:dyDescent="0.25">
      <c r="A17" s="279" t="s">
        <v>52</v>
      </c>
      <c r="B17" s="261">
        <f>SUM(B18:B20)</f>
        <v>4950</v>
      </c>
      <c r="C17" s="281">
        <f t="shared" ref="C17:F17" si="4">SUM(C18:C20)</f>
        <v>15</v>
      </c>
      <c r="D17" s="580">
        <f t="shared" si="4"/>
        <v>135</v>
      </c>
      <c r="E17" s="580">
        <f t="shared" si="4"/>
        <v>891</v>
      </c>
      <c r="F17" s="261">
        <f t="shared" si="4"/>
        <v>5991</v>
      </c>
      <c r="G17" s="261">
        <v>7100</v>
      </c>
      <c r="H17" s="263">
        <f>SUM(H18:H20)</f>
        <v>0</v>
      </c>
      <c r="I17" s="263">
        <f>SUM(I18:I20)</f>
        <v>0</v>
      </c>
      <c r="J17" s="263"/>
      <c r="K17" s="263"/>
      <c r="L17" s="263"/>
      <c r="M17" s="263"/>
      <c r="N17" s="263"/>
      <c r="O17" s="263"/>
      <c r="P17" s="275"/>
      <c r="Q17" s="276">
        <f>SUM(Q18:Q20)</f>
        <v>0</v>
      </c>
      <c r="R17" s="276">
        <f>SUM(R18:R20)</f>
        <v>7100</v>
      </c>
      <c r="S17" s="261">
        <f>SUM(S18:S20)</f>
        <v>1041</v>
      </c>
    </row>
    <row r="18" spans="1:21" ht="15" customHeight="1" x14ac:dyDescent="0.25">
      <c r="A18" s="358" t="s">
        <v>208</v>
      </c>
      <c r="B18" s="282">
        <v>0</v>
      </c>
      <c r="C18" s="265">
        <v>0</v>
      </c>
      <c r="D18" s="147">
        <v>0</v>
      </c>
      <c r="E18" s="147">
        <f t="shared" ref="E18:E20" si="5">F18-B18-C18-D18</f>
        <v>0</v>
      </c>
      <c r="F18" s="137">
        <v>0</v>
      </c>
      <c r="G18" s="266">
        <v>0</v>
      </c>
      <c r="H18" s="267">
        <v>0</v>
      </c>
      <c r="I18" s="268">
        <f>Q18-H18</f>
        <v>0</v>
      </c>
      <c r="J18" s="267"/>
      <c r="K18" s="267"/>
      <c r="L18" s="267"/>
      <c r="M18" s="267"/>
      <c r="N18" s="267"/>
      <c r="O18" s="147"/>
      <c r="P18" s="267"/>
      <c r="Q18" s="280">
        <v>0</v>
      </c>
      <c r="R18" s="527">
        <v>0</v>
      </c>
      <c r="S18" s="270">
        <f>C18+D18+E18+SUM(H18:P18)</f>
        <v>0</v>
      </c>
    </row>
    <row r="19" spans="1:21" ht="15" customHeight="1" x14ac:dyDescent="0.25">
      <c r="A19" s="279" t="s">
        <v>66</v>
      </c>
      <c r="B19" s="282">
        <v>4950</v>
      </c>
      <c r="C19" s="265">
        <v>15</v>
      </c>
      <c r="D19" s="147">
        <v>135</v>
      </c>
      <c r="E19" s="147">
        <f t="shared" si="5"/>
        <v>891</v>
      </c>
      <c r="F19" s="137">
        <v>5991</v>
      </c>
      <c r="G19" s="266">
        <v>6600</v>
      </c>
      <c r="H19" s="267">
        <v>0</v>
      </c>
      <c r="I19" s="268">
        <f t="shared" ref="I19:I20" si="6">Q19-H19</f>
        <v>0</v>
      </c>
      <c r="J19" s="267"/>
      <c r="K19" s="267"/>
      <c r="L19" s="267"/>
      <c r="M19" s="283"/>
      <c r="N19" s="267"/>
      <c r="O19" s="147"/>
      <c r="P19" s="267"/>
      <c r="Q19" s="280">
        <v>0</v>
      </c>
      <c r="R19" s="527">
        <v>6600</v>
      </c>
      <c r="S19" s="270">
        <f>C19+D19+E19+SUM(H19:P19)</f>
        <v>1041</v>
      </c>
    </row>
    <row r="20" spans="1:21" ht="15" customHeight="1" x14ac:dyDescent="0.25">
      <c r="A20" s="279" t="s">
        <v>67</v>
      </c>
      <c r="B20" s="282">
        <v>0</v>
      </c>
      <c r="C20" s="265">
        <v>0</v>
      </c>
      <c r="D20" s="147">
        <v>0</v>
      </c>
      <c r="E20" s="147">
        <f t="shared" si="5"/>
        <v>0</v>
      </c>
      <c r="F20" s="137">
        <v>0</v>
      </c>
      <c r="G20" s="266">
        <v>500</v>
      </c>
      <c r="H20" s="267">
        <v>0</v>
      </c>
      <c r="I20" s="268">
        <f t="shared" si="6"/>
        <v>0</v>
      </c>
      <c r="J20" s="267"/>
      <c r="K20" s="267"/>
      <c r="L20" s="267"/>
      <c r="M20" s="267"/>
      <c r="N20" s="267"/>
      <c r="O20" s="147"/>
      <c r="P20" s="267"/>
      <c r="Q20" s="280">
        <v>0</v>
      </c>
      <c r="R20" s="527">
        <v>500</v>
      </c>
      <c r="S20" s="270">
        <f>C20+D20+E20+SUM(H20:P20)</f>
        <v>0</v>
      </c>
    </row>
    <row r="21" spans="1:21" ht="11.4" customHeight="1" x14ac:dyDescent="0.25">
      <c r="A21" s="126"/>
      <c r="B21" s="280"/>
      <c r="C21" s="265"/>
      <c r="D21" s="147"/>
      <c r="E21" s="147"/>
      <c r="F21" s="137"/>
      <c r="G21" s="219"/>
      <c r="H21" s="267"/>
      <c r="I21" s="268"/>
      <c r="J21" s="267"/>
      <c r="K21" s="267"/>
      <c r="L21" s="267"/>
      <c r="M21" s="267"/>
      <c r="N21" s="267"/>
      <c r="O21" s="147"/>
      <c r="P21" s="267"/>
      <c r="Q21" s="280"/>
      <c r="R21" s="280"/>
      <c r="S21" s="270"/>
    </row>
    <row r="22" spans="1:21" ht="13.65" customHeight="1" x14ac:dyDescent="0.25">
      <c r="A22" s="125" t="s">
        <v>53</v>
      </c>
      <c r="B22" s="261">
        <v>0</v>
      </c>
      <c r="C22" s="284">
        <v>0</v>
      </c>
      <c r="D22" s="275">
        <v>0</v>
      </c>
      <c r="E22" s="275">
        <v>0</v>
      </c>
      <c r="F22" s="276">
        <f t="shared" ref="F22" si="7">SUM(F23:F24)</f>
        <v>0</v>
      </c>
      <c r="G22" s="261">
        <v>2000</v>
      </c>
      <c r="H22" s="262">
        <f>SUM(H23:H24)</f>
        <v>0</v>
      </c>
      <c r="I22" s="263">
        <f>SUM(I23:I24)</f>
        <v>0</v>
      </c>
      <c r="J22" s="263"/>
      <c r="K22" s="263"/>
      <c r="L22" s="263"/>
      <c r="M22" s="263"/>
      <c r="N22" s="263"/>
      <c r="O22" s="263"/>
      <c r="P22" s="263"/>
      <c r="Q22" s="261">
        <f>SUM(Q23:Q24)</f>
        <v>0</v>
      </c>
      <c r="R22" s="261">
        <f>SUM(R23:R24)</f>
        <v>2000</v>
      </c>
      <c r="S22" s="261">
        <f>SUM(S23:S24)</f>
        <v>0</v>
      </c>
    </row>
    <row r="23" spans="1:21" ht="16.95" customHeight="1" x14ac:dyDescent="0.25">
      <c r="A23" s="358" t="s">
        <v>201</v>
      </c>
      <c r="B23" s="280">
        <v>0</v>
      </c>
      <c r="C23" s="265">
        <f t="shared" ref="C23:C24" si="8">F23-B23</f>
        <v>0</v>
      </c>
      <c r="D23" s="147">
        <v>0</v>
      </c>
      <c r="E23" s="147">
        <f t="shared" ref="E23:E24" si="9">F23-B23-C23-D23</f>
        <v>0</v>
      </c>
      <c r="F23" s="137">
        <v>0</v>
      </c>
      <c r="G23" s="280">
        <v>0</v>
      </c>
      <c r="H23" s="267">
        <v>0</v>
      </c>
      <c r="I23" s="268">
        <f t="shared" ref="I23:I24" si="10">Q23-H23</f>
        <v>0</v>
      </c>
      <c r="J23" s="267"/>
      <c r="K23" s="267"/>
      <c r="L23" s="267"/>
      <c r="M23" s="267"/>
      <c r="N23" s="267"/>
      <c r="O23" s="147"/>
      <c r="P23" s="267"/>
      <c r="Q23" s="280">
        <v>0</v>
      </c>
      <c r="R23" s="280">
        <v>0</v>
      </c>
      <c r="S23" s="270">
        <f>C23+D23+E23+SUM(H23:P23)</f>
        <v>0</v>
      </c>
    </row>
    <row r="24" spans="1:21" ht="13.65" customHeight="1" x14ac:dyDescent="0.25">
      <c r="A24" s="358" t="s">
        <v>50</v>
      </c>
      <c r="B24" s="270">
        <v>0</v>
      </c>
      <c r="C24" s="265">
        <f t="shared" si="8"/>
        <v>0</v>
      </c>
      <c r="D24" s="147">
        <v>0</v>
      </c>
      <c r="E24" s="147">
        <f t="shared" si="9"/>
        <v>0</v>
      </c>
      <c r="F24" s="137">
        <v>0</v>
      </c>
      <c r="G24" s="280">
        <v>2000</v>
      </c>
      <c r="H24" s="267">
        <v>0</v>
      </c>
      <c r="I24" s="268">
        <f t="shared" si="10"/>
        <v>0</v>
      </c>
      <c r="J24" s="267"/>
      <c r="K24" s="267"/>
      <c r="L24" s="267"/>
      <c r="M24" s="267"/>
      <c r="N24" s="267"/>
      <c r="O24" s="147"/>
      <c r="P24" s="269"/>
      <c r="Q24" s="270">
        <v>0</v>
      </c>
      <c r="R24" s="270">
        <v>2000</v>
      </c>
      <c r="S24" s="270">
        <f>C24+D24+E24+SUM(H24:P24)</f>
        <v>0</v>
      </c>
    </row>
    <row r="25" spans="1:21" s="141" customFormat="1" ht="13.65" customHeight="1" x14ac:dyDescent="0.25">
      <c r="A25" s="272"/>
      <c r="B25" s="270"/>
      <c r="C25" s="265"/>
      <c r="D25" s="147"/>
      <c r="E25" s="147"/>
      <c r="F25" s="137"/>
      <c r="G25" s="280"/>
      <c r="H25" s="267"/>
      <c r="I25" s="268"/>
      <c r="J25" s="267"/>
      <c r="K25" s="267"/>
      <c r="L25" s="267"/>
      <c r="M25" s="267"/>
      <c r="N25" s="267"/>
      <c r="O25" s="147"/>
      <c r="P25" s="269"/>
      <c r="Q25" s="270"/>
      <c r="R25" s="270"/>
      <c r="S25" s="270"/>
      <c r="T25" s="2"/>
      <c r="U25" s="2"/>
    </row>
    <row r="26" spans="1:21" s="141" customFormat="1" ht="13.65" customHeight="1" x14ac:dyDescent="0.25">
      <c r="A26" s="272" t="s">
        <v>204</v>
      </c>
      <c r="B26" s="273">
        <f>SUM(B27:B28)</f>
        <v>8207</v>
      </c>
      <c r="C26" s="274">
        <f>SUM(C27:C28)</f>
        <v>663</v>
      </c>
      <c r="D26" s="581">
        <f>SUM(D27:D28)</f>
        <v>730</v>
      </c>
      <c r="E26" s="581">
        <f>SUM(E27:E28)</f>
        <v>0</v>
      </c>
      <c r="F26" s="276">
        <f>F27+F28</f>
        <v>9600</v>
      </c>
      <c r="G26" s="273">
        <v>9600</v>
      </c>
      <c r="H26" s="263">
        <f>SUM(H27:H28)</f>
        <v>0</v>
      </c>
      <c r="I26" s="263">
        <f>SUM(I27:I28)</f>
        <v>0</v>
      </c>
      <c r="J26" s="263"/>
      <c r="K26" s="263"/>
      <c r="L26" s="263"/>
      <c r="M26" s="263"/>
      <c r="N26" s="263"/>
      <c r="O26" s="263"/>
      <c r="P26" s="263"/>
      <c r="Q26" s="261">
        <f>SUM(Q27:Q28)</f>
        <v>0</v>
      </c>
      <c r="R26" s="261">
        <f>SUM(R27:R28)</f>
        <v>9600</v>
      </c>
      <c r="S26" s="273">
        <f>SUM(S27:S28)</f>
        <v>1393</v>
      </c>
      <c r="T26" s="2"/>
      <c r="U26" s="2"/>
    </row>
    <row r="27" spans="1:21" s="141" customFormat="1" ht="13.65" customHeight="1" x14ac:dyDescent="0.25">
      <c r="A27" s="356" t="s">
        <v>205</v>
      </c>
      <c r="B27" s="270">
        <v>8207</v>
      </c>
      <c r="C27" s="265">
        <v>663</v>
      </c>
      <c r="D27" s="147">
        <v>730</v>
      </c>
      <c r="E27" s="147">
        <f t="shared" ref="E27:E28" si="11">F27-B27-C27-D27</f>
        <v>0</v>
      </c>
      <c r="F27" s="137">
        <v>9600</v>
      </c>
      <c r="G27" s="280">
        <v>9600</v>
      </c>
      <c r="H27" s="267">
        <v>0</v>
      </c>
      <c r="I27" s="268">
        <f t="shared" ref="I27:I28" si="12">Q27-H27</f>
        <v>0</v>
      </c>
      <c r="J27" s="267"/>
      <c r="K27" s="267"/>
      <c r="L27" s="267"/>
      <c r="M27" s="267"/>
      <c r="N27" s="267"/>
      <c r="O27" s="147"/>
      <c r="P27" s="269"/>
      <c r="Q27" s="270">
        <v>0</v>
      </c>
      <c r="R27" s="270">
        <v>9600</v>
      </c>
      <c r="S27" s="270">
        <f>C27+D27+E27+SUM(H27:P27)</f>
        <v>1393</v>
      </c>
      <c r="T27" s="2"/>
      <c r="U27" s="2"/>
    </row>
    <row r="28" spans="1:21" s="141" customFormat="1" ht="13.65" customHeight="1" x14ac:dyDescent="0.25">
      <c r="A28" s="357" t="s">
        <v>206</v>
      </c>
      <c r="B28" s="270">
        <v>0</v>
      </c>
      <c r="C28" s="265">
        <v>0</v>
      </c>
      <c r="D28" s="147">
        <v>0</v>
      </c>
      <c r="E28" s="147">
        <f t="shared" si="11"/>
        <v>0</v>
      </c>
      <c r="F28" s="137"/>
      <c r="G28" s="280">
        <v>0</v>
      </c>
      <c r="H28" s="267">
        <v>0</v>
      </c>
      <c r="I28" s="268">
        <f t="shared" si="12"/>
        <v>0</v>
      </c>
      <c r="J28" s="267"/>
      <c r="K28" s="267"/>
      <c r="L28" s="267"/>
      <c r="M28" s="267"/>
      <c r="N28" s="267"/>
      <c r="O28" s="147"/>
      <c r="P28" s="269"/>
      <c r="Q28" s="270">
        <v>0</v>
      </c>
      <c r="R28" s="270">
        <v>0</v>
      </c>
      <c r="S28" s="270">
        <f>C28+D28+E28+SUM(H28:P28)</f>
        <v>0</v>
      </c>
      <c r="T28" s="2"/>
      <c r="U28" s="2"/>
    </row>
    <row r="29" spans="1:21" s="224" customFormat="1" ht="13.65" customHeight="1" x14ac:dyDescent="0.25">
      <c r="A29" s="359"/>
      <c r="B29" s="264"/>
      <c r="C29" s="265"/>
      <c r="D29" s="147"/>
      <c r="E29" s="147"/>
      <c r="F29" s="137"/>
      <c r="G29" s="280"/>
      <c r="H29" s="267"/>
      <c r="I29" s="268"/>
      <c r="J29" s="267"/>
      <c r="K29" s="267"/>
      <c r="L29" s="267"/>
      <c r="M29" s="267"/>
      <c r="N29" s="267"/>
      <c r="O29" s="147"/>
      <c r="P29" s="269"/>
      <c r="Q29" s="270"/>
      <c r="R29" s="270"/>
      <c r="S29" s="270"/>
      <c r="T29" s="2"/>
      <c r="U29" s="2"/>
    </row>
    <row r="30" spans="1:21" s="39" customFormat="1" ht="15" customHeight="1" x14ac:dyDescent="0.25">
      <c r="A30" s="285" t="s">
        <v>72</v>
      </c>
      <c r="B30" s="286">
        <f t="shared" ref="B30:G30" si="13">B6+B15+B17+B22+B26</f>
        <v>177331</v>
      </c>
      <c r="C30" s="286">
        <f t="shared" si="13"/>
        <v>11149</v>
      </c>
      <c r="D30" s="362">
        <f t="shared" si="13"/>
        <v>16641</v>
      </c>
      <c r="E30" s="362">
        <f t="shared" si="13"/>
        <v>7445</v>
      </c>
      <c r="F30" s="287">
        <f t="shared" si="13"/>
        <v>212566</v>
      </c>
      <c r="G30" s="287">
        <f t="shared" si="13"/>
        <v>218230</v>
      </c>
      <c r="H30" s="288">
        <f>H6+H15+H17+H22+H26</f>
        <v>16077</v>
      </c>
      <c r="I30" s="289">
        <f>I6+I15+I17+I22+I26</f>
        <v>34365</v>
      </c>
      <c r="J30" s="289"/>
      <c r="K30" s="289"/>
      <c r="L30" s="289"/>
      <c r="M30" s="289"/>
      <c r="N30" s="289"/>
      <c r="O30" s="289"/>
      <c r="P30" s="289"/>
      <c r="Q30" s="287">
        <f>Q6+Q15+Q17+Q22+Q26</f>
        <v>50442</v>
      </c>
      <c r="R30" s="287">
        <f>R6+R15+R17+R22+R26</f>
        <v>221420</v>
      </c>
      <c r="S30" s="287">
        <f>S6+S15+S17+S22+S26</f>
        <v>85677</v>
      </c>
      <c r="T30" s="17"/>
      <c r="U30" s="17"/>
    </row>
    <row r="31" spans="1:21" ht="10.199999999999999" customHeight="1" x14ac:dyDescent="0.3">
      <c r="A31" s="51"/>
      <c r="B31" s="59"/>
      <c r="C31" s="52"/>
      <c r="D31" s="50"/>
      <c r="E31" s="50"/>
      <c r="F31" s="50"/>
      <c r="G31" s="50"/>
      <c r="H31" s="53"/>
      <c r="I31" s="50"/>
      <c r="J31" s="48"/>
      <c r="K31" s="47"/>
      <c r="L31" s="54"/>
      <c r="M31" s="54"/>
      <c r="N31" s="54"/>
      <c r="O31" s="54"/>
      <c r="P31" s="54"/>
      <c r="Q31" s="54"/>
      <c r="R31" s="54"/>
      <c r="S31" s="54"/>
    </row>
    <row r="32" spans="1:21" ht="15.75" customHeight="1" x14ac:dyDescent="0.25">
      <c r="A32" s="57" t="s">
        <v>149</v>
      </c>
      <c r="B32" s="57"/>
      <c r="C32" s="57"/>
      <c r="D32" s="57"/>
      <c r="E32" s="57"/>
      <c r="F32" s="57"/>
      <c r="G32" s="47"/>
      <c r="H32" s="53"/>
      <c r="I32" s="50"/>
      <c r="J32" s="48"/>
      <c r="K32" s="47"/>
      <c r="L32" s="54"/>
      <c r="M32" s="54"/>
      <c r="N32" s="54"/>
      <c r="O32" s="48"/>
      <c r="P32" s="54"/>
      <c r="Q32" s="54"/>
      <c r="R32" s="54"/>
      <c r="S32" s="54"/>
    </row>
    <row r="33" spans="1:21" ht="16.5" customHeight="1" x14ac:dyDescent="0.25">
      <c r="A33" s="149" t="s">
        <v>320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53"/>
      <c r="M33" s="53"/>
      <c r="N33" s="53"/>
      <c r="O33" s="53"/>
      <c r="P33" s="53"/>
      <c r="Q33" s="53"/>
      <c r="R33" s="53"/>
      <c r="S33" s="53"/>
    </row>
    <row r="34" spans="1:21" ht="14.4" x14ac:dyDescent="0.3">
      <c r="A34" s="32" t="s">
        <v>317</v>
      </c>
      <c r="B34" s="111"/>
      <c r="C34" s="53"/>
      <c r="D34" s="53"/>
      <c r="E34" s="53"/>
      <c r="F34" s="53"/>
      <c r="G34" s="53"/>
      <c r="H34" s="53"/>
      <c r="I34" s="52"/>
      <c r="J34" s="110"/>
      <c r="K34" s="53"/>
      <c r="L34" s="53"/>
      <c r="M34" s="53"/>
      <c r="N34" s="53"/>
      <c r="O34" s="53"/>
      <c r="P34" s="53"/>
      <c r="Q34" s="53"/>
      <c r="R34" s="53"/>
      <c r="S34" s="53"/>
    </row>
    <row r="35" spans="1:21" ht="16.5" customHeight="1" x14ac:dyDescent="0.25">
      <c r="A35" s="163"/>
      <c r="B35" s="163"/>
      <c r="C35" s="163"/>
      <c r="D35" s="163"/>
      <c r="E35" s="163"/>
      <c r="F35" s="163"/>
      <c r="G35" s="163"/>
      <c r="H35" s="163"/>
      <c r="I35" s="163"/>
      <c r="J35" s="113"/>
      <c r="K35" s="113"/>
      <c r="L35" s="113"/>
      <c r="M35" s="113"/>
      <c r="N35" s="113"/>
      <c r="O35" s="113"/>
      <c r="P35" s="113"/>
      <c r="Q35" s="18"/>
      <c r="R35" s="113"/>
      <c r="S35" s="113"/>
    </row>
    <row r="36" spans="1:21" ht="16.5" customHeight="1" x14ac:dyDescent="0.25">
      <c r="A36" s="114" t="s">
        <v>100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5"/>
      <c r="P36" s="115"/>
      <c r="Q36" s="115"/>
      <c r="R36" s="115"/>
      <c r="S36" s="115"/>
    </row>
    <row r="37" spans="1:21" ht="16.5" customHeight="1" x14ac:dyDescent="0.25">
      <c r="A37" s="114" t="s">
        <v>143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15"/>
      <c r="O37" s="115"/>
      <c r="P37" s="115"/>
      <c r="Q37" s="115"/>
      <c r="R37" s="115"/>
      <c r="S37" s="115"/>
    </row>
    <row r="38" spans="1:21" ht="16.5" customHeight="1" x14ac:dyDescent="0.25">
      <c r="A38" s="114" t="s">
        <v>144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48"/>
      <c r="O38" s="115"/>
      <c r="P38" s="115"/>
      <c r="Q38" s="115"/>
      <c r="R38" s="115"/>
      <c r="S38" s="115"/>
    </row>
    <row r="39" spans="1:21" ht="16.5" customHeight="1" x14ac:dyDescent="0.3">
      <c r="A39" s="112" t="s">
        <v>145</v>
      </c>
      <c r="B39" s="57"/>
      <c r="C39" s="48"/>
      <c r="D39" s="48"/>
      <c r="E39" s="48"/>
      <c r="F39" s="48"/>
      <c r="G39" s="48"/>
      <c r="H39" s="48"/>
      <c r="I39" s="110"/>
      <c r="J39" s="110"/>
      <c r="K39" s="48"/>
      <c r="L39" s="48"/>
      <c r="M39" s="48"/>
      <c r="N39" s="48"/>
      <c r="O39" s="48"/>
      <c r="P39" s="48"/>
      <c r="Q39" s="48"/>
      <c r="R39" s="48"/>
      <c r="S39" s="48"/>
    </row>
    <row r="40" spans="1:21" ht="16.5" customHeight="1" x14ac:dyDescent="0.3">
      <c r="A40" s="112" t="s">
        <v>318</v>
      </c>
      <c r="B40" s="57"/>
      <c r="C40" s="48"/>
      <c r="D40" s="48"/>
      <c r="E40" s="48"/>
      <c r="F40" s="48"/>
      <c r="G40" s="48"/>
      <c r="H40" s="48"/>
      <c r="I40" s="110"/>
      <c r="J40" s="110"/>
      <c r="K40" s="48"/>
      <c r="L40" s="48"/>
      <c r="M40" s="48"/>
      <c r="N40" s="48"/>
      <c r="O40" s="48"/>
      <c r="P40" s="48"/>
      <c r="Q40" s="48"/>
      <c r="R40" s="48"/>
      <c r="S40" s="48"/>
    </row>
    <row r="41" spans="1:21" s="39" customFormat="1" ht="14.25" customHeight="1" x14ac:dyDescent="0.3">
      <c r="A41" s="112" t="s">
        <v>319</v>
      </c>
      <c r="B41" s="57"/>
      <c r="C41" s="48"/>
      <c r="D41" s="48"/>
      <c r="E41" s="48"/>
      <c r="F41" s="48"/>
      <c r="G41" s="48"/>
      <c r="H41" s="48"/>
      <c r="I41" s="110"/>
      <c r="J41" s="110"/>
      <c r="K41" s="48"/>
      <c r="L41" s="48"/>
      <c r="M41" s="48"/>
      <c r="N41" s="48"/>
      <c r="O41" s="48"/>
      <c r="P41" s="48"/>
      <c r="Q41" s="48"/>
      <c r="R41" s="48"/>
      <c r="S41" s="48"/>
      <c r="T41" s="17"/>
      <c r="U41" s="17"/>
    </row>
    <row r="42" spans="1:21" ht="14.25" customHeight="1" x14ac:dyDescent="0.3">
      <c r="A42" s="173"/>
      <c r="B42" s="174"/>
      <c r="C42" s="48"/>
      <c r="D42" s="48"/>
      <c r="E42" s="48"/>
      <c r="F42" s="48"/>
      <c r="G42" s="48"/>
      <c r="H42" s="48"/>
      <c r="I42" s="110"/>
      <c r="J42" s="110"/>
      <c r="K42" s="48"/>
      <c r="L42" s="48"/>
      <c r="M42" s="48"/>
      <c r="N42" s="48"/>
      <c r="O42" s="48"/>
      <c r="P42" s="48"/>
      <c r="Q42" s="48"/>
      <c r="R42" s="48"/>
      <c r="S42" s="48"/>
    </row>
    <row r="43" spans="1:21" ht="14.25" customHeight="1" x14ac:dyDescent="0.3">
      <c r="A43" s="173"/>
      <c r="B43" s="174"/>
      <c r="C43" s="48"/>
      <c r="D43" s="48"/>
      <c r="E43" s="48"/>
      <c r="F43" s="48"/>
      <c r="G43" s="48"/>
      <c r="H43" s="48"/>
      <c r="I43" s="110"/>
      <c r="J43" s="110"/>
      <c r="K43" s="48"/>
      <c r="L43" s="48"/>
      <c r="M43" s="48"/>
      <c r="N43" s="48"/>
      <c r="O43" s="48"/>
      <c r="P43" s="48"/>
      <c r="Q43" s="48"/>
      <c r="R43" s="48"/>
      <c r="S43" s="48"/>
    </row>
    <row r="44" spans="1:21" ht="14.25" customHeight="1" x14ac:dyDescent="0.3">
      <c r="A44" s="173"/>
      <c r="B44" s="174"/>
      <c r="C44" s="48"/>
      <c r="D44" s="48"/>
      <c r="E44" s="48"/>
      <c r="F44" s="48"/>
      <c r="G44" s="48"/>
      <c r="H44" s="48"/>
      <c r="I44" s="110"/>
      <c r="J44" s="110"/>
      <c r="K44" s="48"/>
      <c r="L44" s="48"/>
      <c r="M44" s="48"/>
      <c r="N44" s="48"/>
      <c r="O44" s="48"/>
      <c r="P44" s="48"/>
      <c r="Q44" s="48"/>
      <c r="R44" s="48"/>
      <c r="S44" s="48"/>
    </row>
    <row r="45" spans="1:21" ht="14.25" customHeight="1" x14ac:dyDescent="0.3">
      <c r="A45" s="173"/>
      <c r="B45" s="174"/>
      <c r="C45" s="48"/>
      <c r="D45" s="48"/>
      <c r="E45" s="48"/>
      <c r="F45" s="48"/>
      <c r="G45" s="48"/>
      <c r="H45" s="48"/>
      <c r="I45" s="110"/>
      <c r="J45" s="110"/>
      <c r="K45" s="48"/>
      <c r="L45" s="48"/>
      <c r="M45" s="48"/>
      <c r="N45" s="48"/>
      <c r="O45" s="48"/>
      <c r="P45" s="48"/>
      <c r="Q45" s="48"/>
      <c r="R45" s="48"/>
      <c r="S45" s="48"/>
    </row>
    <row r="46" spans="1:21" ht="14.25" customHeight="1" x14ac:dyDescent="0.25">
      <c r="A46" s="16"/>
      <c r="B46" s="60"/>
      <c r="C46" s="8"/>
      <c r="D46" s="8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8"/>
      <c r="Q46" s="8"/>
      <c r="R46" s="8"/>
      <c r="S46" s="8"/>
    </row>
    <row r="47" spans="1:21" ht="14.25" customHeight="1" x14ac:dyDescent="0.25">
      <c r="A47" s="16"/>
      <c r="B47" s="60"/>
      <c r="C47" s="8"/>
      <c r="D47" s="8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8"/>
      <c r="Q47" s="8"/>
      <c r="R47" s="8"/>
      <c r="S47" s="8"/>
    </row>
    <row r="48" spans="1:21" ht="14.25" customHeight="1" x14ac:dyDescent="0.25">
      <c r="A48" s="16"/>
      <c r="B48" s="60"/>
      <c r="C48" s="8"/>
      <c r="D48" s="8"/>
      <c r="E48" s="8"/>
      <c r="F48" s="8"/>
      <c r="G48" s="8"/>
      <c r="H48" s="8"/>
      <c r="I48" s="9"/>
      <c r="J48" s="9"/>
      <c r="K48" s="8"/>
      <c r="L48" s="36"/>
      <c r="M48" s="36"/>
      <c r="N48" s="8"/>
      <c r="O48" s="8"/>
      <c r="P48" s="8"/>
      <c r="Q48" s="8"/>
      <c r="R48" s="8"/>
      <c r="S48" s="8"/>
    </row>
    <row r="49" spans="1:19" ht="14.25" customHeight="1" x14ac:dyDescent="0.25">
      <c r="A49" s="16"/>
      <c r="B49" s="60"/>
      <c r="C49" s="8"/>
      <c r="D49" s="8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8"/>
      <c r="Q49" s="8"/>
      <c r="R49" s="8"/>
      <c r="S49" s="8"/>
    </row>
    <row r="50" spans="1:19" ht="14.25" customHeight="1" x14ac:dyDescent="0.25">
      <c r="A50" s="16"/>
      <c r="B50" s="60"/>
      <c r="C50" s="8"/>
      <c r="D50" s="8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</row>
    <row r="51" spans="1:19" ht="14.25" customHeight="1" x14ac:dyDescent="0.25">
      <c r="A51" s="16"/>
      <c r="B51" s="60"/>
      <c r="C51" s="8"/>
      <c r="D51" s="8"/>
      <c r="E51" s="8"/>
      <c r="F51" s="8"/>
      <c r="G51" s="8"/>
      <c r="H51" s="8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</row>
    <row r="52" spans="1:19" ht="14.25" customHeight="1" x14ac:dyDescent="0.25">
      <c r="A52" s="16"/>
      <c r="B52" s="60"/>
      <c r="C52" s="8"/>
      <c r="D52" s="8"/>
      <c r="E52" s="8"/>
      <c r="F52" s="8"/>
      <c r="G52" s="8"/>
      <c r="H52" s="8"/>
      <c r="I52" s="9"/>
      <c r="J52" s="9"/>
      <c r="K52" s="8"/>
      <c r="L52" s="8"/>
      <c r="M52" s="8"/>
      <c r="N52" s="8"/>
      <c r="O52" s="8"/>
      <c r="P52" s="8"/>
      <c r="Q52" s="8"/>
      <c r="R52" s="8"/>
      <c r="S52" s="8"/>
    </row>
    <row r="53" spans="1:19" ht="14.25" customHeight="1" x14ac:dyDescent="0.25">
      <c r="A53" s="16"/>
      <c r="B53" s="60"/>
      <c r="C53" s="8"/>
      <c r="D53" s="8"/>
      <c r="E53" s="8"/>
      <c r="F53" s="8"/>
      <c r="G53" s="8"/>
      <c r="H53" s="8"/>
      <c r="I53" s="9"/>
      <c r="J53" s="9"/>
      <c r="K53" s="8"/>
      <c r="L53" s="8"/>
      <c r="M53" s="8"/>
      <c r="N53" s="8"/>
      <c r="O53" s="8"/>
      <c r="P53" s="8"/>
      <c r="Q53" s="8"/>
      <c r="R53" s="8"/>
      <c r="S53" s="8"/>
    </row>
    <row r="54" spans="1:19" ht="14.25" customHeight="1" x14ac:dyDescent="0.25">
      <c r="A54" s="16"/>
      <c r="B54" s="60"/>
      <c r="C54" s="8"/>
      <c r="D54" s="8"/>
      <c r="E54" s="8"/>
      <c r="F54" s="8"/>
      <c r="G54" s="8"/>
      <c r="H54" s="8"/>
      <c r="I54" s="9"/>
      <c r="J54" s="9"/>
      <c r="K54" s="8"/>
      <c r="L54" s="8"/>
      <c r="M54" s="8"/>
      <c r="N54" s="8"/>
      <c r="O54" s="8"/>
      <c r="P54" s="8"/>
      <c r="Q54" s="8"/>
      <c r="R54" s="8"/>
      <c r="S54" s="8"/>
    </row>
    <row r="55" spans="1:19" ht="14.25" customHeight="1" x14ac:dyDescent="0.25">
      <c r="A55" s="16"/>
      <c r="B55" s="60"/>
      <c r="C55" s="8"/>
      <c r="D55" s="8"/>
      <c r="E55" s="8"/>
      <c r="F55" s="8"/>
      <c r="G55" s="8"/>
      <c r="H55" s="8"/>
      <c r="I55" s="9"/>
      <c r="J55" s="9"/>
      <c r="K55" s="8"/>
      <c r="L55" s="8"/>
      <c r="M55" s="8"/>
      <c r="N55" s="8"/>
      <c r="O55" s="8"/>
      <c r="P55" s="8"/>
      <c r="Q55" s="8"/>
      <c r="R55" s="8"/>
      <c r="S55" s="8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3" orientation="landscape" r:id="rId1"/>
  <headerFooter alignWithMargins="0"/>
  <ignoredErrors>
    <ignoredError sqref="S7 S8:S13 S18:S28 S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O50"/>
  <sheetViews>
    <sheetView showGridLines="0" zoomScaleNormal="100" workbookViewId="0">
      <selection activeCell="A4" sqref="A4"/>
    </sheetView>
  </sheetViews>
  <sheetFormatPr defaultColWidth="8.88671875" defaultRowHeight="13.2" x14ac:dyDescent="0.25"/>
  <cols>
    <col min="1" max="1" width="18.5546875" style="37" customWidth="1"/>
    <col min="2" max="4" width="9.88671875" style="37" customWidth="1"/>
    <col min="5" max="5" width="9.77734375" style="37" customWidth="1"/>
    <col min="6" max="6" width="8.77734375" style="37" customWidth="1"/>
    <col min="7" max="7" width="10" style="37" customWidth="1"/>
    <col min="8" max="8" width="10.6640625" style="37" customWidth="1"/>
    <col min="9" max="12" width="8.77734375" style="37" customWidth="1"/>
    <col min="13" max="13" width="8.77734375" style="141" customWidth="1"/>
    <col min="14" max="14" width="21.33203125" style="37" customWidth="1"/>
    <col min="15" max="16384" width="8.88671875" style="37"/>
  </cols>
  <sheetData>
    <row r="1" spans="1:15" s="19" customFormat="1" ht="21.15" customHeight="1" x14ac:dyDescent="0.25">
      <c r="A1" s="175" t="s">
        <v>237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ht="19.2" customHeight="1" x14ac:dyDescent="0.25">
      <c r="A2" s="229"/>
      <c r="B2" s="75" t="s">
        <v>194</v>
      </c>
      <c r="C2" s="75" t="s">
        <v>224</v>
      </c>
      <c r="D2" s="75" t="s">
        <v>225</v>
      </c>
      <c r="E2" s="142" t="s">
        <v>226</v>
      </c>
      <c r="F2" s="75" t="s">
        <v>227</v>
      </c>
      <c r="G2" s="75" t="s">
        <v>228</v>
      </c>
      <c r="H2" s="75" t="s">
        <v>229</v>
      </c>
      <c r="I2" s="75" t="s">
        <v>230</v>
      </c>
      <c r="J2" s="142" t="s">
        <v>231</v>
      </c>
      <c r="K2" s="75" t="s">
        <v>232</v>
      </c>
      <c r="L2" s="75" t="s">
        <v>233</v>
      </c>
      <c r="M2" s="76" t="s">
        <v>234</v>
      </c>
      <c r="N2" s="43"/>
    </row>
    <row r="3" spans="1:15" s="224" customFormat="1" ht="19.2" customHeight="1" x14ac:dyDescent="0.25">
      <c r="A3" s="229"/>
      <c r="B3" s="363">
        <v>44501</v>
      </c>
      <c r="C3" s="363">
        <v>44529</v>
      </c>
      <c r="D3" s="363">
        <v>44561</v>
      </c>
      <c r="E3" s="363">
        <v>44592</v>
      </c>
      <c r="F3" s="363">
        <v>44620</v>
      </c>
      <c r="G3" s="363" t="s">
        <v>243</v>
      </c>
      <c r="H3" s="363">
        <v>44683</v>
      </c>
      <c r="I3" s="363">
        <v>44711</v>
      </c>
      <c r="J3" s="363">
        <v>44746</v>
      </c>
      <c r="K3" s="363">
        <v>44774</v>
      </c>
      <c r="L3" s="363">
        <v>44802</v>
      </c>
      <c r="M3" s="363">
        <v>44834</v>
      </c>
      <c r="N3" s="109" t="s">
        <v>202</v>
      </c>
    </row>
    <row r="4" spans="1:15" s="141" customFormat="1" ht="13.2" customHeight="1" x14ac:dyDescent="0.25">
      <c r="A4" s="58"/>
      <c r="B4" s="152"/>
      <c r="C4" s="153"/>
      <c r="D4" s="153"/>
      <c r="E4" s="153"/>
      <c r="F4" s="153"/>
      <c r="G4" s="153"/>
      <c r="H4" s="153"/>
      <c r="I4" s="154"/>
      <c r="J4" s="153"/>
      <c r="K4" s="153"/>
      <c r="L4" s="153"/>
      <c r="M4" s="228"/>
      <c r="N4" s="155"/>
    </row>
    <row r="5" spans="1:15" ht="13.65" customHeight="1" x14ac:dyDescent="0.3">
      <c r="A5" s="49"/>
      <c r="B5" s="735" t="s">
        <v>41</v>
      </c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183"/>
      <c r="N5" s="55"/>
      <c r="O5" s="32"/>
    </row>
    <row r="6" spans="1:15" ht="14.25" customHeight="1" x14ac:dyDescent="0.25">
      <c r="A6" s="58" t="s">
        <v>36</v>
      </c>
      <c r="B6" s="132">
        <v>0</v>
      </c>
      <c r="C6" s="53">
        <v>0</v>
      </c>
      <c r="D6" s="53">
        <v>0</v>
      </c>
      <c r="E6" s="53">
        <v>0</v>
      </c>
      <c r="F6" s="53">
        <v>0</v>
      </c>
      <c r="G6" s="53"/>
      <c r="H6" s="53"/>
      <c r="I6" s="127"/>
      <c r="J6" s="127"/>
      <c r="K6" s="53"/>
      <c r="L6" s="53"/>
      <c r="M6" s="128"/>
      <c r="N6" s="116">
        <f>SUM(B6:M6)</f>
        <v>0</v>
      </c>
      <c r="O6" s="32"/>
    </row>
    <row r="7" spans="1:15" ht="14.25" customHeight="1" x14ac:dyDescent="0.25">
      <c r="A7" s="58" t="s">
        <v>124</v>
      </c>
      <c r="B7" s="132">
        <v>267</v>
      </c>
      <c r="C7" s="104">
        <v>287</v>
      </c>
      <c r="D7" s="104">
        <v>348</v>
      </c>
      <c r="E7" s="104">
        <v>278</v>
      </c>
      <c r="F7" s="104">
        <v>0</v>
      </c>
      <c r="G7" s="104"/>
      <c r="H7" s="104"/>
      <c r="I7" s="140"/>
      <c r="J7" s="140"/>
      <c r="K7" s="53"/>
      <c r="L7" s="53"/>
      <c r="M7" s="128"/>
      <c r="N7" s="116">
        <f>SUM(B7:M7)</f>
        <v>1180</v>
      </c>
      <c r="O7" s="32"/>
    </row>
    <row r="8" spans="1:15" ht="14.25" customHeight="1" x14ac:dyDescent="0.25">
      <c r="A8" s="117" t="s">
        <v>42</v>
      </c>
      <c r="B8" s="133">
        <f>B10-B6-B7</f>
        <v>986</v>
      </c>
      <c r="C8" s="105">
        <f t="shared" ref="C8:E8" si="0">C10-C6-C7</f>
        <v>843</v>
      </c>
      <c r="D8" s="105">
        <f t="shared" si="0"/>
        <v>901</v>
      </c>
      <c r="E8" s="105">
        <f t="shared" si="0"/>
        <v>1022</v>
      </c>
      <c r="F8" s="105">
        <v>0</v>
      </c>
      <c r="G8" s="105"/>
      <c r="H8" s="105"/>
      <c r="I8" s="105"/>
      <c r="J8" s="105"/>
      <c r="K8" s="105"/>
      <c r="L8" s="105"/>
      <c r="M8" s="105"/>
      <c r="N8" s="290">
        <f>SUM(B8:M8)</f>
        <v>3752</v>
      </c>
      <c r="O8" s="32"/>
    </row>
    <row r="9" spans="1:15" ht="13.2" customHeight="1" x14ac:dyDescent="0.25">
      <c r="A9" s="117"/>
      <c r="B9" s="133"/>
      <c r="C9" s="118"/>
      <c r="D9" s="118"/>
      <c r="E9" s="50"/>
      <c r="F9" s="118"/>
      <c r="G9" s="53"/>
      <c r="H9" s="53"/>
      <c r="I9" s="129"/>
      <c r="J9" s="129"/>
      <c r="K9" s="130"/>
      <c r="L9" s="130"/>
      <c r="M9" s="131"/>
      <c r="N9" s="116"/>
      <c r="O9" s="32"/>
    </row>
    <row r="10" spans="1:15" ht="12.6" customHeight="1" x14ac:dyDescent="0.25">
      <c r="A10" s="49" t="s">
        <v>35</v>
      </c>
      <c r="B10" s="132">
        <v>1253</v>
      </c>
      <c r="C10" s="53">
        <v>1130</v>
      </c>
      <c r="D10" s="53">
        <v>1249</v>
      </c>
      <c r="E10" s="53">
        <v>1300</v>
      </c>
      <c r="F10" s="53">
        <v>0</v>
      </c>
      <c r="G10" s="53"/>
      <c r="H10" s="53"/>
      <c r="I10" s="222"/>
      <c r="J10" s="222"/>
      <c r="K10" s="53"/>
      <c r="L10" s="53"/>
      <c r="M10" s="128"/>
      <c r="N10" s="116">
        <f>SUM(B10:M10)</f>
        <v>4932</v>
      </c>
      <c r="O10" s="32"/>
    </row>
    <row r="11" spans="1:15" s="141" customFormat="1" ht="12.6" customHeight="1" x14ac:dyDescent="0.25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452"/>
      <c r="O11" s="32"/>
    </row>
    <row r="12" spans="1:15" s="39" customFormat="1" ht="18" customHeight="1" x14ac:dyDescent="0.25">
      <c r="A12" s="32" t="s">
        <v>150</v>
      </c>
      <c r="B12" s="45"/>
      <c r="C12" s="45"/>
      <c r="D12" s="45"/>
      <c r="E12" s="32"/>
      <c r="F12" s="32"/>
      <c r="G12" s="32"/>
      <c r="H12" s="32"/>
      <c r="I12" s="32"/>
      <c r="J12" s="32"/>
      <c r="K12" s="32"/>
      <c r="L12" s="32"/>
      <c r="M12" s="32"/>
      <c r="N12" s="45"/>
    </row>
    <row r="13" spans="1:15" s="39" customFormat="1" ht="18" customHeight="1" x14ac:dyDescent="0.25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s="39" customFormat="1" ht="18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s="19" customFormat="1" ht="21.15" customHeight="1" x14ac:dyDescent="0.25">
      <c r="A15" s="737" t="s">
        <v>238</v>
      </c>
      <c r="B15" s="737"/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8"/>
    </row>
    <row r="16" spans="1:15" s="19" customFormat="1" ht="19.2" customHeight="1" x14ac:dyDescent="0.25">
      <c r="A16" s="230"/>
      <c r="B16" s="75" t="s">
        <v>194</v>
      </c>
      <c r="C16" s="75" t="s">
        <v>224</v>
      </c>
      <c r="D16" s="75" t="s">
        <v>225</v>
      </c>
      <c r="E16" s="142" t="s">
        <v>226</v>
      </c>
      <c r="F16" s="75" t="s">
        <v>227</v>
      </c>
      <c r="G16" s="75" t="s">
        <v>228</v>
      </c>
      <c r="H16" s="75" t="s">
        <v>229</v>
      </c>
      <c r="I16" s="75" t="s">
        <v>230</v>
      </c>
      <c r="J16" s="142" t="s">
        <v>231</v>
      </c>
      <c r="K16" s="75" t="s">
        <v>232</v>
      </c>
      <c r="L16" s="75" t="s">
        <v>233</v>
      </c>
      <c r="M16" s="76" t="s">
        <v>234</v>
      </c>
      <c r="N16" s="190"/>
    </row>
    <row r="17" spans="1:14" s="19" customFormat="1" ht="19.2" customHeight="1" x14ac:dyDescent="0.25">
      <c r="A17" s="230"/>
      <c r="B17" s="363">
        <v>44501</v>
      </c>
      <c r="C17" s="363">
        <v>44529</v>
      </c>
      <c r="D17" s="363">
        <v>44561</v>
      </c>
      <c r="E17" s="363">
        <v>44592</v>
      </c>
      <c r="F17" s="363">
        <v>44620</v>
      </c>
      <c r="G17" s="363" t="s">
        <v>243</v>
      </c>
      <c r="H17" s="363">
        <v>44683</v>
      </c>
      <c r="I17" s="363">
        <v>44711</v>
      </c>
      <c r="J17" s="363">
        <v>44746</v>
      </c>
      <c r="K17" s="363">
        <v>44774</v>
      </c>
      <c r="L17" s="363">
        <v>44802</v>
      </c>
      <c r="M17" s="363">
        <v>44834</v>
      </c>
      <c r="N17" s="109" t="s">
        <v>138</v>
      </c>
    </row>
    <row r="18" spans="1:14" s="19" customFormat="1" ht="13.2" customHeight="1" x14ac:dyDescent="0.25">
      <c r="A18" s="161"/>
      <c r="B18" s="156"/>
      <c r="C18" s="157"/>
      <c r="D18" s="157"/>
      <c r="E18" s="157"/>
      <c r="F18" s="157"/>
      <c r="G18" s="157"/>
      <c r="H18" s="157"/>
      <c r="I18" s="158"/>
      <c r="J18" s="157"/>
      <c r="K18" s="157"/>
      <c r="L18" s="157"/>
      <c r="M18" s="159"/>
      <c r="N18" s="160"/>
    </row>
    <row r="19" spans="1:14" ht="13.65" customHeight="1" x14ac:dyDescent="0.3">
      <c r="A19" s="49"/>
      <c r="B19" s="65"/>
      <c r="C19" s="118"/>
      <c r="D19" s="739" t="s">
        <v>41</v>
      </c>
      <c r="E19" s="739"/>
      <c r="F19" s="739"/>
      <c r="G19" s="739"/>
      <c r="H19" s="739"/>
      <c r="I19" s="739"/>
      <c r="J19" s="739"/>
      <c r="K19" s="118"/>
      <c r="L19" s="118"/>
      <c r="M19" s="119"/>
      <c r="N19" s="77"/>
    </row>
    <row r="20" spans="1:14" s="141" customFormat="1" ht="13.65" customHeight="1" x14ac:dyDescent="0.25">
      <c r="A20" s="49" t="s">
        <v>36</v>
      </c>
      <c r="B20" s="67">
        <v>2581</v>
      </c>
      <c r="C20" s="53">
        <v>4122</v>
      </c>
      <c r="D20" s="48">
        <v>19597</v>
      </c>
      <c r="E20" s="48">
        <v>0</v>
      </c>
      <c r="F20" s="48">
        <v>2159</v>
      </c>
      <c r="G20" s="54"/>
      <c r="H20" s="48"/>
      <c r="I20" s="54"/>
      <c r="J20" s="54"/>
      <c r="K20" s="53"/>
      <c r="L20" s="50"/>
      <c r="M20" s="164"/>
      <c r="N20" s="107">
        <f>SUM(B20:M20)</f>
        <v>28459</v>
      </c>
    </row>
    <row r="21" spans="1:14" ht="13.65" customHeight="1" x14ac:dyDescent="0.25">
      <c r="A21" s="49" t="s">
        <v>164</v>
      </c>
      <c r="B21" s="67">
        <f>B23-B20</f>
        <v>12001</v>
      </c>
      <c r="C21" s="53">
        <f>C23-C20</f>
        <v>24204</v>
      </c>
      <c r="D21" s="53">
        <f t="shared" ref="D21:F21" si="1">D23-D20</f>
        <v>10695</v>
      </c>
      <c r="E21" s="53">
        <f t="shared" si="1"/>
        <v>15175</v>
      </c>
      <c r="F21" s="53">
        <f t="shared" si="1"/>
        <v>0</v>
      </c>
      <c r="G21" s="53"/>
      <c r="H21" s="53"/>
      <c r="I21" s="53"/>
      <c r="J21" s="53"/>
      <c r="K21" s="53"/>
      <c r="L21" s="53"/>
      <c r="M21" s="53"/>
      <c r="N21" s="107">
        <f>SUM(B21:M21)</f>
        <v>62075</v>
      </c>
    </row>
    <row r="22" spans="1:14" s="141" customFormat="1" ht="13.2" customHeight="1" x14ac:dyDescent="0.3">
      <c r="A22" s="49"/>
      <c r="B22" s="165"/>
      <c r="C22" s="50"/>
      <c r="D22" s="166"/>
      <c r="E22" s="166"/>
      <c r="F22" s="166"/>
      <c r="G22" s="166"/>
      <c r="H22" s="166"/>
      <c r="I22" s="166"/>
      <c r="J22" s="166"/>
      <c r="K22" s="50"/>
      <c r="L22" s="50"/>
      <c r="M22" s="164"/>
      <c r="N22" s="107"/>
    </row>
    <row r="23" spans="1:14" ht="15.75" customHeight="1" x14ac:dyDescent="0.25">
      <c r="A23" s="162" t="s">
        <v>35</v>
      </c>
      <c r="B23" s="120">
        <v>14582</v>
      </c>
      <c r="C23" s="121">
        <v>28326</v>
      </c>
      <c r="D23" s="121">
        <v>30292</v>
      </c>
      <c r="E23" s="121">
        <v>15175</v>
      </c>
      <c r="F23" s="121">
        <v>2159</v>
      </c>
      <c r="G23" s="121"/>
      <c r="H23" s="121"/>
      <c r="I23" s="121"/>
      <c r="J23" s="121"/>
      <c r="K23" s="121"/>
      <c r="L23" s="185"/>
      <c r="M23" s="184"/>
      <c r="N23" s="168">
        <f>SUM(B23:M23)</f>
        <v>90534</v>
      </c>
    </row>
    <row r="24" spans="1:14" s="141" customFormat="1" ht="15.75" customHeight="1" x14ac:dyDescent="0.3">
      <c r="A24" s="49"/>
      <c r="B24" s="65"/>
      <c r="C24" s="118"/>
      <c r="D24" s="739" t="s">
        <v>112</v>
      </c>
      <c r="E24" s="739"/>
      <c r="F24" s="739"/>
      <c r="G24" s="739"/>
      <c r="H24" s="739"/>
      <c r="I24" s="739"/>
      <c r="J24" s="739"/>
      <c r="K24" s="118"/>
      <c r="L24" s="118"/>
      <c r="M24" s="119"/>
      <c r="N24" s="167"/>
    </row>
    <row r="25" spans="1:14" s="141" customFormat="1" ht="15.75" customHeight="1" x14ac:dyDescent="0.25">
      <c r="A25" s="49" t="s">
        <v>36</v>
      </c>
      <c r="B25" s="132">
        <f t="shared" ref="B25:F26" si="2">B20*1.10231125</f>
        <v>2845.0653362500002</v>
      </c>
      <c r="C25" s="104">
        <f t="shared" si="2"/>
        <v>4543.7269725000006</v>
      </c>
      <c r="D25" s="104">
        <f t="shared" si="2"/>
        <v>21601.993566250003</v>
      </c>
      <c r="E25" s="104">
        <f t="shared" si="2"/>
        <v>0</v>
      </c>
      <c r="F25" s="104">
        <f t="shared" si="2"/>
        <v>2379.8899887500002</v>
      </c>
      <c r="G25" s="104"/>
      <c r="H25" s="104"/>
      <c r="I25" s="104"/>
      <c r="J25" s="104"/>
      <c r="K25" s="104"/>
      <c r="L25" s="104"/>
      <c r="M25" s="164"/>
      <c r="N25" s="107">
        <f>SUM(B25:M25)</f>
        <v>31370.675863750002</v>
      </c>
    </row>
    <row r="26" spans="1:14" s="141" customFormat="1" ht="15.75" customHeight="1" x14ac:dyDescent="0.25">
      <c r="A26" s="49" t="s">
        <v>164</v>
      </c>
      <c r="B26" s="132">
        <f t="shared" si="2"/>
        <v>13228.837311250001</v>
      </c>
      <c r="C26" s="104">
        <f t="shared" si="2"/>
        <v>26680.341495000001</v>
      </c>
      <c r="D26" s="104">
        <f t="shared" si="2"/>
        <v>11789.218818750001</v>
      </c>
      <c r="E26" s="104">
        <f t="shared" si="2"/>
        <v>16727.57321875</v>
      </c>
      <c r="F26" s="104">
        <f t="shared" si="2"/>
        <v>0</v>
      </c>
      <c r="G26" s="104"/>
      <c r="H26" s="104"/>
      <c r="I26" s="104"/>
      <c r="J26" s="104"/>
      <c r="K26" s="104"/>
      <c r="L26" s="104"/>
      <c r="M26" s="164"/>
      <c r="N26" s="107">
        <f>SUM(B26:M26)</f>
        <v>68425.970843749994</v>
      </c>
    </row>
    <row r="27" spans="1:14" s="141" customFormat="1" ht="13.2" customHeight="1" x14ac:dyDescent="0.25">
      <c r="A27" s="49"/>
      <c r="B27" s="132"/>
      <c r="C27" s="104"/>
      <c r="D27" s="50"/>
      <c r="E27" s="54"/>
      <c r="F27" s="54"/>
      <c r="G27" s="54"/>
      <c r="H27" s="54"/>
      <c r="I27" s="54"/>
      <c r="J27" s="54"/>
      <c r="K27" s="50"/>
      <c r="L27" s="50"/>
      <c r="M27" s="164"/>
      <c r="N27" s="107"/>
    </row>
    <row r="28" spans="1:14" s="141" customFormat="1" ht="15.75" customHeight="1" x14ac:dyDescent="0.25">
      <c r="A28" s="162" t="s">
        <v>35</v>
      </c>
      <c r="B28" s="220">
        <f>SUM(B25:B27)</f>
        <v>16073.902647500001</v>
      </c>
      <c r="C28" s="221">
        <f t="shared" ref="C28:F28" si="3">C23*1.10231125</f>
        <v>31224.068467500001</v>
      </c>
      <c r="D28" s="221">
        <f t="shared" si="3"/>
        <v>33391.212384999999</v>
      </c>
      <c r="E28" s="221">
        <f t="shared" si="3"/>
        <v>16727.57321875</v>
      </c>
      <c r="F28" s="221">
        <f t="shared" si="3"/>
        <v>2379.8899887500002</v>
      </c>
      <c r="G28" s="221"/>
      <c r="H28" s="221"/>
      <c r="I28" s="221"/>
      <c r="J28" s="221"/>
      <c r="K28" s="221"/>
      <c r="L28" s="221"/>
      <c r="M28" s="184"/>
      <c r="N28" s="168">
        <f>SUM(B28:M28)</f>
        <v>99796.646707499996</v>
      </c>
    </row>
    <row r="29" spans="1:14" s="224" customFormat="1" ht="15.75" customHeight="1" x14ac:dyDescent="0.25">
      <c r="A29" s="46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53"/>
      <c r="N29" s="104"/>
    </row>
    <row r="30" spans="1:14" s="224" customFormat="1" ht="15.75" customHeight="1" x14ac:dyDescent="0.25">
      <c r="A30" s="32" t="s">
        <v>150</v>
      </c>
      <c r="B30" s="45"/>
      <c r="C30" s="45"/>
      <c r="D30" s="45"/>
      <c r="E30" s="32"/>
      <c r="F30" s="32"/>
      <c r="G30" s="32"/>
      <c r="H30" s="32"/>
      <c r="I30" s="32"/>
      <c r="J30" s="104"/>
      <c r="K30" s="104"/>
      <c r="L30" s="104"/>
      <c r="M30" s="53"/>
      <c r="N30" s="104"/>
    </row>
    <row r="31" spans="1:14" s="224" customFormat="1" ht="15.75" customHeight="1" x14ac:dyDescent="0.25">
      <c r="A31" s="32" t="s">
        <v>200</v>
      </c>
      <c r="B31" s="32"/>
      <c r="C31" s="32"/>
      <c r="D31" s="32"/>
      <c r="E31" s="32"/>
      <c r="F31" s="32"/>
      <c r="G31" s="32"/>
      <c r="H31" s="32"/>
      <c r="I31" s="32"/>
      <c r="J31" s="104"/>
      <c r="K31" s="104"/>
      <c r="L31" s="104"/>
      <c r="M31" s="53"/>
      <c r="N31" s="104"/>
    </row>
    <row r="32" spans="1:14" s="141" customFormat="1" ht="15.75" customHeight="1" x14ac:dyDescent="0.25">
      <c r="A32" s="46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53"/>
      <c r="M32" s="53"/>
      <c r="N32" s="104"/>
    </row>
    <row r="33" spans="1:14" s="19" customFormat="1" ht="18.600000000000001" customHeight="1" x14ac:dyDescent="0.25">
      <c r="A33" s="236" t="s">
        <v>199</v>
      </c>
      <c r="B33" s="236"/>
      <c r="C33" s="236"/>
      <c r="D33" s="236"/>
      <c r="E33" s="236"/>
      <c r="F33" s="236"/>
      <c r="G33" s="236"/>
      <c r="H33" s="236"/>
      <c r="I33" s="236"/>
      <c r="J33"/>
      <c r="K33"/>
      <c r="L33"/>
      <c r="M33"/>
      <c r="N33"/>
    </row>
    <row r="34" spans="1:14" ht="15.6" x14ac:dyDescent="0.25">
      <c r="A34" s="237"/>
      <c r="B34" s="421">
        <v>2017</v>
      </c>
      <c r="C34" s="421">
        <v>2018</v>
      </c>
      <c r="D34" s="421">
        <v>2019</v>
      </c>
      <c r="E34" s="421">
        <v>2020</v>
      </c>
      <c r="F34" s="421">
        <v>2021</v>
      </c>
      <c r="G34" s="238"/>
      <c r="H34" s="238"/>
      <c r="I34" s="238"/>
      <c r="J34" s="141"/>
      <c r="K34" s="141"/>
    </row>
    <row r="35" spans="1:14" s="141" customFormat="1" ht="14.4" x14ac:dyDescent="0.25">
      <c r="A35" s="239"/>
      <c r="B35" s="740" t="s">
        <v>39</v>
      </c>
      <c r="C35" s="741"/>
      <c r="D35" s="741"/>
      <c r="E35" s="741"/>
      <c r="F35" s="742"/>
      <c r="G35" s="224"/>
      <c r="H35" s="224"/>
      <c r="I35" s="224"/>
    </row>
    <row r="36" spans="1:14" ht="13.8" x14ac:dyDescent="0.25">
      <c r="A36" s="240" t="s">
        <v>99</v>
      </c>
      <c r="B36" s="242">
        <v>0</v>
      </c>
      <c r="C36" s="242">
        <v>0</v>
      </c>
      <c r="D36" s="242">
        <v>14751.48</v>
      </c>
      <c r="E36" s="245">
        <v>0</v>
      </c>
      <c r="F36" s="521">
        <v>0</v>
      </c>
      <c r="G36" s="224"/>
      <c r="H36" s="224"/>
      <c r="I36" s="223"/>
      <c r="J36" s="141"/>
      <c r="K36" s="141"/>
    </row>
    <row r="37" spans="1:14" ht="13.8" x14ac:dyDescent="0.25">
      <c r="A37" s="241" t="s">
        <v>37</v>
      </c>
      <c r="B37" s="242">
        <v>13931.13</v>
      </c>
      <c r="C37" s="242">
        <v>91289.56</v>
      </c>
      <c r="D37" s="242">
        <v>4553.84</v>
      </c>
      <c r="E37" s="243">
        <v>66584</v>
      </c>
      <c r="F37" s="522">
        <v>80272</v>
      </c>
      <c r="G37" s="224"/>
      <c r="H37" s="224"/>
      <c r="I37" s="244"/>
      <c r="J37" s="141"/>
      <c r="K37" s="141"/>
    </row>
    <row r="38" spans="1:14" ht="13.8" x14ac:dyDescent="0.25">
      <c r="A38" s="241" t="s">
        <v>4</v>
      </c>
      <c r="B38" s="242">
        <v>0</v>
      </c>
      <c r="C38" s="242">
        <v>0</v>
      </c>
      <c r="D38" s="242">
        <v>23000</v>
      </c>
      <c r="E38" s="245">
        <v>0</v>
      </c>
      <c r="F38" s="523">
        <v>0</v>
      </c>
      <c r="G38" s="224"/>
      <c r="H38" s="224"/>
      <c r="I38" s="244"/>
      <c r="J38" s="141"/>
      <c r="K38" s="141"/>
    </row>
    <row r="39" spans="1:14" ht="13.8" x14ac:dyDescent="0.25">
      <c r="A39" s="241" t="s">
        <v>6</v>
      </c>
      <c r="B39" s="242">
        <v>70329.100000000006</v>
      </c>
      <c r="C39" s="242">
        <v>38345.21</v>
      </c>
      <c r="D39" s="242">
        <v>30405.66</v>
      </c>
      <c r="E39" s="243">
        <v>44707</v>
      </c>
      <c r="F39" s="522">
        <v>1043</v>
      </c>
      <c r="G39" s="224"/>
      <c r="H39" s="224"/>
      <c r="I39" s="244"/>
      <c r="J39" s="141"/>
      <c r="K39" s="141"/>
    </row>
    <row r="40" spans="1:14" ht="13.8" x14ac:dyDescent="0.25">
      <c r="A40" s="241" t="s">
        <v>10</v>
      </c>
      <c r="B40" s="242">
        <v>49452.42</v>
      </c>
      <c r="C40" s="242">
        <v>39878.160000000003</v>
      </c>
      <c r="D40" s="242">
        <v>33551.699999999997</v>
      </c>
      <c r="E40" s="243">
        <v>63484</v>
      </c>
      <c r="F40" s="522">
        <v>38321</v>
      </c>
      <c r="G40" s="224"/>
      <c r="H40" s="224"/>
      <c r="I40" s="244"/>
      <c r="J40" s="141"/>
      <c r="K40" s="141"/>
    </row>
    <row r="41" spans="1:14" ht="13.8" x14ac:dyDescent="0.25">
      <c r="A41" s="241" t="s">
        <v>13</v>
      </c>
      <c r="B41" s="242">
        <v>172805.22</v>
      </c>
      <c r="C41" s="242">
        <v>91460.52</v>
      </c>
      <c r="D41" s="242">
        <v>113531.69</v>
      </c>
      <c r="E41" s="243">
        <v>141092</v>
      </c>
      <c r="F41" s="522">
        <v>59800</v>
      </c>
      <c r="G41" s="224"/>
      <c r="H41" s="224"/>
      <c r="I41" s="244"/>
      <c r="J41" s="141"/>
      <c r="K41" s="141"/>
    </row>
    <row r="42" spans="1:14" ht="13.8" x14ac:dyDescent="0.25">
      <c r="A42" s="241" t="s">
        <v>16</v>
      </c>
      <c r="B42" s="242">
        <v>4000.01</v>
      </c>
      <c r="C42" s="242">
        <v>4801.8900000000003</v>
      </c>
      <c r="D42" s="242">
        <v>8693.5499999999993</v>
      </c>
      <c r="E42" s="243">
        <v>24946</v>
      </c>
      <c r="F42" s="523">
        <v>0</v>
      </c>
      <c r="G42" s="224"/>
      <c r="H42" s="224"/>
      <c r="I42" s="244"/>
      <c r="J42" s="141"/>
      <c r="K42" s="141"/>
    </row>
    <row r="43" spans="1:14" ht="13.8" x14ac:dyDescent="0.25">
      <c r="A43" s="241" t="s">
        <v>36</v>
      </c>
      <c r="B43" s="242">
        <v>17918.189999999999</v>
      </c>
      <c r="C43" s="242">
        <v>12500</v>
      </c>
      <c r="D43" s="242">
        <v>146888</v>
      </c>
      <c r="E43" s="243">
        <v>21404</v>
      </c>
      <c r="F43" s="522">
        <v>61144</v>
      </c>
      <c r="G43" s="224"/>
      <c r="H43" s="224"/>
      <c r="I43" s="244"/>
      <c r="J43" s="141"/>
      <c r="K43" s="141"/>
    </row>
    <row r="44" spans="1:14" ht="13.8" x14ac:dyDescent="0.25">
      <c r="A44" s="241" t="s">
        <v>23</v>
      </c>
      <c r="B44" s="242">
        <v>44627.37</v>
      </c>
      <c r="C44" s="242">
        <v>13153.35</v>
      </c>
      <c r="D44" s="242">
        <v>13717.8</v>
      </c>
      <c r="E44" s="243">
        <v>16663</v>
      </c>
      <c r="F44" s="522">
        <v>21533</v>
      </c>
      <c r="G44" s="224"/>
      <c r="H44" s="224"/>
      <c r="I44" s="244"/>
      <c r="J44" s="141"/>
      <c r="K44" s="141"/>
    </row>
    <row r="45" spans="1:14" ht="13.8" x14ac:dyDescent="0.25">
      <c r="A45" s="241" t="s">
        <v>28</v>
      </c>
      <c r="B45" s="242">
        <v>0</v>
      </c>
      <c r="C45" s="242">
        <v>0</v>
      </c>
      <c r="D45" s="242">
        <v>0</v>
      </c>
      <c r="E45" s="243">
        <v>13391</v>
      </c>
      <c r="F45" s="523">
        <v>0</v>
      </c>
      <c r="G45" s="224"/>
      <c r="H45" s="224"/>
      <c r="I45" s="224"/>
      <c r="J45" s="141"/>
      <c r="K45" s="141"/>
    </row>
    <row r="46" spans="1:14" ht="13.8" x14ac:dyDescent="0.25">
      <c r="A46" s="241" t="s">
        <v>164</v>
      </c>
      <c r="B46" s="242">
        <v>0</v>
      </c>
      <c r="C46" s="242">
        <v>141</v>
      </c>
      <c r="D46" s="242">
        <v>114</v>
      </c>
      <c r="E46" s="245">
        <v>0</v>
      </c>
      <c r="F46" s="522">
        <v>3165</v>
      </c>
      <c r="G46" s="224"/>
      <c r="H46" s="224"/>
      <c r="I46" s="224"/>
      <c r="J46" s="141"/>
      <c r="K46" s="141"/>
    </row>
    <row r="47" spans="1:14" ht="13.8" x14ac:dyDescent="0.25">
      <c r="A47" s="241"/>
      <c r="B47" s="242"/>
      <c r="C47" s="242"/>
      <c r="D47" s="242"/>
      <c r="E47" s="245"/>
      <c r="F47" s="524"/>
      <c r="G47" s="224"/>
      <c r="H47" s="224"/>
      <c r="I47" s="224"/>
      <c r="J47" s="141"/>
      <c r="K47" s="141"/>
    </row>
    <row r="48" spans="1:14" ht="13.8" x14ac:dyDescent="0.25">
      <c r="A48" s="246" t="s">
        <v>35</v>
      </c>
      <c r="B48" s="247">
        <f>SUM(B36:B46)</f>
        <v>373063.44</v>
      </c>
      <c r="C48" s="247">
        <f>SUM(C36:C46)</f>
        <v>291569.69</v>
      </c>
      <c r="D48" s="247">
        <f>SUM(D36:D46)</f>
        <v>389207.72</v>
      </c>
      <c r="E48" s="247">
        <f>SUM(E36:E46)</f>
        <v>392271</v>
      </c>
      <c r="F48" s="247">
        <f>SUM(F36:F46)</f>
        <v>265278</v>
      </c>
      <c r="G48" s="224"/>
      <c r="H48" s="224"/>
      <c r="I48" s="224"/>
      <c r="J48" s="141"/>
      <c r="K48" s="141"/>
    </row>
    <row r="49" spans="1:11" x14ac:dyDescent="0.25">
      <c r="A49" s="224"/>
      <c r="B49" s="224"/>
      <c r="C49" s="224"/>
      <c r="D49" s="224"/>
      <c r="E49" s="224"/>
      <c r="F49" s="224"/>
      <c r="G49" s="224"/>
      <c r="H49" s="224"/>
      <c r="I49" s="224"/>
      <c r="J49" s="141"/>
      <c r="K49" s="141"/>
    </row>
    <row r="50" spans="1:11" ht="13.8" x14ac:dyDescent="0.25">
      <c r="A50" s="32" t="s">
        <v>151</v>
      </c>
      <c r="B50" s="235"/>
      <c r="C50" s="224"/>
      <c r="D50" s="224"/>
      <c r="E50" s="224"/>
      <c r="F50" s="224"/>
      <c r="G50" s="224"/>
      <c r="H50" s="224"/>
      <c r="I50" s="224"/>
      <c r="J50" s="141"/>
      <c r="K50" s="141"/>
    </row>
  </sheetData>
  <mergeCells count="5">
    <mergeCell ref="B5:L5"/>
    <mergeCell ref="A15:N15"/>
    <mergeCell ref="D19:J19"/>
    <mergeCell ref="D24:J24"/>
    <mergeCell ref="B35:F35"/>
  </mergeCells>
  <pageMargins left="0.75" right="0.17" top="1" bottom="0.17" header="0.17" footer="0.17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C169-0F19-44BF-B305-E9B46957F9A8}">
  <sheetPr>
    <pageSetUpPr fitToPage="1"/>
  </sheetPr>
  <dimension ref="A1:L60"/>
  <sheetViews>
    <sheetView showWhiteSpace="0" topLeftCell="A34" zoomScaleNormal="100" workbookViewId="0">
      <selection activeCell="G47" sqref="G47"/>
    </sheetView>
  </sheetViews>
  <sheetFormatPr defaultColWidth="8.88671875" defaultRowHeight="13.2" x14ac:dyDescent="0.25"/>
  <cols>
    <col min="1" max="1" width="51.21875" style="169" customWidth="1"/>
    <col min="2" max="2" width="14.33203125" style="169" customWidth="1"/>
    <col min="3" max="4" width="11.88671875" style="169" customWidth="1"/>
    <col min="5" max="5" width="22.6640625" style="169" customWidth="1"/>
    <col min="6" max="7" width="11.77734375" style="169" customWidth="1"/>
    <col min="8" max="8" width="25.44140625" style="169" customWidth="1"/>
    <col min="9" max="10" width="8.88671875" style="169"/>
    <col min="11" max="11" width="9.109375" style="169" bestFit="1" customWidth="1"/>
    <col min="12" max="16384" width="8.88671875" style="169"/>
  </cols>
  <sheetData>
    <row r="1" spans="1:8" s="181" customFormat="1" ht="23.4" customHeight="1" x14ac:dyDescent="0.25">
      <c r="A1" s="743" t="s">
        <v>244</v>
      </c>
      <c r="B1" s="744"/>
      <c r="C1" s="744"/>
      <c r="D1" s="744"/>
      <c r="E1" s="744"/>
      <c r="F1" s="744"/>
    </row>
    <row r="2" spans="1:8" ht="39.6" customHeight="1" x14ac:dyDescent="0.25">
      <c r="A2" s="134"/>
      <c r="B2" s="584" t="s">
        <v>325</v>
      </c>
      <c r="C2" s="250" t="s">
        <v>130</v>
      </c>
      <c r="D2" s="249" t="s">
        <v>123</v>
      </c>
      <c r="E2" s="213" t="s">
        <v>357</v>
      </c>
      <c r="F2" s="248" t="s">
        <v>130</v>
      </c>
      <c r="G2" s="248" t="s">
        <v>123</v>
      </c>
      <c r="H2" s="214" t="s">
        <v>357</v>
      </c>
    </row>
    <row r="3" spans="1:8" ht="16.2" customHeight="1" x14ac:dyDescent="0.25">
      <c r="A3" s="135"/>
      <c r="B3" s="136" t="s">
        <v>39</v>
      </c>
      <c r="C3" s="745" t="s">
        <v>186</v>
      </c>
      <c r="D3" s="746"/>
      <c r="E3" s="747"/>
      <c r="F3" s="748" t="s">
        <v>187</v>
      </c>
      <c r="G3" s="749"/>
      <c r="H3" s="750"/>
    </row>
    <row r="4" spans="1:8" ht="13.8" x14ac:dyDescent="0.25">
      <c r="A4" s="122"/>
      <c r="B4" s="123"/>
      <c r="C4" s="433"/>
      <c r="D4" s="433"/>
      <c r="E4" s="124"/>
      <c r="F4" s="420"/>
      <c r="G4" s="420"/>
      <c r="H4" s="215"/>
    </row>
    <row r="5" spans="1:8" ht="13.8" x14ac:dyDescent="0.25">
      <c r="A5" s="456" t="s">
        <v>215</v>
      </c>
      <c r="B5" s="457"/>
      <c r="C5" s="458"/>
      <c r="D5" s="458"/>
      <c r="E5" s="459"/>
      <c r="F5" s="460"/>
      <c r="G5" s="460"/>
      <c r="H5" s="461"/>
    </row>
    <row r="6" spans="1:8" ht="14.4" x14ac:dyDescent="0.25">
      <c r="A6" s="600" t="s">
        <v>61</v>
      </c>
      <c r="B6" s="458">
        <v>1117195</v>
      </c>
      <c r="C6" s="463">
        <v>1117195</v>
      </c>
      <c r="D6" s="463">
        <v>1117195</v>
      </c>
      <c r="E6" s="463">
        <f>+D6-C6</f>
        <v>0</v>
      </c>
      <c r="F6" s="464">
        <f t="shared" ref="F6:G9" si="0">C6*1.10231125</f>
        <v>1231496.6169437501</v>
      </c>
      <c r="G6" s="464">
        <f t="shared" si="0"/>
        <v>1231496.6169437501</v>
      </c>
      <c r="H6" s="465">
        <f>+G6-F6</f>
        <v>0</v>
      </c>
    </row>
    <row r="7" spans="1:8" ht="14.4" x14ac:dyDescent="0.25">
      <c r="A7" s="600" t="s">
        <v>214</v>
      </c>
      <c r="B7" s="457"/>
      <c r="C7" s="458">
        <v>-227489</v>
      </c>
      <c r="D7" s="458">
        <f>-'Table 3 WTO Raw  '!$T$46</f>
        <v>-208809</v>
      </c>
      <c r="E7" s="463">
        <f>+D7-C7</f>
        <v>18680</v>
      </c>
      <c r="F7" s="464">
        <f t="shared" si="0"/>
        <v>-250763.68395125002</v>
      </c>
      <c r="G7" s="464">
        <f t="shared" si="0"/>
        <v>-230172.50980125001</v>
      </c>
      <c r="H7" s="465">
        <f>+G7-F7</f>
        <v>20591.174150000006</v>
      </c>
    </row>
    <row r="8" spans="1:8" ht="14.4" x14ac:dyDescent="0.25">
      <c r="A8" s="600" t="s">
        <v>281</v>
      </c>
      <c r="B8" s="457"/>
      <c r="C8" s="463">
        <v>83313</v>
      </c>
      <c r="D8" s="463">
        <f>+'Table 3 WTO Raw  '!B46+'Table 3 WTO Raw  '!C46+'Table 3 WTO Raw  '!D46</f>
        <v>83313</v>
      </c>
      <c r="E8" s="463">
        <f>+D8-C8</f>
        <v>0</v>
      </c>
      <c r="F8" s="464">
        <f t="shared" si="0"/>
        <v>91836.857171250012</v>
      </c>
      <c r="G8" s="464">
        <f t="shared" si="0"/>
        <v>91836.857171250012</v>
      </c>
      <c r="H8" s="465">
        <f>+G8-F8</f>
        <v>0</v>
      </c>
    </row>
    <row r="9" spans="1:8" ht="13.8" x14ac:dyDescent="0.25">
      <c r="A9" s="456" t="s">
        <v>57</v>
      </c>
      <c r="B9" s="466">
        <f>SUM(B6:B7)</f>
        <v>1117195</v>
      </c>
      <c r="C9" s="467">
        <f>SUM(C6:C8)</f>
        <v>973019</v>
      </c>
      <c r="D9" s="467">
        <f>SUM(D6:D8)</f>
        <v>991699</v>
      </c>
      <c r="E9" s="467">
        <f>+D9-C9</f>
        <v>18680</v>
      </c>
      <c r="F9" s="468">
        <f t="shared" si="0"/>
        <v>1072569.7901637501</v>
      </c>
      <c r="G9" s="468">
        <f t="shared" si="0"/>
        <v>1093160.9643137502</v>
      </c>
      <c r="H9" s="469">
        <f>+G9-F9</f>
        <v>20591.174150000094</v>
      </c>
    </row>
    <row r="10" spans="1:8" ht="13.8" x14ac:dyDescent="0.25">
      <c r="A10" s="457"/>
      <c r="B10" s="458"/>
      <c r="C10" s="458"/>
      <c r="D10" s="458"/>
      <c r="E10" s="459"/>
      <c r="F10" s="460"/>
      <c r="G10" s="460"/>
      <c r="H10" s="461"/>
    </row>
    <row r="11" spans="1:8" ht="13.8" x14ac:dyDescent="0.25">
      <c r="A11" s="456" t="s">
        <v>216</v>
      </c>
      <c r="B11" s="458"/>
      <c r="C11" s="458"/>
      <c r="D11" s="458"/>
      <c r="E11" s="459"/>
      <c r="F11" s="460"/>
      <c r="G11" s="460"/>
      <c r="H11" s="461"/>
    </row>
    <row r="12" spans="1:8" ht="14.4" x14ac:dyDescent="0.25">
      <c r="A12" s="600" t="s">
        <v>62</v>
      </c>
      <c r="B12" s="470">
        <v>10300</v>
      </c>
      <c r="C12" s="470">
        <v>10300</v>
      </c>
      <c r="D12" s="470">
        <v>10300</v>
      </c>
      <c r="E12" s="470">
        <f t="shared" ref="E12:E14" si="1">+D12-C12</f>
        <v>0</v>
      </c>
      <c r="F12" s="471">
        <f t="shared" ref="F12:F14" si="2">C12*1.10231125</f>
        <v>11353.805875</v>
      </c>
      <c r="G12" s="471">
        <f t="shared" ref="G12:G14" si="3">D12*1.10231125</f>
        <v>11353.805875</v>
      </c>
      <c r="H12" s="472">
        <f t="shared" ref="H12:H18" si="4">+G12-F12</f>
        <v>0</v>
      </c>
    </row>
    <row r="13" spans="1:8" ht="14.4" x14ac:dyDescent="0.25">
      <c r="A13" s="600" t="s">
        <v>77</v>
      </c>
      <c r="B13" s="470">
        <v>2954</v>
      </c>
      <c r="C13" s="470">
        <v>0</v>
      </c>
      <c r="D13" s="470">
        <v>0</v>
      </c>
      <c r="E13" s="470">
        <f t="shared" si="1"/>
        <v>0</v>
      </c>
      <c r="F13" s="471">
        <f t="shared" si="2"/>
        <v>0</v>
      </c>
      <c r="G13" s="471">
        <f t="shared" si="3"/>
        <v>0</v>
      </c>
      <c r="H13" s="473">
        <f t="shared" si="4"/>
        <v>0</v>
      </c>
    </row>
    <row r="14" spans="1:8" ht="14.4" x14ac:dyDescent="0.25">
      <c r="A14" s="600" t="s">
        <v>63</v>
      </c>
      <c r="B14" s="470">
        <v>7090</v>
      </c>
      <c r="C14" s="470">
        <v>7090</v>
      </c>
      <c r="D14" s="470">
        <v>7090</v>
      </c>
      <c r="E14" s="470">
        <f t="shared" si="1"/>
        <v>0</v>
      </c>
      <c r="F14" s="471">
        <f t="shared" si="2"/>
        <v>7815.3867625000003</v>
      </c>
      <c r="G14" s="471">
        <f t="shared" si="3"/>
        <v>7815.3867625000003</v>
      </c>
      <c r="H14" s="472">
        <f t="shared" si="4"/>
        <v>0</v>
      </c>
    </row>
    <row r="15" spans="1:8" ht="14.4" x14ac:dyDescent="0.25">
      <c r="A15" s="457"/>
      <c r="B15" s="458"/>
      <c r="C15" s="458"/>
      <c r="D15" s="458"/>
      <c r="E15" s="459"/>
      <c r="F15" s="464"/>
      <c r="G15" s="464"/>
      <c r="H15" s="474"/>
    </row>
    <row r="16" spans="1:8" ht="14.4" x14ac:dyDescent="0.25">
      <c r="A16" s="462" t="s">
        <v>64</v>
      </c>
      <c r="B16" s="458"/>
      <c r="C16" s="458"/>
      <c r="D16" s="458"/>
      <c r="E16" s="459"/>
      <c r="F16" s="464"/>
      <c r="G16" s="464"/>
      <c r="H16" s="474"/>
    </row>
    <row r="17" spans="1:11" ht="14.4" x14ac:dyDescent="0.25">
      <c r="A17" s="600" t="s">
        <v>56</v>
      </c>
      <c r="B17" s="458">
        <v>1656</v>
      </c>
      <c r="C17" s="458">
        <v>1656</v>
      </c>
      <c r="D17" s="458">
        <v>1656</v>
      </c>
      <c r="E17" s="459">
        <f>+D17-C17</f>
        <v>0</v>
      </c>
      <c r="F17" s="464">
        <f t="shared" ref="F17:G19" si="5">C17*1.10231125</f>
        <v>1825.4274300000002</v>
      </c>
      <c r="G17" s="464">
        <f t="shared" si="5"/>
        <v>1825.4274300000002</v>
      </c>
      <c r="H17" s="474">
        <f t="shared" si="4"/>
        <v>0</v>
      </c>
    </row>
    <row r="18" spans="1:11" ht="14.4" x14ac:dyDescent="0.25">
      <c r="A18" s="600" t="s">
        <v>58</v>
      </c>
      <c r="B18" s="475">
        <v>200000</v>
      </c>
      <c r="C18" s="475">
        <v>200000</v>
      </c>
      <c r="D18" s="475">
        <v>200000</v>
      </c>
      <c r="E18" s="459">
        <f>+D18-C18</f>
        <v>0</v>
      </c>
      <c r="F18" s="464">
        <f t="shared" si="5"/>
        <v>220462.25000000003</v>
      </c>
      <c r="G18" s="464">
        <f t="shared" si="5"/>
        <v>220462.25000000003</v>
      </c>
      <c r="H18" s="476">
        <f t="shared" si="4"/>
        <v>0</v>
      </c>
    </row>
    <row r="19" spans="1:11" ht="13.8" x14ac:dyDescent="0.25">
      <c r="A19" s="456" t="s">
        <v>59</v>
      </c>
      <c r="B19" s="466">
        <f>SUM(B12:B18)</f>
        <v>222000</v>
      </c>
      <c r="C19" s="466">
        <f>SUM(C12:C18)</f>
        <v>219046</v>
      </c>
      <c r="D19" s="466">
        <f>SUM(D12:D18)</f>
        <v>219046</v>
      </c>
      <c r="E19" s="467">
        <f>+D19-C19</f>
        <v>0</v>
      </c>
      <c r="F19" s="468">
        <f t="shared" si="5"/>
        <v>241456.87006750001</v>
      </c>
      <c r="G19" s="468">
        <f t="shared" si="5"/>
        <v>241456.87006750001</v>
      </c>
      <c r="H19" s="469">
        <f>+G19-F19</f>
        <v>0</v>
      </c>
    </row>
    <row r="20" spans="1:11" ht="13.8" x14ac:dyDescent="0.25">
      <c r="A20" s="457"/>
      <c r="B20" s="458"/>
      <c r="C20" s="458"/>
      <c r="D20" s="458"/>
      <c r="E20" s="459"/>
      <c r="F20" s="460"/>
      <c r="G20" s="460"/>
      <c r="H20" s="461"/>
    </row>
    <row r="21" spans="1:11" ht="13.8" x14ac:dyDescent="0.25">
      <c r="A21" s="456" t="s">
        <v>60</v>
      </c>
      <c r="B21" s="458"/>
      <c r="C21" s="477"/>
      <c r="D21" s="477"/>
      <c r="E21" s="478"/>
      <c r="F21" s="460"/>
      <c r="G21" s="460"/>
      <c r="H21" s="461"/>
    </row>
    <row r="22" spans="1:11" ht="13.8" x14ac:dyDescent="0.25">
      <c r="A22" s="600" t="s">
        <v>326</v>
      </c>
      <c r="B22" s="479">
        <v>145220</v>
      </c>
      <c r="C22" s="458"/>
      <c r="D22" s="458"/>
      <c r="E22" s="459"/>
      <c r="F22" s="460"/>
      <c r="G22" s="460"/>
      <c r="H22" s="461"/>
    </row>
    <row r="23" spans="1:11" ht="14.4" x14ac:dyDescent="0.25">
      <c r="A23" s="600" t="s">
        <v>331</v>
      </c>
      <c r="B23" s="458"/>
      <c r="C23" s="480">
        <v>13000</v>
      </c>
      <c r="D23" s="480">
        <v>13000</v>
      </c>
      <c r="E23" s="463">
        <f t="shared" ref="E23:E52" si="6">+D23-C23</f>
        <v>0</v>
      </c>
      <c r="F23" s="464">
        <f>C23*1.10231125</f>
        <v>14330.046250000001</v>
      </c>
      <c r="G23" s="464">
        <f>D23*1.10231125</f>
        <v>14330.046250000001</v>
      </c>
      <c r="H23" s="465">
        <f t="shared" ref="H23:H52" si="7">+G23-F23</f>
        <v>0</v>
      </c>
      <c r="K23" s="453"/>
    </row>
    <row r="24" spans="1:11" ht="14.4" x14ac:dyDescent="0.25">
      <c r="A24" s="600" t="s">
        <v>332</v>
      </c>
      <c r="B24" s="458"/>
      <c r="C24" s="480">
        <v>123508.38660968661</v>
      </c>
      <c r="D24" s="480">
        <v>123508.38660968661</v>
      </c>
      <c r="E24" s="480">
        <f t="shared" si="6"/>
        <v>0</v>
      </c>
      <c r="F24" s="464">
        <f>C24*1.10231125</f>
        <v>136144.68402920692</v>
      </c>
      <c r="G24" s="464">
        <f>D24*1.10231125</f>
        <v>136144.68402920692</v>
      </c>
      <c r="H24" s="474">
        <f t="shared" si="7"/>
        <v>0</v>
      </c>
      <c r="K24" s="453"/>
    </row>
    <row r="25" spans="1:11" ht="14.4" x14ac:dyDescent="0.25">
      <c r="A25" s="600"/>
      <c r="B25" s="458"/>
      <c r="C25" s="480"/>
      <c r="D25" s="480"/>
      <c r="E25" s="480"/>
      <c r="F25" s="464"/>
      <c r="G25" s="464"/>
      <c r="H25" s="474"/>
      <c r="K25" s="453"/>
    </row>
    <row r="26" spans="1:11" ht="14.4" x14ac:dyDescent="0.25">
      <c r="A26" s="600" t="s">
        <v>327</v>
      </c>
      <c r="B26" s="458">
        <v>2000</v>
      </c>
      <c r="C26" s="480"/>
      <c r="D26" s="480"/>
      <c r="E26" s="480"/>
      <c r="F26" s="464"/>
      <c r="G26" s="464"/>
      <c r="H26" s="474"/>
      <c r="K26" s="453"/>
    </row>
    <row r="27" spans="1:11" ht="14.4" x14ac:dyDescent="0.25">
      <c r="A27" s="600" t="s">
        <v>331</v>
      </c>
      <c r="B27" s="458"/>
      <c r="C27" s="480">
        <v>0</v>
      </c>
      <c r="D27" s="480">
        <v>0</v>
      </c>
      <c r="E27" s="480">
        <f t="shared" si="6"/>
        <v>0</v>
      </c>
      <c r="F27" s="464">
        <f>C27*1.10231125</f>
        <v>0</v>
      </c>
      <c r="G27" s="464">
        <f>D27*1.10231125</f>
        <v>0</v>
      </c>
      <c r="H27" s="474">
        <f t="shared" si="7"/>
        <v>0</v>
      </c>
      <c r="K27" s="453"/>
    </row>
    <row r="28" spans="1:11" ht="14.4" x14ac:dyDescent="0.25">
      <c r="A28" s="600" t="s">
        <v>332</v>
      </c>
      <c r="B28" s="458"/>
      <c r="C28" s="480">
        <v>0</v>
      </c>
      <c r="D28" s="480">
        <v>0</v>
      </c>
      <c r="E28" s="480">
        <f t="shared" si="6"/>
        <v>0</v>
      </c>
      <c r="F28" s="464">
        <f>C28*1.10231125</f>
        <v>0</v>
      </c>
      <c r="G28" s="464">
        <f>D28*1.10231125</f>
        <v>0</v>
      </c>
      <c r="H28" s="474">
        <f t="shared" si="7"/>
        <v>0</v>
      </c>
      <c r="K28" s="453"/>
    </row>
    <row r="29" spans="1:11" ht="14.4" x14ac:dyDescent="0.25">
      <c r="A29" s="600"/>
      <c r="B29" s="458"/>
      <c r="C29" s="480"/>
      <c r="D29" s="480"/>
      <c r="E29" s="480"/>
      <c r="F29" s="464"/>
      <c r="G29" s="464"/>
      <c r="H29" s="474"/>
      <c r="K29" s="453"/>
    </row>
    <row r="30" spans="1:11" ht="14.4" x14ac:dyDescent="0.25">
      <c r="A30" s="600" t="s">
        <v>328</v>
      </c>
      <c r="B30" s="458">
        <v>57500</v>
      </c>
      <c r="C30" s="480"/>
      <c r="D30" s="480"/>
      <c r="E30" s="480"/>
      <c r="F30" s="464"/>
      <c r="G30" s="464"/>
      <c r="H30" s="474"/>
      <c r="K30" s="453"/>
    </row>
    <row r="31" spans="1:11" ht="14.4" x14ac:dyDescent="0.25">
      <c r="A31" s="600" t="s">
        <v>331</v>
      </c>
      <c r="B31" s="458"/>
      <c r="C31" s="480">
        <v>19801</v>
      </c>
      <c r="D31" s="480">
        <v>19801</v>
      </c>
      <c r="E31" s="463">
        <f t="shared" si="6"/>
        <v>0</v>
      </c>
      <c r="F31" s="464">
        <f>C31*1.10231125</f>
        <v>21826.865061250002</v>
      </c>
      <c r="G31" s="464">
        <f>D31*1.10231125</f>
        <v>21826.865061250002</v>
      </c>
      <c r="H31" s="465">
        <f t="shared" si="7"/>
        <v>0</v>
      </c>
      <c r="K31" s="453"/>
    </row>
    <row r="32" spans="1:11" ht="14.4" x14ac:dyDescent="0.25">
      <c r="A32" s="600" t="s">
        <v>332</v>
      </c>
      <c r="B32" s="458"/>
      <c r="C32" s="480">
        <v>39358.370044052863</v>
      </c>
      <c r="D32" s="480">
        <v>39358.370044052863</v>
      </c>
      <c r="E32" s="480">
        <f t="shared" si="6"/>
        <v>0</v>
      </c>
      <c r="F32" s="464">
        <f>C32*1.10231125</f>
        <v>43385.174081222467</v>
      </c>
      <c r="G32" s="464">
        <f>D32*1.10231125</f>
        <v>43385.174081222467</v>
      </c>
      <c r="H32" s="465">
        <f t="shared" si="7"/>
        <v>0</v>
      </c>
      <c r="K32" s="453"/>
    </row>
    <row r="33" spans="1:12" ht="14.4" x14ac:dyDescent="0.25">
      <c r="A33" s="600"/>
      <c r="B33" s="458"/>
      <c r="C33" s="479"/>
      <c r="D33" s="479"/>
      <c r="E33" s="481"/>
      <c r="F33" s="464"/>
      <c r="G33" s="464"/>
      <c r="H33" s="465"/>
      <c r="K33" s="453"/>
    </row>
    <row r="34" spans="1:12" ht="14.4" x14ac:dyDescent="0.25">
      <c r="A34" s="600" t="s">
        <v>329</v>
      </c>
      <c r="B34" s="475">
        <v>7100</v>
      </c>
      <c r="C34" s="482"/>
      <c r="D34" s="482"/>
      <c r="E34" s="482"/>
      <c r="F34" s="464"/>
      <c r="G34" s="464"/>
      <c r="H34" s="465"/>
      <c r="K34" s="453"/>
    </row>
    <row r="35" spans="1:12" ht="14.4" x14ac:dyDescent="0.25">
      <c r="A35" s="600" t="s">
        <v>331</v>
      </c>
      <c r="B35" s="475"/>
      <c r="C35" s="482">
        <v>1041</v>
      </c>
      <c r="D35" s="482">
        <v>1041</v>
      </c>
      <c r="E35" s="595">
        <f t="shared" si="6"/>
        <v>0</v>
      </c>
      <c r="F35" s="464">
        <f>C35*1.10231125</f>
        <v>1147.50601125</v>
      </c>
      <c r="G35" s="464">
        <f>D35*1.10231125</f>
        <v>1147.50601125</v>
      </c>
      <c r="H35" s="465">
        <f t="shared" si="7"/>
        <v>0</v>
      </c>
      <c r="K35" s="453"/>
    </row>
    <row r="36" spans="1:12" ht="14.4" x14ac:dyDescent="0.25">
      <c r="A36" s="600" t="s">
        <v>332</v>
      </c>
      <c r="B36" s="475"/>
      <c r="C36" s="482">
        <v>6264</v>
      </c>
      <c r="D36" s="482">
        <v>6264</v>
      </c>
      <c r="E36" s="482">
        <f t="shared" si="6"/>
        <v>0</v>
      </c>
      <c r="F36" s="464">
        <f>C36*1.10231125</f>
        <v>6904.8776700000008</v>
      </c>
      <c r="G36" s="464">
        <f>D36*1.10231125</f>
        <v>6904.8776700000008</v>
      </c>
      <c r="H36" s="474">
        <f t="shared" si="7"/>
        <v>0</v>
      </c>
      <c r="K36" s="453"/>
      <c r="L36" s="427"/>
    </row>
    <row r="37" spans="1:12" ht="14.4" x14ac:dyDescent="0.25">
      <c r="A37" s="600"/>
      <c r="B37" s="475"/>
      <c r="C37" s="483"/>
      <c r="D37" s="483"/>
      <c r="E37" s="484"/>
      <c r="F37" s="464"/>
      <c r="G37" s="464"/>
      <c r="H37" s="474"/>
      <c r="K37" s="453"/>
    </row>
    <row r="38" spans="1:12" ht="14.4" x14ac:dyDescent="0.25">
      <c r="A38" s="600" t="s">
        <v>330</v>
      </c>
      <c r="B38" s="475">
        <v>9600</v>
      </c>
      <c r="C38" s="485"/>
      <c r="D38" s="485"/>
      <c r="E38" s="483"/>
      <c r="F38" s="485"/>
      <c r="G38" s="485"/>
      <c r="H38" s="474"/>
      <c r="K38" s="453"/>
    </row>
    <row r="39" spans="1:12" ht="14.4" x14ac:dyDescent="0.25">
      <c r="A39" s="600" t="s">
        <v>331</v>
      </c>
      <c r="B39" s="475"/>
      <c r="C39" s="483">
        <v>1393</v>
      </c>
      <c r="D39" s="483">
        <v>1393</v>
      </c>
      <c r="E39" s="487">
        <f t="shared" si="6"/>
        <v>0</v>
      </c>
      <c r="F39" s="464">
        <f>C39*1.10231125</f>
        <v>1535.5195712500001</v>
      </c>
      <c r="G39" s="464">
        <f>D39*1.10231125</f>
        <v>1535.5195712500001</v>
      </c>
      <c r="H39" s="486">
        <f t="shared" si="7"/>
        <v>0</v>
      </c>
      <c r="K39" s="453"/>
    </row>
    <row r="40" spans="1:12" ht="14.4" x14ac:dyDescent="0.25">
      <c r="A40" s="600" t="s">
        <v>332</v>
      </c>
      <c r="B40" s="475"/>
      <c r="C40" s="483">
        <v>7200</v>
      </c>
      <c r="D40" s="483">
        <v>7200</v>
      </c>
      <c r="E40" s="484">
        <f t="shared" si="6"/>
        <v>0</v>
      </c>
      <c r="F40" s="464">
        <f>C40*1.10231125</f>
        <v>7936.6410000000005</v>
      </c>
      <c r="G40" s="464">
        <f>D40*1.10231125</f>
        <v>7936.6410000000005</v>
      </c>
      <c r="H40" s="486">
        <f t="shared" si="7"/>
        <v>0</v>
      </c>
      <c r="J40" s="427"/>
    </row>
    <row r="41" spans="1:12" ht="14.4" x14ac:dyDescent="0.25">
      <c r="A41" s="462"/>
      <c r="B41" s="475"/>
      <c r="C41" s="475"/>
      <c r="D41" s="475"/>
      <c r="E41" s="487"/>
      <c r="F41" s="460"/>
      <c r="G41" s="460"/>
      <c r="H41" s="474"/>
    </row>
    <row r="42" spans="1:12" ht="17.399999999999999" x14ac:dyDescent="0.25">
      <c r="A42" s="456" t="s">
        <v>218</v>
      </c>
      <c r="B42" s="466">
        <f>SUM(B22:B40)</f>
        <v>221420</v>
      </c>
      <c r="C42" s="466">
        <f>SUM(C22:C40)</f>
        <v>211565.75665373946</v>
      </c>
      <c r="D42" s="466">
        <f>SUM(D22:D40)</f>
        <v>211565.75665373946</v>
      </c>
      <c r="E42" s="467">
        <f t="shared" si="6"/>
        <v>0</v>
      </c>
      <c r="F42" s="488">
        <f>SUM(F22:F40)</f>
        <v>233211.3136741794</v>
      </c>
      <c r="G42" s="488">
        <f>SUM(G22:G40)</f>
        <v>233211.3136741794</v>
      </c>
      <c r="H42" s="469">
        <f t="shared" si="7"/>
        <v>0</v>
      </c>
    </row>
    <row r="43" spans="1:12" ht="14.4" x14ac:dyDescent="0.25">
      <c r="A43" s="489"/>
      <c r="B43" s="458"/>
      <c r="C43" s="458"/>
      <c r="D43" s="458"/>
      <c r="E43" s="459"/>
      <c r="F43" s="490"/>
      <c r="G43" s="490"/>
      <c r="H43" s="474"/>
    </row>
    <row r="44" spans="1:12" ht="17.399999999999999" x14ac:dyDescent="0.25">
      <c r="A44" s="489" t="s">
        <v>75</v>
      </c>
      <c r="B44" s="466">
        <f>B9+B19+B42</f>
        <v>1560615</v>
      </c>
      <c r="C44" s="466">
        <f>C9+C19+C42</f>
        <v>1403630.7566537394</v>
      </c>
      <c r="D44" s="466">
        <f>D9+D19+D42</f>
        <v>1422310.7566537394</v>
      </c>
      <c r="E44" s="467">
        <f t="shared" si="6"/>
        <v>18680</v>
      </c>
      <c r="F44" s="488">
        <f>F9+F19+F42</f>
        <v>1547237.9739054295</v>
      </c>
      <c r="G44" s="488">
        <f>G9+G19+G42</f>
        <v>1567829.1480554296</v>
      </c>
      <c r="H44" s="469">
        <f t="shared" si="7"/>
        <v>20591.174150000094</v>
      </c>
    </row>
    <row r="45" spans="1:12" ht="14.4" x14ac:dyDescent="0.25">
      <c r="A45" s="489"/>
      <c r="B45" s="458"/>
      <c r="C45" s="458"/>
      <c r="D45" s="458"/>
      <c r="E45" s="459"/>
      <c r="F45" s="490"/>
      <c r="G45" s="490"/>
      <c r="H45" s="474"/>
    </row>
    <row r="46" spans="1:12" ht="21.6" customHeight="1" x14ac:dyDescent="0.25">
      <c r="A46" s="462" t="s">
        <v>175</v>
      </c>
      <c r="B46" s="491"/>
      <c r="C46" s="491">
        <f>F46/1.10231125</f>
        <v>965890.53227933578</v>
      </c>
      <c r="D46" s="491">
        <f>G46/1.10231125</f>
        <v>952736.35282230855</v>
      </c>
      <c r="E46" s="492">
        <f>+D46-C46</f>
        <v>-13154.179457027232</v>
      </c>
      <c r="F46" s="493">
        <v>1064712</v>
      </c>
      <c r="G46" s="493">
        <v>1050212</v>
      </c>
      <c r="H46" s="465">
        <f t="shared" si="7"/>
        <v>-14500</v>
      </c>
      <c r="K46" s="427"/>
    </row>
    <row r="47" spans="1:12" ht="14.4" x14ac:dyDescent="0.25">
      <c r="A47" s="462"/>
      <c r="B47" s="458"/>
      <c r="C47" s="494"/>
      <c r="D47" s="494"/>
      <c r="E47" s="495"/>
      <c r="F47" s="493"/>
      <c r="G47" s="493"/>
      <c r="H47" s="486"/>
      <c r="K47" s="453"/>
    </row>
    <row r="48" spans="1:12" ht="21.6" customHeight="1" x14ac:dyDescent="0.25">
      <c r="A48" s="462" t="s">
        <v>174</v>
      </c>
      <c r="B48" s="458"/>
      <c r="C48" s="494">
        <f>F48/1.10231125</f>
        <v>226796.19753495211</v>
      </c>
      <c r="D48" s="494">
        <f>G48/1.10231125</f>
        <v>226796.19753495211</v>
      </c>
      <c r="E48" s="495">
        <f t="shared" si="6"/>
        <v>0</v>
      </c>
      <c r="F48" s="493">
        <v>250000</v>
      </c>
      <c r="G48" s="493">
        <v>250000</v>
      </c>
      <c r="H48" s="486">
        <f t="shared" si="7"/>
        <v>0</v>
      </c>
    </row>
    <row r="49" spans="1:10" ht="14.4" x14ac:dyDescent="0.25">
      <c r="A49" s="462"/>
      <c r="B49" s="458"/>
      <c r="C49" s="494"/>
      <c r="D49" s="494"/>
      <c r="E49" s="495"/>
      <c r="F49" s="493"/>
      <c r="G49" s="493"/>
      <c r="H49" s="486"/>
    </row>
    <row r="50" spans="1:10" ht="14.4" x14ac:dyDescent="0.25">
      <c r="A50" s="462" t="s">
        <v>171</v>
      </c>
      <c r="B50" s="458"/>
      <c r="C50" s="494">
        <f>F50/1.10231125</f>
        <v>136077.71852097128</v>
      </c>
      <c r="D50" s="494">
        <f>G50/1.10231125</f>
        <v>158757.33827446649</v>
      </c>
      <c r="E50" s="495">
        <f t="shared" si="6"/>
        <v>22679.619753495208</v>
      </c>
      <c r="F50" s="493">
        <v>150000</v>
      </c>
      <c r="G50" s="493">
        <v>175000</v>
      </c>
      <c r="H50" s="486">
        <f t="shared" si="7"/>
        <v>25000</v>
      </c>
    </row>
    <row r="51" spans="1:10" ht="14.4" x14ac:dyDescent="0.25">
      <c r="A51" s="489"/>
      <c r="B51" s="458"/>
      <c r="C51" s="458"/>
      <c r="D51" s="458"/>
      <c r="E51" s="459"/>
      <c r="F51" s="496"/>
      <c r="G51" s="496"/>
      <c r="H51" s="486"/>
    </row>
    <row r="52" spans="1:10" ht="15.6" customHeight="1" x14ac:dyDescent="0.25">
      <c r="A52" s="497" t="s">
        <v>173</v>
      </c>
      <c r="B52" s="498"/>
      <c r="C52" s="498">
        <f>C44+C46+C48+C50</f>
        <v>2732395.2049889988</v>
      </c>
      <c r="D52" s="498">
        <f>D44+D46+D48+D50</f>
        <v>2760600.6452854667</v>
      </c>
      <c r="E52" s="499">
        <f t="shared" si="6"/>
        <v>28205.440296467859</v>
      </c>
      <c r="F52" s="500">
        <f>F44+F46+F48+F50</f>
        <v>3011949.9739054292</v>
      </c>
      <c r="G52" s="500">
        <f>G44+G46+G48+G50</f>
        <v>3043041.1480554296</v>
      </c>
      <c r="H52" s="501">
        <f t="shared" si="7"/>
        <v>31091.174150000326</v>
      </c>
    </row>
    <row r="53" spans="1:10" ht="13.8" x14ac:dyDescent="0.25">
      <c r="A53" s="44"/>
      <c r="B53" s="124"/>
      <c r="C53" s="124"/>
      <c r="D53" s="124"/>
      <c r="E53" s="124"/>
      <c r="F53" s="124"/>
      <c r="G53" s="124"/>
    </row>
    <row r="54" spans="1:10" s="170" customFormat="1" ht="13.8" x14ac:dyDescent="0.25">
      <c r="A54" s="170" t="s">
        <v>152</v>
      </c>
      <c r="B54" s="171"/>
      <c r="F54" s="124"/>
      <c r="G54" s="124"/>
    </row>
    <row r="55" spans="1:10" s="170" customFormat="1" ht="13.8" x14ac:dyDescent="0.25">
      <c r="A55" s="44" t="s">
        <v>217</v>
      </c>
      <c r="B55" s="171"/>
      <c r="F55" s="124"/>
      <c r="G55" s="124"/>
    </row>
    <row r="56" spans="1:10" s="170" customFormat="1" ht="13.8" x14ac:dyDescent="0.25">
      <c r="A56" s="44" t="s">
        <v>118</v>
      </c>
      <c r="B56" s="124"/>
      <c r="C56" s="124"/>
      <c r="D56" s="124"/>
      <c r="E56" s="124"/>
      <c r="F56" s="124"/>
      <c r="G56" s="124"/>
      <c r="J56" s="171"/>
    </row>
    <row r="57" spans="1:10" s="170" customFormat="1" ht="13.8" x14ac:dyDescent="0.25">
      <c r="A57" s="44" t="s">
        <v>117</v>
      </c>
      <c r="B57" s="124"/>
      <c r="C57" s="124"/>
      <c r="D57" s="124"/>
      <c r="E57" s="124"/>
      <c r="F57" s="124"/>
      <c r="G57" s="124"/>
      <c r="J57" s="171"/>
    </row>
    <row r="58" spans="1:10" s="170" customFormat="1" ht="13.8" x14ac:dyDescent="0.25">
      <c r="A58" s="170" t="s">
        <v>116</v>
      </c>
      <c r="J58" s="171"/>
    </row>
    <row r="59" spans="1:10" ht="13.8" x14ac:dyDescent="0.25">
      <c r="A59" s="170" t="s">
        <v>219</v>
      </c>
      <c r="B59" s="170"/>
      <c r="J59" s="427"/>
    </row>
    <row r="60" spans="1:10" ht="13.8" x14ac:dyDescent="0.25">
      <c r="A60" s="170" t="s">
        <v>351</v>
      </c>
      <c r="B60" s="170"/>
      <c r="C60" s="170"/>
      <c r="D60" s="170"/>
      <c r="E60" s="170"/>
    </row>
  </sheetData>
  <mergeCells count="3">
    <mergeCell ref="A1:F1"/>
    <mergeCell ref="C3:E3"/>
    <mergeCell ref="F3:H3"/>
  </mergeCells>
  <pageMargins left="0.5" right="0.17" top="1" bottom="0.17" header="0.17" footer="0.17"/>
  <pageSetup scale="62" orientation="landscape" r:id="rId1"/>
  <ignoredErrors>
    <ignoredError sqref="E42:E44 E5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E6B2-C1E0-4CFB-BABE-3A7374A96BFB}">
  <sheetPr>
    <pageSetUpPr fitToPage="1"/>
  </sheetPr>
  <dimension ref="A1:K65"/>
  <sheetViews>
    <sheetView zoomScale="75" zoomScaleNormal="75" workbookViewId="0">
      <selection activeCell="A5" sqref="A5"/>
    </sheetView>
  </sheetViews>
  <sheetFormatPr defaultColWidth="8.88671875" defaultRowHeight="14.4" x14ac:dyDescent="0.3"/>
  <cols>
    <col min="1" max="1" width="35.6640625" style="651" customWidth="1"/>
    <col min="2" max="2" width="23.88671875" style="651" customWidth="1"/>
    <col min="3" max="3" width="14.88671875" style="651" customWidth="1"/>
    <col min="4" max="4" width="16.21875" style="651" customWidth="1"/>
    <col min="5" max="7" width="22.77734375" style="651" customWidth="1"/>
    <col min="8" max="8" width="17.5546875" style="651" customWidth="1"/>
    <col min="9" max="10" width="22.77734375" style="651" customWidth="1"/>
    <col min="11" max="11" width="28" style="651" customWidth="1"/>
    <col min="12" max="12" width="8.88671875" style="651"/>
    <col min="13" max="15" width="20.6640625" style="651" customWidth="1"/>
    <col min="16" max="16384" width="8.88671875" style="651"/>
  </cols>
  <sheetData>
    <row r="1" spans="1:11" s="650" customFormat="1" ht="22.8" customHeight="1" x14ac:dyDescent="0.25">
      <c r="A1" s="752" t="s">
        <v>78</v>
      </c>
      <c r="B1" s="753"/>
      <c r="C1" s="753"/>
      <c r="D1" s="753"/>
      <c r="E1" s="753"/>
      <c r="F1" s="753"/>
      <c r="G1" s="753"/>
      <c r="H1" s="753"/>
      <c r="I1" s="753"/>
      <c r="J1" s="753"/>
      <c r="K1" s="754"/>
    </row>
    <row r="2" spans="1:11" ht="17.399999999999999" customHeight="1" x14ac:dyDescent="0.3">
      <c r="A2" s="755" t="s">
        <v>183</v>
      </c>
      <c r="B2" s="756" t="s">
        <v>79</v>
      </c>
      <c r="C2" s="756"/>
      <c r="D2" s="756"/>
      <c r="E2" s="756"/>
      <c r="F2" s="756" t="s">
        <v>80</v>
      </c>
      <c r="G2" s="756"/>
      <c r="H2" s="756"/>
      <c r="I2" s="756" t="s">
        <v>81</v>
      </c>
      <c r="J2" s="756"/>
      <c r="K2" s="756"/>
    </row>
    <row r="3" spans="1:11" ht="18" customHeight="1" x14ac:dyDescent="0.3">
      <c r="A3" s="755"/>
      <c r="B3" s="757" t="s">
        <v>71</v>
      </c>
      <c r="C3" s="757"/>
      <c r="D3" s="757"/>
      <c r="E3" s="757"/>
      <c r="F3" s="757" t="s">
        <v>82</v>
      </c>
      <c r="G3" s="757"/>
      <c r="H3" s="757"/>
      <c r="I3" s="757" t="s">
        <v>82</v>
      </c>
      <c r="J3" s="757"/>
      <c r="K3" s="757"/>
    </row>
    <row r="4" spans="1:11" s="650" customFormat="1" ht="42" customHeight="1" x14ac:dyDescent="0.25">
      <c r="A4" s="755"/>
      <c r="B4" s="216" t="s">
        <v>190</v>
      </c>
      <c r="C4" s="216" t="s">
        <v>83</v>
      </c>
      <c r="D4" s="216" t="s">
        <v>84</v>
      </c>
      <c r="E4" s="216" t="s">
        <v>85</v>
      </c>
      <c r="F4" s="216" t="s">
        <v>191</v>
      </c>
      <c r="G4" s="216" t="s">
        <v>86</v>
      </c>
      <c r="H4" s="216" t="s">
        <v>84</v>
      </c>
      <c r="I4" s="216" t="s">
        <v>184</v>
      </c>
      <c r="J4" s="216" t="s">
        <v>86</v>
      </c>
      <c r="K4" s="216" t="s">
        <v>87</v>
      </c>
    </row>
    <row r="5" spans="1:11" ht="19.8" customHeight="1" x14ac:dyDescent="0.3">
      <c r="A5" s="652" t="s">
        <v>114</v>
      </c>
      <c r="B5" s="653"/>
      <c r="C5" s="654"/>
      <c r="D5" s="654"/>
      <c r="E5" s="654"/>
      <c r="F5" s="654"/>
      <c r="G5" s="654"/>
      <c r="H5" s="654"/>
      <c r="I5" s="654"/>
      <c r="J5" s="654"/>
      <c r="K5" s="655"/>
    </row>
    <row r="6" spans="1:11" ht="19.8" customHeight="1" x14ac:dyDescent="0.3">
      <c r="A6" s="677" t="s">
        <v>88</v>
      </c>
      <c r="B6" s="656">
        <v>-74438.86</v>
      </c>
      <c r="C6" s="656">
        <v>99208.14</v>
      </c>
      <c r="D6" s="656">
        <v>9330.07</v>
      </c>
      <c r="E6" s="656">
        <v>67353.86</v>
      </c>
      <c r="F6" s="656">
        <v>-145306.74</v>
      </c>
      <c r="G6" s="656">
        <v>63798.98</v>
      </c>
      <c r="H6" s="656">
        <v>70458.53</v>
      </c>
      <c r="I6" s="656">
        <v>-7808.64</v>
      </c>
      <c r="J6" s="656">
        <v>5630.36</v>
      </c>
      <c r="K6" s="656">
        <v>7356.58</v>
      </c>
    </row>
    <row r="7" spans="1:11" ht="19.8" customHeight="1" x14ac:dyDescent="0.3">
      <c r="A7" s="678" t="s">
        <v>89</v>
      </c>
      <c r="B7" s="656">
        <v>-51914.64</v>
      </c>
      <c r="C7" s="656">
        <v>16679.349999999999</v>
      </c>
      <c r="D7" s="656">
        <v>9196.23</v>
      </c>
      <c r="E7" s="656">
        <v>81047.3</v>
      </c>
      <c r="F7" s="656">
        <v>-151966.32</v>
      </c>
      <c r="G7" s="656">
        <v>77279.899999999994</v>
      </c>
      <c r="H7" s="656">
        <v>66181.23</v>
      </c>
      <c r="I7" s="656">
        <v>-9534.82</v>
      </c>
      <c r="J7" s="656">
        <v>6337.67</v>
      </c>
      <c r="K7" s="656">
        <v>9360.68</v>
      </c>
    </row>
    <row r="8" spans="1:11" ht="19.8" customHeight="1" x14ac:dyDescent="0.3">
      <c r="A8" s="678" t="s">
        <v>90</v>
      </c>
      <c r="B8" s="656">
        <v>-125478.81</v>
      </c>
      <c r="C8" s="656">
        <v>122343.16</v>
      </c>
      <c r="D8" s="656">
        <v>11740.87</v>
      </c>
      <c r="E8" s="656">
        <v>113113.93</v>
      </c>
      <c r="F8" s="656">
        <v>-140867.6</v>
      </c>
      <c r="G8" s="656">
        <v>111345.46</v>
      </c>
      <c r="H8" s="656">
        <v>68038.75</v>
      </c>
      <c r="I8" s="656">
        <v>-12557.81</v>
      </c>
      <c r="J8" s="656">
        <v>6025.62</v>
      </c>
      <c r="K8" s="656">
        <v>5347.68</v>
      </c>
    </row>
    <row r="9" spans="1:11" ht="19.8" customHeight="1" x14ac:dyDescent="0.3">
      <c r="A9" s="678" t="s">
        <v>91</v>
      </c>
      <c r="B9" s="656">
        <v>-127990.48</v>
      </c>
      <c r="C9" s="656">
        <v>134832.79</v>
      </c>
      <c r="D9" s="656">
        <v>34229.07</v>
      </c>
      <c r="E9" s="656">
        <v>91309.03</v>
      </c>
      <c r="F9" s="656">
        <v>-97560.88</v>
      </c>
      <c r="G9" s="656">
        <v>87144.78</v>
      </c>
      <c r="H9" s="656">
        <v>69607.25</v>
      </c>
      <c r="I9" s="656">
        <v>-11879.87</v>
      </c>
      <c r="J9" s="656">
        <v>7122.05</v>
      </c>
      <c r="K9" s="656">
        <v>6592.03</v>
      </c>
    </row>
    <row r="10" spans="1:11" ht="19.8" customHeight="1" x14ac:dyDescent="0.3">
      <c r="A10" s="187" t="s">
        <v>35</v>
      </c>
      <c r="B10" s="656"/>
      <c r="C10" s="656">
        <v>373063.44</v>
      </c>
      <c r="D10" s="656">
        <v>64496.24</v>
      </c>
      <c r="E10" s="656">
        <v>352824.12</v>
      </c>
      <c r="F10" s="656"/>
      <c r="G10" s="656">
        <v>339569.12</v>
      </c>
      <c r="H10" s="656">
        <v>274285.76</v>
      </c>
      <c r="I10" s="656"/>
      <c r="J10" s="656">
        <v>25115.7</v>
      </c>
      <c r="K10" s="656">
        <v>28656.97</v>
      </c>
    </row>
    <row r="11" spans="1:11" ht="19.8" customHeight="1" x14ac:dyDescent="0.3">
      <c r="A11" s="652" t="s">
        <v>120</v>
      </c>
      <c r="B11" s="653"/>
      <c r="C11" s="654"/>
      <c r="D11" s="654"/>
      <c r="E11" s="654"/>
      <c r="F11" s="654"/>
      <c r="G11" s="654"/>
      <c r="H11" s="654"/>
      <c r="I11" s="654"/>
      <c r="J11" s="654"/>
      <c r="K11" s="655"/>
    </row>
    <row r="12" spans="1:11" ht="19.8" customHeight="1" x14ac:dyDescent="0.3">
      <c r="A12" s="677" t="s">
        <v>88</v>
      </c>
      <c r="B12" s="656">
        <v>-118695.79</v>
      </c>
      <c r="C12" s="656">
        <v>81041.48</v>
      </c>
      <c r="D12" s="656">
        <v>11980.51</v>
      </c>
      <c r="E12" s="656">
        <v>55877.09</v>
      </c>
      <c r="F12" s="656">
        <v>-80023.41</v>
      </c>
      <c r="G12" s="656">
        <v>52051.9</v>
      </c>
      <c r="H12" s="656">
        <v>71504.11</v>
      </c>
      <c r="I12" s="656">
        <v>-11349.85</v>
      </c>
      <c r="J12" s="656">
        <v>5694.71</v>
      </c>
      <c r="K12" s="656">
        <v>5621.59</v>
      </c>
    </row>
    <row r="13" spans="1:11" ht="19.8" customHeight="1" x14ac:dyDescent="0.3">
      <c r="A13" s="678" t="s">
        <v>89</v>
      </c>
      <c r="B13" s="656">
        <v>-105511.91</v>
      </c>
      <c r="C13" s="656">
        <v>67377.429999999993</v>
      </c>
      <c r="D13" s="656">
        <v>12807.72</v>
      </c>
      <c r="E13" s="656">
        <v>56350.1</v>
      </c>
      <c r="F13" s="656">
        <v>-99475.56</v>
      </c>
      <c r="G13" s="656">
        <v>52347.94</v>
      </c>
      <c r="H13" s="656">
        <v>64329.26</v>
      </c>
      <c r="I13" s="656">
        <v>-11276.73</v>
      </c>
      <c r="J13" s="656">
        <v>5884.74</v>
      </c>
      <c r="K13" s="656">
        <v>5453.87</v>
      </c>
    </row>
    <row r="14" spans="1:11" ht="19.8" customHeight="1" x14ac:dyDescent="0.3">
      <c r="A14" s="678" t="s">
        <v>90</v>
      </c>
      <c r="B14" s="656">
        <v>-107292.31</v>
      </c>
      <c r="C14" s="656">
        <v>28903.34</v>
      </c>
      <c r="D14" s="656">
        <v>32293.43</v>
      </c>
      <c r="E14" s="656">
        <v>62165.33</v>
      </c>
      <c r="F14" s="656">
        <v>-111456.86</v>
      </c>
      <c r="G14" s="656">
        <v>57053.06</v>
      </c>
      <c r="H14" s="656">
        <v>70853.600000000006</v>
      </c>
      <c r="I14" s="656">
        <v>-10845.85</v>
      </c>
      <c r="J14" s="656">
        <v>7098.86</v>
      </c>
      <c r="K14" s="656">
        <v>7085.21</v>
      </c>
    </row>
    <row r="15" spans="1:11" ht="19.8" customHeight="1" x14ac:dyDescent="0.3">
      <c r="A15" s="678" t="s">
        <v>157</v>
      </c>
      <c r="B15" s="656">
        <v>-172847.75</v>
      </c>
      <c r="C15" s="656">
        <v>114247.49</v>
      </c>
      <c r="D15" s="656">
        <v>12486.47</v>
      </c>
      <c r="E15" s="656">
        <v>77958.12</v>
      </c>
      <c r="F15" s="656">
        <v>-125257.47</v>
      </c>
      <c r="G15" s="656">
        <v>74267.39</v>
      </c>
      <c r="H15" s="656">
        <v>65772.55</v>
      </c>
      <c r="I15" s="656">
        <v>-10832.19</v>
      </c>
      <c r="J15" s="656">
        <v>6232.86</v>
      </c>
      <c r="K15" s="656">
        <v>6280.78</v>
      </c>
    </row>
    <row r="16" spans="1:11" ht="19.8" customHeight="1" x14ac:dyDescent="0.3">
      <c r="A16" s="187" t="s">
        <v>35</v>
      </c>
      <c r="B16" s="656"/>
      <c r="C16" s="656">
        <v>291569.74</v>
      </c>
      <c r="D16" s="656">
        <v>69568.13</v>
      </c>
      <c r="E16" s="656">
        <v>252350.64</v>
      </c>
      <c r="F16" s="656"/>
      <c r="G16" s="656">
        <v>235720.29</v>
      </c>
      <c r="H16" s="656">
        <v>272459.52000000002</v>
      </c>
      <c r="I16" s="656"/>
      <c r="J16" s="656">
        <v>24911.17</v>
      </c>
      <c r="K16" s="656">
        <v>24441.45</v>
      </c>
    </row>
    <row r="17" spans="1:11" ht="19.8" customHeight="1" x14ac:dyDescent="0.3">
      <c r="A17" s="657" t="s">
        <v>156</v>
      </c>
      <c r="B17" s="653"/>
      <c r="C17" s="654"/>
      <c r="D17" s="654"/>
      <c r="E17" s="654"/>
      <c r="F17" s="654"/>
      <c r="G17" s="654"/>
      <c r="H17" s="654"/>
      <c r="I17" s="654"/>
      <c r="J17" s="654"/>
      <c r="K17" s="655"/>
    </row>
    <row r="18" spans="1:11" ht="19.8" customHeight="1" x14ac:dyDescent="0.3">
      <c r="A18" s="679" t="s">
        <v>160</v>
      </c>
      <c r="B18" s="656">
        <v>-149044.85</v>
      </c>
      <c r="C18" s="656">
        <v>154154.32999999999</v>
      </c>
      <c r="D18" s="656">
        <v>11078.78</v>
      </c>
      <c r="E18" s="656">
        <v>74472.740000000005</v>
      </c>
      <c r="F18" s="656">
        <v>-116762.48</v>
      </c>
      <c r="G18" s="656">
        <v>71311.06</v>
      </c>
      <c r="H18" s="656">
        <v>64285.66</v>
      </c>
      <c r="I18" s="656">
        <v>-10880.09</v>
      </c>
      <c r="J18" s="656">
        <v>5629.77</v>
      </c>
      <c r="K18" s="656">
        <v>5503.31</v>
      </c>
    </row>
    <row r="19" spans="1:11" ht="19.8" customHeight="1" x14ac:dyDescent="0.3">
      <c r="A19" s="678" t="s">
        <v>163</v>
      </c>
      <c r="B19" s="656">
        <v>-80442.06</v>
      </c>
      <c r="C19" s="656">
        <v>64970.76</v>
      </c>
      <c r="D19" s="656">
        <v>6647.74</v>
      </c>
      <c r="E19" s="656">
        <v>77682.11</v>
      </c>
      <c r="F19" s="656">
        <v>-109737.08</v>
      </c>
      <c r="G19" s="656">
        <v>74120.91</v>
      </c>
      <c r="H19" s="656">
        <v>66575.67</v>
      </c>
      <c r="I19" s="656">
        <v>-10753.66</v>
      </c>
      <c r="J19" s="656">
        <v>6098.47</v>
      </c>
      <c r="K19" s="656">
        <v>6091.77</v>
      </c>
    </row>
    <row r="20" spans="1:11" ht="19.8" customHeight="1" x14ac:dyDescent="0.3">
      <c r="A20" s="678" t="s">
        <v>90</v>
      </c>
      <c r="B20" s="656">
        <v>-99801.13</v>
      </c>
      <c r="C20" s="656">
        <v>57894.71</v>
      </c>
      <c r="D20" s="656">
        <v>7106.42</v>
      </c>
      <c r="E20" s="656">
        <v>81285.490000000005</v>
      </c>
      <c r="F20" s="656">
        <v>-102191.89</v>
      </c>
      <c r="G20" s="656">
        <v>77784.3</v>
      </c>
      <c r="H20" s="656">
        <v>71031.77</v>
      </c>
      <c r="I20" s="656">
        <v>-10746.95</v>
      </c>
      <c r="J20" s="656">
        <v>6310.46</v>
      </c>
      <c r="K20" s="656">
        <v>5572.17</v>
      </c>
    </row>
    <row r="21" spans="1:11" ht="19.8" customHeight="1" x14ac:dyDescent="0.3">
      <c r="A21" s="678" t="s">
        <v>91</v>
      </c>
      <c r="B21" s="656">
        <v>-130298.32</v>
      </c>
      <c r="C21" s="656">
        <v>112186.77</v>
      </c>
      <c r="D21" s="656">
        <v>4258.5</v>
      </c>
      <c r="E21" s="656">
        <v>105819</v>
      </c>
      <c r="F21" s="656">
        <v>-95439.3</v>
      </c>
      <c r="G21" s="656">
        <v>95244.21</v>
      </c>
      <c r="H21" s="656">
        <v>70753.509999999995</v>
      </c>
      <c r="I21" s="656">
        <v>-10008.66</v>
      </c>
      <c r="J21" s="656">
        <v>14041.55</v>
      </c>
      <c r="K21" s="656">
        <v>7189.37</v>
      </c>
    </row>
    <row r="22" spans="1:11" ht="19.8" customHeight="1" x14ac:dyDescent="0.3">
      <c r="A22" s="187" t="s">
        <v>35</v>
      </c>
      <c r="B22" s="656"/>
      <c r="C22" s="656">
        <v>389206.57</v>
      </c>
      <c r="D22" s="656">
        <v>29091.439999999999</v>
      </c>
      <c r="E22" s="656">
        <v>339259.34</v>
      </c>
      <c r="F22" s="656"/>
      <c r="G22" s="656">
        <v>318460.48</v>
      </c>
      <c r="H22" s="656">
        <v>272646.61</v>
      </c>
      <c r="I22" s="656"/>
      <c r="J22" s="656">
        <v>32080.25</v>
      </c>
      <c r="K22" s="656">
        <v>24356.62</v>
      </c>
    </row>
    <row r="23" spans="1:11" ht="19.8" customHeight="1" x14ac:dyDescent="0.3">
      <c r="A23" s="657" t="s">
        <v>182</v>
      </c>
      <c r="B23" s="659"/>
      <c r="C23" s="660"/>
      <c r="D23" s="660"/>
      <c r="E23" s="660"/>
      <c r="F23" s="660"/>
      <c r="G23" s="660"/>
      <c r="H23" s="660"/>
      <c r="I23" s="660"/>
      <c r="J23" s="660"/>
      <c r="K23" s="661"/>
    </row>
    <row r="24" spans="1:11" ht="19.8" customHeight="1" x14ac:dyDescent="0.3">
      <c r="A24" s="658" t="s">
        <v>88</v>
      </c>
      <c r="B24" s="662">
        <v>-127446.57</v>
      </c>
      <c r="C24" s="662">
        <v>127355.52</v>
      </c>
      <c r="D24" s="662">
        <v>4086.25</v>
      </c>
      <c r="E24" s="662">
        <v>65297.37</v>
      </c>
      <c r="F24" s="662">
        <v>-70948.649999999994</v>
      </c>
      <c r="G24" s="662">
        <v>62096.49</v>
      </c>
      <c r="H24" s="662">
        <v>70440.78</v>
      </c>
      <c r="I24" s="662">
        <v>-3156.5</v>
      </c>
      <c r="J24" s="662">
        <v>5331.41</v>
      </c>
      <c r="K24" s="662">
        <v>6386.37</v>
      </c>
    </row>
    <row r="25" spans="1:11" ht="19.8" customHeight="1" x14ac:dyDescent="0.3">
      <c r="A25" s="186" t="s">
        <v>163</v>
      </c>
      <c r="B25" s="662">
        <v>-70217.149999999994</v>
      </c>
      <c r="C25" s="365">
        <v>69881.97</v>
      </c>
      <c r="D25" s="365">
        <v>4028.69</v>
      </c>
      <c r="E25" s="365">
        <v>56942.84</v>
      </c>
      <c r="F25" s="365">
        <v>-79292.88</v>
      </c>
      <c r="G25" s="365">
        <v>52246.37</v>
      </c>
      <c r="H25" s="365">
        <v>64666.3</v>
      </c>
      <c r="I25" s="365">
        <v>-4211.45</v>
      </c>
      <c r="J25" s="365">
        <v>6603.48</v>
      </c>
      <c r="K25" s="365">
        <v>6306.19</v>
      </c>
    </row>
    <row r="26" spans="1:11" ht="19.8" customHeight="1" x14ac:dyDescent="0.3">
      <c r="A26" s="186" t="s">
        <v>90</v>
      </c>
      <c r="B26" s="662">
        <v>-60895.68</v>
      </c>
      <c r="C26" s="365">
        <v>80024.38</v>
      </c>
      <c r="D26" s="365">
        <v>3248.73</v>
      </c>
      <c r="E26" s="365">
        <v>66207.78</v>
      </c>
      <c r="F26" s="365">
        <v>-91712.65</v>
      </c>
      <c r="G26" s="365">
        <v>62863.19</v>
      </c>
      <c r="H26" s="365">
        <v>67298.11</v>
      </c>
      <c r="I26" s="365">
        <v>-3914.16</v>
      </c>
      <c r="J26" s="365">
        <v>5446.3</v>
      </c>
      <c r="K26" s="365">
        <v>6307.6</v>
      </c>
    </row>
    <row r="27" spans="1:11" ht="19.8" customHeight="1" x14ac:dyDescent="0.3">
      <c r="A27" s="186" t="s">
        <v>91</v>
      </c>
      <c r="B27" s="662">
        <v>-50738.86</v>
      </c>
      <c r="C27" s="365">
        <v>115008.8</v>
      </c>
      <c r="D27" s="365">
        <v>8252</v>
      </c>
      <c r="E27" s="365">
        <v>81461.039999999994</v>
      </c>
      <c r="F27" s="365">
        <v>-96147.41</v>
      </c>
      <c r="G27" s="365">
        <v>75601.87</v>
      </c>
      <c r="H27" s="365">
        <v>64838.52</v>
      </c>
      <c r="I27" s="365">
        <v>-4775.4399999999996</v>
      </c>
      <c r="J27" s="365">
        <v>8491.83</v>
      </c>
      <c r="K27" s="365">
        <v>7211.02</v>
      </c>
    </row>
    <row r="28" spans="1:11" ht="19.8" customHeight="1" x14ac:dyDescent="0.3">
      <c r="A28" s="187" t="s">
        <v>35</v>
      </c>
      <c r="B28" s="365"/>
      <c r="C28" s="365">
        <v>392270.67</v>
      </c>
      <c r="D28" s="365">
        <v>19615.669999999998</v>
      </c>
      <c r="E28" s="365">
        <v>269909.03000000003</v>
      </c>
      <c r="F28" s="365"/>
      <c r="G28" s="365">
        <v>252807.92</v>
      </c>
      <c r="H28" s="365">
        <v>267243.71000000002</v>
      </c>
      <c r="I28" s="365"/>
      <c r="J28" s="365">
        <v>25873.02</v>
      </c>
      <c r="K28" s="365">
        <v>26211.18</v>
      </c>
    </row>
    <row r="29" spans="1:11" ht="19.8" customHeight="1" x14ac:dyDescent="0.3">
      <c r="A29" s="657" t="s">
        <v>212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19.8" customHeight="1" x14ac:dyDescent="0.3">
      <c r="A30" s="679" t="s">
        <v>160</v>
      </c>
      <c r="B30" s="662">
        <v>-25434.21</v>
      </c>
      <c r="C30" s="662">
        <v>32875.279999999999</v>
      </c>
      <c r="D30" s="662">
        <v>3562.39</v>
      </c>
      <c r="E30" s="662">
        <v>64042.06</v>
      </c>
      <c r="F30" s="662">
        <v>-85391.67</v>
      </c>
      <c r="G30" s="662">
        <v>57023.16</v>
      </c>
      <c r="H30" s="662">
        <v>62682.39</v>
      </c>
      <c r="I30" s="662">
        <v>-3494.63</v>
      </c>
      <c r="J30" s="662">
        <v>9169.08</v>
      </c>
      <c r="K30" s="662">
        <v>8579.57</v>
      </c>
    </row>
    <row r="31" spans="1:11" ht="19.8" customHeight="1" x14ac:dyDescent="0.3">
      <c r="A31" s="678" t="s">
        <v>163</v>
      </c>
      <c r="B31" s="365">
        <v>-60021.93</v>
      </c>
      <c r="C31" s="662">
        <v>40267.269999999997</v>
      </c>
      <c r="D31" s="662">
        <v>3222.01</v>
      </c>
      <c r="E31" s="662">
        <v>61670.77</v>
      </c>
      <c r="F31" s="662">
        <v>-91050.89</v>
      </c>
      <c r="G31" s="662">
        <v>56664.03</v>
      </c>
      <c r="H31" s="662">
        <v>66741.77</v>
      </c>
      <c r="I31" s="662">
        <v>-2905.1</v>
      </c>
      <c r="J31" s="662">
        <v>7070.23</v>
      </c>
      <c r="K31" s="662">
        <v>6740.23</v>
      </c>
    </row>
    <row r="32" spans="1:11" ht="19.8" customHeight="1" x14ac:dyDescent="0.3">
      <c r="A32" s="678" t="s">
        <v>249</v>
      </c>
      <c r="B32" s="365">
        <v>-84797.77</v>
      </c>
      <c r="C32" s="662">
        <v>71829.3</v>
      </c>
      <c r="D32" s="662">
        <v>3764.14</v>
      </c>
      <c r="E32" s="662">
        <v>73916.08</v>
      </c>
      <c r="F32" s="662">
        <v>-101128.62</v>
      </c>
      <c r="G32" s="662">
        <v>67701.5</v>
      </c>
      <c r="H32" s="662">
        <v>70108.83</v>
      </c>
      <c r="I32" s="662">
        <v>-2575.09</v>
      </c>
      <c r="J32" s="662">
        <v>8558.92</v>
      </c>
      <c r="K32" s="662">
        <v>7828.82</v>
      </c>
    </row>
    <row r="33" spans="1:11" ht="19.8" customHeight="1" x14ac:dyDescent="0.3">
      <c r="A33" s="678" t="s">
        <v>157</v>
      </c>
      <c r="B33" s="662">
        <v>-90648.67</v>
      </c>
      <c r="C33" s="662">
        <v>133536.15</v>
      </c>
      <c r="D33" s="662">
        <v>3880.77</v>
      </c>
      <c r="E33" s="662">
        <v>71052.67</v>
      </c>
      <c r="F33" s="662">
        <v>-103535.98</v>
      </c>
      <c r="G33" s="662">
        <v>65374.73</v>
      </c>
      <c r="H33" s="662">
        <v>66626.44</v>
      </c>
      <c r="I33" s="662">
        <v>-1844.97</v>
      </c>
      <c r="J33" s="662">
        <v>8021.98</v>
      </c>
      <c r="K33" s="662">
        <v>8546.0300000000007</v>
      </c>
    </row>
    <row r="34" spans="1:11" ht="19.8" customHeight="1" x14ac:dyDescent="0.3">
      <c r="A34" s="187" t="s">
        <v>35</v>
      </c>
      <c r="B34" s="662"/>
      <c r="C34" s="662">
        <v>278508</v>
      </c>
      <c r="D34" s="662">
        <v>14429.31</v>
      </c>
      <c r="E34" s="662">
        <v>270681.58</v>
      </c>
      <c r="F34" s="662"/>
      <c r="G34" s="662">
        <v>246763.42</v>
      </c>
      <c r="H34" s="662">
        <v>266159.43</v>
      </c>
      <c r="I34" s="662"/>
      <c r="J34" s="662">
        <v>32820.21</v>
      </c>
      <c r="K34" s="662">
        <v>31694.65</v>
      </c>
    </row>
    <row r="35" spans="1:11" ht="19.8" customHeight="1" x14ac:dyDescent="0.3">
      <c r="A35" s="657" t="s">
        <v>321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</row>
    <row r="36" spans="1:11" ht="19.8" customHeight="1" x14ac:dyDescent="0.3">
      <c r="A36" s="679" t="s">
        <v>160</v>
      </c>
      <c r="B36" s="662">
        <v>-31881.17</v>
      </c>
      <c r="C36" s="662">
        <v>73199.210000000006</v>
      </c>
      <c r="D36" s="662">
        <v>3631.76</v>
      </c>
      <c r="E36" s="662">
        <v>64305.87</v>
      </c>
      <c r="F36" s="662">
        <v>-104787.76</v>
      </c>
      <c r="G36" s="662">
        <v>60966.57</v>
      </c>
      <c r="H36" s="662">
        <v>41650.26</v>
      </c>
      <c r="I36" s="662">
        <v>-2369.02</v>
      </c>
      <c r="J36" s="662">
        <v>4598.18</v>
      </c>
      <c r="K36" s="662">
        <v>8409.44</v>
      </c>
    </row>
    <row r="37" spans="1:11" ht="19.8" customHeight="1" x14ac:dyDescent="0.3">
      <c r="A37" s="678" t="s">
        <v>361</v>
      </c>
      <c r="B37" s="662">
        <v>-26784.36</v>
      </c>
      <c r="C37" s="662">
        <v>17333.77</v>
      </c>
      <c r="D37" s="662">
        <v>1299.7</v>
      </c>
      <c r="E37" s="662">
        <v>40021.01</v>
      </c>
      <c r="F37" s="662">
        <v>-85471.46</v>
      </c>
      <c r="G37" s="662">
        <v>39767.660000000003</v>
      </c>
      <c r="H37" s="662">
        <v>8848.02</v>
      </c>
      <c r="I37" s="662">
        <v>-6180.32</v>
      </c>
      <c r="J37" s="662">
        <v>1461.75</v>
      </c>
      <c r="K37" s="662">
        <v>4825.63</v>
      </c>
    </row>
    <row r="38" spans="1:11" ht="19.8" customHeight="1" x14ac:dyDescent="0.3">
      <c r="A38" s="186"/>
      <c r="B38" s="525"/>
      <c r="C38" s="525"/>
      <c r="D38" s="525"/>
      <c r="E38" s="525"/>
      <c r="F38" s="525"/>
      <c r="G38" s="525"/>
      <c r="H38" s="525"/>
      <c r="I38" s="525"/>
      <c r="J38" s="525"/>
      <c r="K38" s="525"/>
    </row>
    <row r="39" spans="1:11" ht="19.8" customHeight="1" x14ac:dyDescent="0.3">
      <c r="A39" s="188" t="s">
        <v>92</v>
      </c>
      <c r="B39" s="663"/>
      <c r="C39" s="664"/>
      <c r="D39" s="664"/>
      <c r="E39" s="664"/>
      <c r="F39" s="664"/>
      <c r="G39" s="664"/>
      <c r="H39" s="664"/>
      <c r="I39" s="664"/>
      <c r="J39" s="664"/>
      <c r="K39" s="665"/>
    </row>
    <row r="40" spans="1:11" ht="19.8" customHeight="1" x14ac:dyDescent="0.3">
      <c r="A40" s="217" t="s">
        <v>165</v>
      </c>
      <c r="B40" s="662">
        <v>-2836.81</v>
      </c>
      <c r="C40" s="662">
        <v>312784.77</v>
      </c>
      <c r="D40" s="662">
        <v>140038.29</v>
      </c>
      <c r="E40" s="662">
        <v>148132.43</v>
      </c>
      <c r="F40" s="662">
        <v>-73165.100000000006</v>
      </c>
      <c r="G40" s="662">
        <v>129100.98</v>
      </c>
      <c r="H40" s="662">
        <v>173427.97</v>
      </c>
      <c r="I40" s="662">
        <v>-7803.74</v>
      </c>
      <c r="J40" s="662">
        <v>23637.72</v>
      </c>
      <c r="K40" s="662">
        <v>22996.27</v>
      </c>
    </row>
    <row r="41" spans="1:11" ht="19.8" customHeight="1" x14ac:dyDescent="0.3">
      <c r="A41" s="217" t="s">
        <v>166</v>
      </c>
      <c r="B41" s="662">
        <v>21777.23</v>
      </c>
      <c r="C41" s="662">
        <v>351714.17</v>
      </c>
      <c r="D41" s="662">
        <v>314867.46999999997</v>
      </c>
      <c r="E41" s="662">
        <v>211525.25</v>
      </c>
      <c r="F41" s="662">
        <v>-117514.29</v>
      </c>
      <c r="G41" s="662">
        <v>194561.87</v>
      </c>
      <c r="H41" s="662">
        <v>175283.45</v>
      </c>
      <c r="I41" s="662">
        <v>-7162.28</v>
      </c>
      <c r="J41" s="662">
        <v>23632.2</v>
      </c>
      <c r="K41" s="662">
        <v>21924.75</v>
      </c>
    </row>
    <row r="42" spans="1:11" ht="19.8" customHeight="1" x14ac:dyDescent="0.3">
      <c r="A42" s="217" t="s">
        <v>167</v>
      </c>
      <c r="B42" s="662">
        <v>-152901.32</v>
      </c>
      <c r="C42" s="662">
        <v>564335.26</v>
      </c>
      <c r="D42" s="662">
        <v>243977.87</v>
      </c>
      <c r="E42" s="662">
        <v>202940.9</v>
      </c>
      <c r="F42" s="662">
        <v>-98252.59</v>
      </c>
      <c r="G42" s="662">
        <v>141420.31</v>
      </c>
      <c r="H42" s="662">
        <v>163005.32</v>
      </c>
      <c r="I42" s="662">
        <v>-5454.85</v>
      </c>
      <c r="J42" s="662">
        <v>18667.63</v>
      </c>
      <c r="K42" s="662">
        <v>20986.91</v>
      </c>
    </row>
    <row r="43" spans="1:11" ht="19.8" customHeight="1" x14ac:dyDescent="0.3">
      <c r="A43" s="217" t="s">
        <v>168</v>
      </c>
      <c r="B43" s="662">
        <v>-35172.19</v>
      </c>
      <c r="C43" s="662">
        <v>282236.71999999997</v>
      </c>
      <c r="D43" s="662">
        <v>138227.51999999999</v>
      </c>
      <c r="E43" s="662">
        <v>136097.19</v>
      </c>
      <c r="F43" s="662">
        <v>-119837.67</v>
      </c>
      <c r="G43" s="662">
        <v>124042.4</v>
      </c>
      <c r="H43" s="662">
        <v>172227.42</v>
      </c>
      <c r="I43" s="662">
        <v>-7774.12</v>
      </c>
      <c r="J43" s="662">
        <v>16408.61</v>
      </c>
      <c r="K43" s="662">
        <v>15556.52</v>
      </c>
    </row>
    <row r="44" spans="1:11" ht="19.8" customHeight="1" x14ac:dyDescent="0.3">
      <c r="A44" s="217" t="s">
        <v>169</v>
      </c>
      <c r="B44" s="662">
        <v>-27260.17</v>
      </c>
      <c r="C44" s="662">
        <v>410357.98</v>
      </c>
      <c r="D44" s="662">
        <v>188227.31</v>
      </c>
      <c r="E44" s="662">
        <v>240645.46</v>
      </c>
      <c r="F44" s="662">
        <v>-168074.99</v>
      </c>
      <c r="G44" s="662">
        <v>229528.12</v>
      </c>
      <c r="H44" s="662">
        <v>192833.82</v>
      </c>
      <c r="I44" s="662">
        <v>-6922.08</v>
      </c>
      <c r="J44" s="662">
        <v>18550.18</v>
      </c>
      <c r="K44" s="662">
        <v>17559.5</v>
      </c>
    </row>
    <row r="45" spans="1:11" ht="19.8" customHeight="1" x14ac:dyDescent="0.3">
      <c r="A45" s="217" t="s">
        <v>69</v>
      </c>
      <c r="B45" s="662">
        <v>-45774.96</v>
      </c>
      <c r="C45" s="662">
        <v>264093.03999999998</v>
      </c>
      <c r="D45" s="662">
        <v>199195.01</v>
      </c>
      <c r="E45" s="662">
        <v>212326.08</v>
      </c>
      <c r="F45" s="662">
        <v>-131380.99</v>
      </c>
      <c r="G45" s="662">
        <v>199166.5</v>
      </c>
      <c r="H45" s="662">
        <v>198960.53</v>
      </c>
      <c r="I45" s="662">
        <v>-5931.35</v>
      </c>
      <c r="J45" s="662">
        <v>20451.36</v>
      </c>
      <c r="K45" s="662">
        <v>13821.06</v>
      </c>
    </row>
    <row r="46" spans="1:11" ht="19.8" customHeight="1" x14ac:dyDescent="0.3">
      <c r="A46" s="217" t="s">
        <v>70</v>
      </c>
      <c r="B46" s="662">
        <v>-193203</v>
      </c>
      <c r="C46" s="662">
        <v>610930.15</v>
      </c>
      <c r="D46" s="662">
        <v>263208.25</v>
      </c>
      <c r="E46" s="662">
        <v>178583.76</v>
      </c>
      <c r="F46" s="662">
        <v>-131224.12</v>
      </c>
      <c r="G46" s="662">
        <v>162997.51</v>
      </c>
      <c r="H46" s="662">
        <v>200255.24</v>
      </c>
      <c r="I46" s="662">
        <v>698.96</v>
      </c>
      <c r="J46" s="662">
        <v>21613.1</v>
      </c>
      <c r="K46" s="662">
        <v>32571.64</v>
      </c>
    </row>
    <row r="47" spans="1:11" ht="19.8" customHeight="1" x14ac:dyDescent="0.3">
      <c r="A47" s="217" t="s">
        <v>192</v>
      </c>
      <c r="B47" s="662">
        <v>-24064.83</v>
      </c>
      <c r="C47" s="662">
        <v>641272.17000000004</v>
      </c>
      <c r="D47" s="662">
        <v>244645.78</v>
      </c>
      <c r="E47" s="662">
        <v>250148.43</v>
      </c>
      <c r="F47" s="662">
        <v>-169789.03</v>
      </c>
      <c r="G47" s="662">
        <v>217164.57</v>
      </c>
      <c r="H47" s="662">
        <v>203406</v>
      </c>
      <c r="I47" s="662">
        <v>-10259.64</v>
      </c>
      <c r="J47" s="662">
        <v>27146.29</v>
      </c>
      <c r="K47" s="662">
        <v>20157.900000000001</v>
      </c>
    </row>
    <row r="48" spans="1:11" ht="19.8" customHeight="1" x14ac:dyDescent="0.3">
      <c r="A48" s="217" t="s">
        <v>95</v>
      </c>
      <c r="B48" s="525">
        <v>122413.13000000006</v>
      </c>
      <c r="C48" s="662">
        <v>278999.21999999997</v>
      </c>
      <c r="D48" s="662">
        <v>266834.21000000002</v>
      </c>
      <c r="E48" s="662">
        <v>236153.21</v>
      </c>
      <c r="F48" s="662">
        <v>-156030.32999999999</v>
      </c>
      <c r="G48" s="662">
        <v>222418.33</v>
      </c>
      <c r="H48" s="662">
        <v>220446.38</v>
      </c>
      <c r="I48" s="662">
        <v>-3271.29</v>
      </c>
      <c r="J48" s="662">
        <v>20959.34</v>
      </c>
      <c r="K48" s="662">
        <v>21414.03</v>
      </c>
    </row>
    <row r="49" spans="1:11" ht="19.8" customHeight="1" x14ac:dyDescent="0.3">
      <c r="A49" s="217" t="s">
        <v>96</v>
      </c>
      <c r="B49" s="662">
        <v>-88446.5</v>
      </c>
      <c r="C49" s="662">
        <v>427902.62</v>
      </c>
      <c r="D49" s="662">
        <v>142623.60999999999</v>
      </c>
      <c r="E49" s="662">
        <v>290031.35999999999</v>
      </c>
      <c r="F49" s="662">
        <v>-154058.35999999999</v>
      </c>
      <c r="G49" s="662">
        <v>276671.74</v>
      </c>
      <c r="H49" s="662">
        <v>263039.03000000003</v>
      </c>
      <c r="I49" s="662">
        <v>-3725.97</v>
      </c>
      <c r="J49" s="662">
        <v>22520.59</v>
      </c>
      <c r="K49" s="662">
        <v>22116.080000000002</v>
      </c>
    </row>
    <row r="50" spans="1:11" ht="19.8" customHeight="1" x14ac:dyDescent="0.3">
      <c r="A50" s="217" t="s">
        <v>115</v>
      </c>
      <c r="B50" s="662">
        <v>-93198.86</v>
      </c>
      <c r="C50" s="662">
        <v>360354.55</v>
      </c>
      <c r="D50" s="662">
        <v>74975.72</v>
      </c>
      <c r="E50" s="662">
        <v>266892.24</v>
      </c>
      <c r="F50" s="662">
        <v>-140425.66</v>
      </c>
      <c r="G50" s="662">
        <v>250989.4</v>
      </c>
      <c r="H50" s="662">
        <v>255870.46</v>
      </c>
      <c r="I50" s="662">
        <v>-3321.48</v>
      </c>
      <c r="J50" s="662">
        <v>24060.81</v>
      </c>
      <c r="K50" s="662">
        <v>28547.95</v>
      </c>
    </row>
    <row r="51" spans="1:11" ht="19.8" customHeight="1" x14ac:dyDescent="0.3">
      <c r="A51" s="217" t="s">
        <v>121</v>
      </c>
      <c r="B51" s="662">
        <v>-74438.86</v>
      </c>
      <c r="C51" s="662">
        <v>373063.44</v>
      </c>
      <c r="D51" s="662">
        <v>64496.24</v>
      </c>
      <c r="E51" s="662">
        <v>352824.12</v>
      </c>
      <c r="F51" s="662">
        <v>-145306.74</v>
      </c>
      <c r="G51" s="662">
        <v>339569.12</v>
      </c>
      <c r="H51" s="662">
        <v>274285.76</v>
      </c>
      <c r="I51" s="662">
        <v>-7808.64</v>
      </c>
      <c r="J51" s="662">
        <v>25115.7</v>
      </c>
      <c r="K51" s="662">
        <v>28656.97</v>
      </c>
    </row>
    <row r="52" spans="1:11" ht="19.8" customHeight="1" x14ac:dyDescent="0.3">
      <c r="A52" s="666" t="s">
        <v>158</v>
      </c>
      <c r="B52" s="662">
        <v>-118695.79</v>
      </c>
      <c r="C52" s="662">
        <v>291569.74</v>
      </c>
      <c r="D52" s="662">
        <v>69568.13</v>
      </c>
      <c r="E52" s="662">
        <v>252350.64</v>
      </c>
      <c r="F52" s="662">
        <v>-80023.41</v>
      </c>
      <c r="G52" s="662">
        <v>235720.29</v>
      </c>
      <c r="H52" s="662">
        <v>272459.52000000002</v>
      </c>
      <c r="I52" s="662">
        <v>-11349.85</v>
      </c>
      <c r="J52" s="662">
        <v>24911.17</v>
      </c>
      <c r="K52" s="662">
        <v>24441.45</v>
      </c>
    </row>
    <row r="53" spans="1:11" ht="19.8" customHeight="1" x14ac:dyDescent="0.3">
      <c r="A53" s="217" t="s">
        <v>142</v>
      </c>
      <c r="B53" s="662">
        <v>-149044.85</v>
      </c>
      <c r="C53" s="662">
        <v>389206.57</v>
      </c>
      <c r="D53" s="662">
        <v>29091.439999999999</v>
      </c>
      <c r="E53" s="662">
        <v>339259.34</v>
      </c>
      <c r="F53" s="662">
        <v>-116762.48</v>
      </c>
      <c r="G53" s="662">
        <v>318460.48</v>
      </c>
      <c r="H53" s="662">
        <v>272646.61</v>
      </c>
      <c r="I53" s="662">
        <v>-10880.09</v>
      </c>
      <c r="J53" s="662">
        <v>32080.25</v>
      </c>
      <c r="K53" s="662">
        <v>24356.62</v>
      </c>
    </row>
    <row r="54" spans="1:11" ht="21" customHeight="1" x14ac:dyDescent="0.3">
      <c r="A54" s="217" t="s">
        <v>213</v>
      </c>
      <c r="B54" s="662">
        <v>-127446.57</v>
      </c>
      <c r="C54" s="365">
        <v>392270.67</v>
      </c>
      <c r="D54" s="365">
        <v>19615.669999999998</v>
      </c>
      <c r="E54" s="365">
        <v>269909.03000000003</v>
      </c>
      <c r="F54" s="365">
        <v>-70948.509999999995</v>
      </c>
      <c r="G54" s="365">
        <v>252807.92</v>
      </c>
      <c r="H54" s="365">
        <v>267243.71000000002</v>
      </c>
      <c r="I54" s="365">
        <v>-3156.5</v>
      </c>
      <c r="J54" s="365">
        <v>25873.02</v>
      </c>
      <c r="K54" s="365">
        <v>26211.18</v>
      </c>
    </row>
    <row r="55" spans="1:11" ht="21" customHeight="1" x14ac:dyDescent="0.3">
      <c r="A55" s="217" t="s">
        <v>322</v>
      </c>
      <c r="B55" s="667">
        <v>-25434.21</v>
      </c>
      <c r="C55" s="662">
        <v>278508</v>
      </c>
      <c r="D55" s="365">
        <v>14429.31</v>
      </c>
      <c r="E55" s="662">
        <v>270681.58</v>
      </c>
      <c r="F55" s="365">
        <v>-85384.14</v>
      </c>
      <c r="G55" s="662">
        <v>246763.42</v>
      </c>
      <c r="H55" s="662">
        <v>266159.43</v>
      </c>
      <c r="I55" s="365">
        <v>-3494.63</v>
      </c>
      <c r="J55" s="365">
        <v>32820.21</v>
      </c>
      <c r="K55" s="662">
        <v>31694.65</v>
      </c>
    </row>
    <row r="56" spans="1:11" ht="21" customHeight="1" x14ac:dyDescent="0.3">
      <c r="A56" s="218" t="s">
        <v>324</v>
      </c>
      <c r="B56" s="662">
        <v>-31881.17</v>
      </c>
      <c r="C56" s="668" t="s">
        <v>49</v>
      </c>
      <c r="D56" s="668" t="s">
        <v>49</v>
      </c>
      <c r="E56" s="669">
        <v>283630</v>
      </c>
      <c r="F56" s="668" t="s">
        <v>189</v>
      </c>
      <c r="G56" s="668" t="s">
        <v>49</v>
      </c>
      <c r="H56" s="668" t="s">
        <v>49</v>
      </c>
      <c r="I56" s="668" t="s">
        <v>49</v>
      </c>
      <c r="J56" s="668" t="s">
        <v>49</v>
      </c>
      <c r="K56" s="668" t="s">
        <v>49</v>
      </c>
    </row>
    <row r="57" spans="1:11" ht="21" customHeight="1" x14ac:dyDescent="0.3">
      <c r="A57" s="670"/>
      <c r="B57" s="671"/>
      <c r="C57" s="672"/>
      <c r="D57" s="672"/>
      <c r="E57" s="673"/>
      <c r="F57" s="672"/>
      <c r="G57" s="672"/>
      <c r="H57" s="672"/>
      <c r="I57" s="672"/>
      <c r="J57" s="672"/>
      <c r="K57" s="672"/>
    </row>
    <row r="58" spans="1:11" ht="20.399999999999999" customHeight="1" x14ac:dyDescent="0.3">
      <c r="A58" s="674" t="s">
        <v>136</v>
      </c>
      <c r="B58" s="674"/>
      <c r="C58" s="674"/>
      <c r="D58" s="674"/>
      <c r="E58" s="674"/>
      <c r="F58" s="674"/>
      <c r="G58" s="674"/>
      <c r="H58" s="674"/>
      <c r="I58" s="674"/>
      <c r="J58" s="674"/>
      <c r="K58" s="674"/>
    </row>
    <row r="59" spans="1:11" ht="20.399999999999999" customHeight="1" x14ac:dyDescent="0.3">
      <c r="A59" s="751" t="s">
        <v>97</v>
      </c>
      <c r="B59" s="751"/>
      <c r="C59" s="751"/>
      <c r="D59" s="751"/>
      <c r="E59" s="751"/>
      <c r="F59" s="751"/>
      <c r="G59" s="751"/>
      <c r="H59" s="751"/>
      <c r="I59" s="751"/>
      <c r="J59" s="751"/>
      <c r="K59" s="751"/>
    </row>
    <row r="60" spans="1:11" ht="20.399999999999999" customHeight="1" x14ac:dyDescent="0.3">
      <c r="A60" s="675" t="s">
        <v>154</v>
      </c>
      <c r="B60" s="675"/>
      <c r="C60" s="675"/>
      <c r="D60" s="675"/>
      <c r="E60" s="675"/>
      <c r="F60" s="675"/>
      <c r="G60" s="675"/>
      <c r="H60" s="675"/>
      <c r="I60" s="675"/>
      <c r="J60" s="675"/>
      <c r="K60" s="675"/>
    </row>
    <row r="61" spans="1:11" ht="20.399999999999999" customHeight="1" x14ac:dyDescent="0.3">
      <c r="A61" s="751" t="s">
        <v>93</v>
      </c>
      <c r="B61" s="751"/>
      <c r="C61" s="751"/>
      <c r="D61" s="751"/>
      <c r="E61" s="751"/>
      <c r="F61" s="751"/>
      <c r="G61" s="751"/>
      <c r="H61" s="751"/>
      <c r="I61" s="751"/>
      <c r="J61" s="751"/>
      <c r="K61" s="751"/>
    </row>
    <row r="62" spans="1:11" ht="20.399999999999999" customHeight="1" x14ac:dyDescent="0.3">
      <c r="A62" s="751" t="s">
        <v>94</v>
      </c>
      <c r="B62" s="751"/>
      <c r="C62" s="751"/>
      <c r="D62" s="751"/>
      <c r="E62" s="751"/>
      <c r="F62" s="751"/>
      <c r="G62" s="751"/>
      <c r="H62" s="751"/>
      <c r="I62" s="751"/>
      <c r="J62" s="751"/>
      <c r="K62" s="751"/>
    </row>
    <row r="63" spans="1:11" ht="19.2" customHeight="1" x14ac:dyDescent="0.3">
      <c r="A63" s="189" t="s">
        <v>137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</row>
    <row r="64" spans="1:11" ht="19.2" customHeight="1" x14ac:dyDescent="0.3">
      <c r="A64" s="676" t="s">
        <v>333</v>
      </c>
      <c r="B64" s="676"/>
      <c r="C64" s="676"/>
      <c r="D64" s="676"/>
      <c r="E64" s="676"/>
      <c r="F64" s="676"/>
      <c r="G64" s="674"/>
      <c r="H64" s="674"/>
      <c r="I64" s="674"/>
      <c r="J64" s="674"/>
      <c r="K64" s="674"/>
    </row>
    <row r="65" spans="1:7" ht="17.399999999999999" x14ac:dyDescent="0.3">
      <c r="A65" s="674" t="s">
        <v>323</v>
      </c>
      <c r="B65" s="674"/>
      <c r="C65" s="674"/>
      <c r="D65" s="674"/>
      <c r="E65" s="674"/>
      <c r="F65" s="674"/>
      <c r="G65" s="674"/>
    </row>
  </sheetData>
  <mergeCells count="11">
    <mergeCell ref="A62:K62"/>
    <mergeCell ref="A61:K61"/>
    <mergeCell ref="A1:K1"/>
    <mergeCell ref="A2:A4"/>
    <mergeCell ref="B2:E2"/>
    <mergeCell ref="F2:H2"/>
    <mergeCell ref="I2:K2"/>
    <mergeCell ref="B3:E3"/>
    <mergeCell ref="F3:H3"/>
    <mergeCell ref="I3:K3"/>
    <mergeCell ref="A59:K59"/>
  </mergeCells>
  <printOptions horizontalCentered="1" verticalCentered="1"/>
  <pageMargins left="0.42" right="0.17" top="0.5" bottom="0.17" header="0.3" footer="0.3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 Page </vt:lpstr>
      <vt:lpstr>Table 1 WASDE</vt:lpstr>
      <vt:lpstr>Table 2 Mexico</vt:lpstr>
      <vt:lpstr>Table 3 WTO Raw  </vt:lpstr>
      <vt:lpstr>Table 4 Refined</vt:lpstr>
      <vt:lpstr>Table 5 FTAs </vt:lpstr>
      <vt:lpstr>Tables 6,7 Re-Export </vt:lpstr>
      <vt:lpstr>Table 8 FY 2022 </vt:lpstr>
      <vt:lpstr>Table 9 Re-Export</vt:lpstr>
      <vt:lpstr>Tables 10 High Duty</vt:lpstr>
      <vt:lpstr>Tables 11A,11B SCP</vt:lpstr>
      <vt:lpstr>'Cover Page '!Print_Area</vt:lpstr>
      <vt:lpstr>'Table 1 WASDE'!Print_Area</vt:lpstr>
      <vt:lpstr>'Table 2 Mexico'!Print_Area</vt:lpstr>
      <vt:lpstr>'Table 3 WTO Raw  '!Print_Area</vt:lpstr>
      <vt:lpstr>'Table 4 Refined'!Print_Area</vt:lpstr>
      <vt:lpstr>'Table 5 FTAs '!Print_Area</vt:lpstr>
      <vt:lpstr>'Table 8 FY 2022 '!Print_Area</vt:lpstr>
      <vt:lpstr>'Table 9 Re-Export'!Print_Area</vt:lpstr>
      <vt:lpstr>'Tables 11A,11B SCP'!Print_Area</vt:lpstr>
      <vt:lpstr>'Tables 6,7 Re-Export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janisw</dc:creator>
  <cp:lastModifiedBy>Diaby, Souleymane - FAS</cp:lastModifiedBy>
  <cp:lastPrinted>2022-03-04T17:20:23Z</cp:lastPrinted>
  <dcterms:created xsi:type="dcterms:W3CDTF">2008-01-25T21:12:54Z</dcterms:created>
  <dcterms:modified xsi:type="dcterms:W3CDTF">2022-03-09T17:06:22Z</dcterms:modified>
</cp:coreProperties>
</file>