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B54420D3-E6F3-4F5B-9A27-03C2F2D5F013}" xr6:coauthVersionLast="41" xr6:coauthVersionMax="41"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 WTO Raw  " sheetId="1" r:id="rId4"/>
    <sheet name="Table 3B Raw " sheetId="171" r:id="rId5"/>
    <sheet name="Tab 4 Refined" sheetId="8" r:id="rId6"/>
    <sheet name="Tab 5 FTAs " sheetId="54" r:id="rId7"/>
    <sheet name="Tab 6,7 Re-Export " sheetId="116" r:id="rId8"/>
    <sheet name="Table 8 FY 2020" sheetId="166" r:id="rId9"/>
    <sheet name=" Table 9 Re-Export" sheetId="170" r:id="rId10"/>
    <sheet name="Tab 10 SCP" sheetId="45" r:id="rId11"/>
  </sheets>
  <externalReferences>
    <externalReference r:id="rId12"/>
  </externalReferences>
  <definedNames>
    <definedName name="CCCInv" localSheetId="4">#REF!</definedName>
    <definedName name="CCCInv">#REF!</definedName>
    <definedName name="CertificateGains" localSheetId="4">#REF!</definedName>
    <definedName name="CertificateGains">#REF!</definedName>
    <definedName name="ComplyAcres" localSheetId="4">#REF!</definedName>
    <definedName name="ComplyAcres">#REF!</definedName>
    <definedName name="ContractPaymentAcres" localSheetId="4">#REF!</definedName>
    <definedName name="ContractPaymentAcres">#REF!</definedName>
    <definedName name="CountercyclicalPaymentRate" localSheetId="4">#REF!</definedName>
    <definedName name="CountercyclicalPaymentRate">#REF!</definedName>
    <definedName name="CountercyclicalPayments" localSheetId="4">#REF!</definedName>
    <definedName name="CountercyclicalPayments">#REF!</definedName>
    <definedName name="CountercyclicalPaymentYield" localSheetId="4">#REF!</definedName>
    <definedName name="CountercyclicalPaymentYield">#REF!</definedName>
    <definedName name="CRPHistory" localSheetId="4">#REF!</definedName>
    <definedName name="CRPHistory">#REF!</definedName>
    <definedName name="CRPPayments" localSheetId="4">#REF!</definedName>
    <definedName name="CRPPayments">#REF!</definedName>
    <definedName name="DiffUnaccounted" localSheetId="4">#REF!</definedName>
    <definedName name="DiffUnaccounted">#REF!</definedName>
    <definedName name="DirectCounterCyclicalPayments" localSheetId="4">#REF!</definedName>
    <definedName name="DirectCounterCyclicalPayments">#REF!</definedName>
    <definedName name="DirectPaymentRate" localSheetId="4">#REF!</definedName>
    <definedName name="DirectPaymentRate">#REF!</definedName>
    <definedName name="DirectPayments" localSheetId="4">#REF!</definedName>
    <definedName name="DirectPayments">#REF!</definedName>
    <definedName name="DirectPaymentsExtract">[1]ExtractFileForDirect!#REF!</definedName>
    <definedName name="DirectPaymentYield" localSheetId="4">#REF!</definedName>
    <definedName name="DirectPaymentYield">#REF!</definedName>
    <definedName name="Domestic" localSheetId="4">#REF!</definedName>
    <definedName name="Domestic">#REF!</definedName>
    <definedName name="Effective" localSheetId="4">#REF!</definedName>
    <definedName name="Effective">#REF!</definedName>
    <definedName name="EV__LASTREFTIME__" hidden="1">38283.519537037</definedName>
    <definedName name="ExcelName13">#N/A</definedName>
    <definedName name="FarmValueOfProd" localSheetId="4">#REF!</definedName>
    <definedName name="FarmValueOfProd">#REF!</definedName>
    <definedName name="FISCAL" localSheetId="4">#REF!</definedName>
    <definedName name="FISCAL">#REF!</definedName>
    <definedName name="FixedDecoupledPayments" localSheetId="4">#REF!</definedName>
    <definedName name="FixedDecoupledPayments">#REF!</definedName>
    <definedName name="FreeStocks" localSheetId="4">#REF!</definedName>
    <definedName name="FreeStocks">#REF!</definedName>
    <definedName name="HarvestedAcres" localSheetId="4">#REF!</definedName>
    <definedName name="HarvestedAcres">#REF!</definedName>
    <definedName name="HarvestedYield" localSheetId="4">#REF!</definedName>
    <definedName name="HarvestedYield">#REF!</definedName>
    <definedName name="Hoja1_Query">#N/A</definedName>
    <definedName name="Imports" localSheetId="4">#REF!</definedName>
    <definedName name="Imports">#REF!</definedName>
    <definedName name="LDPs" localSheetId="4">#REF!</definedName>
    <definedName name="LDPs">#REF!</definedName>
    <definedName name="LoanDeficiencyPayments" localSheetId="4">#REF!</definedName>
    <definedName name="LoanDeficiencyPayments">#REF!</definedName>
    <definedName name="LoanRate" localSheetId="4">#REF!</definedName>
    <definedName name="LoanRate">#REF!</definedName>
    <definedName name="LoanRePaymntRate" localSheetId="4">#REF!</definedName>
    <definedName name="LoanRePaymntRate">#REF!</definedName>
    <definedName name="LoansCertGains" localSheetId="4">#REF!</definedName>
    <definedName name="LoansCertGains">#REF!</definedName>
    <definedName name="LoansCertPurchasesCwt" localSheetId="4">#REF!</definedName>
    <definedName name="LoansCertPurchasesCwt">#REF!</definedName>
    <definedName name="LoansCertPurchasesDoll" localSheetId="4">#REF!</definedName>
    <definedName name="LoansCertPurchasesDoll">#REF!</definedName>
    <definedName name="LoansOutstanding" localSheetId="4">#REF!</definedName>
    <definedName name="LoansOutstanding">#REF!</definedName>
    <definedName name="LoansRepaidCYFY_2" localSheetId="4">#REF!</definedName>
    <definedName name="LoansRepaidCYFY_2">#REF!</definedName>
    <definedName name="MarketingLoanWriteOffs" localSheetId="4">#REF!</definedName>
    <definedName name="MarketingLoanWriteOffs">#REF!</definedName>
    <definedName name="Marketings" localSheetId="4">#REF!</definedName>
    <definedName name="Marketings">#REF!</definedName>
    <definedName name="MarketReturns" localSheetId="4">#REF!</definedName>
    <definedName name="MarketReturns">#REF!</definedName>
    <definedName name="MO_GoatsClipped" localSheetId="4">#REF!</definedName>
    <definedName name="MO_GoatsClipped">#REF!</definedName>
    <definedName name="MO_LDPs" localSheetId="4">#REF!</definedName>
    <definedName name="MO_LDPs">#REF!</definedName>
    <definedName name="MO_LoanDeficiencyPayments" localSheetId="4">#REF!</definedName>
    <definedName name="MO_LoanDeficiencyPayments">#REF!</definedName>
    <definedName name="MO_LoansMadeByCwt" localSheetId="4">#REF!</definedName>
    <definedName name="MO_LoansMadeByCwt">#REF!</definedName>
    <definedName name="MO_LoansMadeByDoll" localSheetId="4">#REF!</definedName>
    <definedName name="MO_LoansMadeByDoll">#REF!</definedName>
    <definedName name="MO_LoansRepaidByCwt" localSheetId="4">#REF!</definedName>
    <definedName name="MO_LoansRepaidByCwt">#REF!</definedName>
    <definedName name="MO_LoansRepaidByDoll" localSheetId="4">#REF!</definedName>
    <definedName name="MO_LoansRepaidByDoll">#REF!</definedName>
    <definedName name="MO_MarketingLoanWriteOffs" localSheetId="4">#REF!</definedName>
    <definedName name="MO_MarketingLoanWriteOffs">#REF!</definedName>
    <definedName name="MO_Marketings" localSheetId="4">#REF!</definedName>
    <definedName name="MO_Marketings">#REF!</definedName>
    <definedName name="MO_MarketReturns" localSheetId="4">#REF!</definedName>
    <definedName name="MO_MarketReturns">#REF!</definedName>
    <definedName name="MO_Yield" localSheetId="4">#REF!</definedName>
    <definedName name="MO_Yield">#REF!</definedName>
    <definedName name="MohairPayments" localSheetId="4">#REF!</definedName>
    <definedName name="MohairPayments">#REF!</definedName>
    <definedName name="new_table" localSheetId="4">#REF!</definedName>
    <definedName name="new_table">#REF!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4">#REF!</definedName>
    <definedName name="PlantedAcres">#REF!</definedName>
    <definedName name="price" localSheetId="4">#REF!</definedName>
    <definedName name="price">#REF!</definedName>
    <definedName name="_xlnm.Print_Area" localSheetId="9">' Table 9 Re-Export'!$A$1:$K$62</definedName>
    <definedName name="_xlnm.Print_Area" localSheetId="9">' Table 9 Re-Export'!$A$1:$K$62</definedName>
    <definedName name="_xlnm.Print_Area" localSheetId="0">'Cover Page '!$A$2:$Q$15</definedName>
    <definedName name="_xlnm.Print_Area" localSheetId="0">'Cover Page '!$B$3:$P$16</definedName>
    <definedName name="_xlnm.Print_Area" localSheetId="10">'Tab 10 SCP'!$A$1:$P$15</definedName>
    <definedName name="_xlnm.Print_Area" localSheetId="10">'Tab 10 SCP'!$A$1:$P$14</definedName>
    <definedName name="_xlnm.Print_Area" localSheetId="2">'Tab 2 Mexico'!$A$1:$N$29</definedName>
    <definedName name="_xlnm.Print_Area" localSheetId="2">'Tab 2 Mexico'!$A$1:$N$28</definedName>
    <definedName name="_xlnm.Print_Area" localSheetId="3">'Tab 3 WTO Raw  '!$A$1:$T$51</definedName>
    <definedName name="_xlnm.Print_Area" localSheetId="3">'Tab 3 WTO Raw  '!$A$1:$T$51</definedName>
    <definedName name="_xlnm.Print_Area" localSheetId="5">'Tab 4 Refined'!$A$1:$P$22</definedName>
    <definedName name="_xlnm.Print_Area" localSheetId="5">'Tab 4 Refined'!$A$1:$P$22</definedName>
    <definedName name="_xlnm.Print_Area" localSheetId="6">'Tab 5 FTAs '!$A$1:$T$39</definedName>
    <definedName name="_xlnm.Print_Area" localSheetId="6">'Tab 5 FTAs '!$A$1:$T$37</definedName>
    <definedName name="_xlnm.Print_Area" localSheetId="7">'Tab 6,7 Re-Export '!$A$1:$N$49</definedName>
    <definedName name="_xlnm.Print_Area" localSheetId="7">'Tab 6,7 Re-Export '!$A$1:$N$48</definedName>
    <definedName name="_xlnm.Print_Area" localSheetId="1">'Table 1 WASDE'!$A$1:$Q$31</definedName>
    <definedName name="_xlnm.Print_Area" localSheetId="1">'Table 1 WASDE'!$A$1:$Q$31</definedName>
    <definedName name="_xlnm.Print_Area" localSheetId="4">'Table 3B Raw '!$A$1:$F$48</definedName>
    <definedName name="_xlnm.Print_Area" localSheetId="4">'Table 3B Raw '!$A$1:$E$46</definedName>
    <definedName name="_xlnm.Print_Area" localSheetId="8">'Table 8 FY 2020'!$A$1:$H$55</definedName>
    <definedName name="_xlnm.Print_Area" localSheetId="8">'Table 8 FY 2020'!$A$1:$H$55</definedName>
    <definedName name="_xlnm.Print_Area">#N/A</definedName>
    <definedName name="_xlnm.Print_Titles">#N/A</definedName>
    <definedName name="Production" localSheetId="4">#REF!</definedName>
    <definedName name="Production">#REF!</definedName>
    <definedName name="ProductionFlexibilityPayments" localSheetId="4">#REF!</definedName>
    <definedName name="ProductionFlexibilityPayments">#REF!</definedName>
    <definedName name="SAP" localSheetId="4">#REF!</definedName>
    <definedName name="SAP">#REF!</definedName>
    <definedName name="SupportPrice" localSheetId="4">#REF!</definedName>
    <definedName name="SupportPrice">#REF!</definedName>
    <definedName name="TargetPrice" localSheetId="4">#REF!</definedName>
    <definedName name="TargetPrice">#REF!</definedName>
    <definedName name="WO_BeginningStocks" localSheetId="4">#REF!</definedName>
    <definedName name="WO_BeginningStocks">#REF!</definedName>
    <definedName name="WO_DiffUnAccted" localSheetId="4">#REF!</definedName>
    <definedName name="WO_DiffUnAccted">#REF!</definedName>
    <definedName name="WO_DomesticUse" localSheetId="4">#REF!</definedName>
    <definedName name="WO_DomesticUse">#REF!</definedName>
    <definedName name="WO_Exports" localSheetId="4">#REF!</definedName>
    <definedName name="WO_Exports">#REF!</definedName>
    <definedName name="WO_FreeStocks" localSheetId="4">#REF!</definedName>
    <definedName name="WO_FreeStocks">#REF!</definedName>
    <definedName name="WO_Imports" localSheetId="4">#REF!</definedName>
    <definedName name="WO_Imports">#REF!</definedName>
    <definedName name="WO_LDPs" localSheetId="4">#REF!</definedName>
    <definedName name="WO_LDPs">#REF!</definedName>
    <definedName name="WO_LDPsPelts" localSheetId="4">#REF!</definedName>
    <definedName name="WO_LDPsPelts">#REF!</definedName>
    <definedName name="WO_LoanDeficiencyPayments" localSheetId="4">#REF!</definedName>
    <definedName name="WO_LoanDeficiencyPayments">#REF!</definedName>
    <definedName name="WO_LoansMadeByCwt" localSheetId="4">#REF!</definedName>
    <definedName name="WO_LoansMadeByCwt">#REF!</definedName>
    <definedName name="WO_LoansMadeByDoll" localSheetId="4">#REF!</definedName>
    <definedName name="WO_LoansMadeByDoll">#REF!</definedName>
    <definedName name="WO_LoansRepaidByCwt" localSheetId="4">#REF!</definedName>
    <definedName name="WO_LoansRepaidByCwt">#REF!</definedName>
    <definedName name="WO_LoansRepaidByDoll" localSheetId="4">#REF!</definedName>
    <definedName name="WO_LoansRepaidByDoll">#REF!</definedName>
    <definedName name="WO_MarketingLoanWriteOffs" localSheetId="4">#REF!</definedName>
    <definedName name="WO_MarketingLoanWriteOffs">#REF!</definedName>
    <definedName name="WO_Marketings" localSheetId="4">#REF!</definedName>
    <definedName name="WO_Marketings">#REF!</definedName>
    <definedName name="WO_MarketReturns" localSheetId="4">#REF!</definedName>
    <definedName name="WO_MarketReturns">#REF!</definedName>
    <definedName name="WO_production" localSheetId="4">#REF!</definedName>
    <definedName name="WO_production">#REF!</definedName>
    <definedName name="WO_SheepShorn" localSheetId="4">#REF!</definedName>
    <definedName name="WO_SheepShorn">#REF!</definedName>
    <definedName name="WO_ShornWool" localSheetId="4">#REF!</definedName>
    <definedName name="WO_ShornWool">#REF!</definedName>
    <definedName name="WO_StockSheep" localSheetId="4">#REF!</definedName>
    <definedName name="WO_StockSheep">#REF!</definedName>
    <definedName name="WO_Yield" localSheetId="4">#REF!</definedName>
    <definedName name="WO_Yield">#REF!</definedName>
    <definedName name="XLSIMSIM" localSheetId="9" hidden="1">{"Sim",1,"Output 1","MProd!$U$230","1","4","10,000","298503897"}</definedName>
    <definedName name="XLSIMSIM" localSheetId="0" hidden="1">{"Sim",1,"Output 1","MProd!$U$230","1","4","10,000","298503897"}</definedName>
    <definedName name="XLSIMSIM" localSheetId="7" hidden="1">{"Sim",1,"Output 1","MProd!$U$230","1","4","10,000","298503897"}</definedName>
    <definedName name="XLSIMSIM" localSheetId="4" hidden="1">{"Sim",1,"Output 1","MProd!$U$230","1","4","10,000","298503897"}</definedName>
    <definedName name="XLSIMSIM" localSheetId="8"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171" l="1"/>
  <c r="E6" i="171"/>
  <c r="E7" i="171"/>
  <c r="E8" i="171"/>
  <c r="E9" i="171"/>
  <c r="E10" i="171"/>
  <c r="E11" i="171"/>
  <c r="E12" i="171"/>
  <c r="E13" i="171"/>
  <c r="E14" i="171"/>
  <c r="E15" i="171"/>
  <c r="E16" i="171"/>
  <c r="E17" i="171"/>
  <c r="E18" i="171"/>
  <c r="E19" i="171"/>
  <c r="E20" i="171"/>
  <c r="E21" i="171"/>
  <c r="E22" i="171"/>
  <c r="E23" i="171"/>
  <c r="E24" i="171"/>
  <c r="E25" i="171"/>
  <c r="E26" i="171"/>
  <c r="E27" i="171"/>
  <c r="E28" i="171"/>
  <c r="E29" i="171"/>
  <c r="E30" i="171"/>
  <c r="E31" i="171"/>
  <c r="E32" i="171"/>
  <c r="E33" i="171"/>
  <c r="E34" i="171"/>
  <c r="E35" i="171"/>
  <c r="E36" i="171"/>
  <c r="E37" i="171"/>
  <c r="E38" i="171"/>
  <c r="E39" i="171"/>
  <c r="E40" i="171"/>
  <c r="E41" i="171"/>
  <c r="E42" i="171"/>
  <c r="E43" i="171"/>
  <c r="E4" i="171"/>
  <c r="H12" i="166" l="1"/>
  <c r="H14" i="166"/>
  <c r="E14" i="166"/>
  <c r="E13" i="166"/>
  <c r="E12" i="166"/>
  <c r="E18" i="166"/>
  <c r="D7" i="166"/>
  <c r="E44" i="171" l="1"/>
  <c r="D44" i="171"/>
  <c r="C44" i="171"/>
  <c r="B44" i="171"/>
  <c r="F24" i="74" l="1"/>
  <c r="E23" i="74"/>
  <c r="E24" i="74"/>
  <c r="D22" i="74"/>
  <c r="D23" i="74"/>
  <c r="D24" i="74"/>
  <c r="F19" i="1" l="1"/>
  <c r="E7" i="116" l="1"/>
  <c r="F11" i="74" l="1"/>
  <c r="E22" i="12" l="1"/>
  <c r="F12" i="74" s="1"/>
  <c r="F23" i="74" s="1"/>
  <c r="H23" i="54"/>
  <c r="H24" i="54"/>
  <c r="S22" i="54"/>
  <c r="H18" i="54"/>
  <c r="H19" i="54"/>
  <c r="H20" i="54"/>
  <c r="H15" i="54"/>
  <c r="H7" i="54"/>
  <c r="H8" i="54"/>
  <c r="H9" i="54"/>
  <c r="H10" i="54"/>
  <c r="H11" i="54"/>
  <c r="H12" i="54"/>
  <c r="H13" i="54"/>
  <c r="S17" i="54"/>
  <c r="S6" i="54"/>
  <c r="E8" i="45"/>
  <c r="E7" i="45"/>
  <c r="H22" i="54" l="1"/>
  <c r="H17" i="54"/>
  <c r="H6" i="54"/>
  <c r="S27" i="54"/>
  <c r="E10" i="45"/>
  <c r="C46" i="166"/>
  <c r="E10" i="8"/>
  <c r="E8" i="8"/>
  <c r="F6" i="1"/>
  <c r="F7" i="1"/>
  <c r="F8" i="1"/>
  <c r="F9" i="1"/>
  <c r="F10" i="1"/>
  <c r="F11" i="1"/>
  <c r="F12" i="1"/>
  <c r="F13" i="1"/>
  <c r="F14" i="1"/>
  <c r="F15" i="1"/>
  <c r="F16" i="1"/>
  <c r="F17" i="1"/>
  <c r="F18" i="1"/>
  <c r="F20" i="1"/>
  <c r="F21" i="1"/>
  <c r="F22" i="1"/>
  <c r="F23" i="1"/>
  <c r="F24" i="1"/>
  <c r="F25" i="1"/>
  <c r="F26" i="1"/>
  <c r="F27" i="1"/>
  <c r="F28" i="1"/>
  <c r="F29" i="1"/>
  <c r="F30" i="1"/>
  <c r="F31" i="1"/>
  <c r="F32" i="1"/>
  <c r="F33" i="1"/>
  <c r="F34" i="1"/>
  <c r="F35" i="1"/>
  <c r="F36" i="1"/>
  <c r="F37" i="1"/>
  <c r="F38" i="1"/>
  <c r="F39" i="1"/>
  <c r="F40" i="1"/>
  <c r="F41" i="1"/>
  <c r="F42" i="1"/>
  <c r="F43" i="1"/>
  <c r="F44" i="1"/>
  <c r="F5" i="1"/>
  <c r="C21" i="12"/>
  <c r="H27" i="54" l="1"/>
  <c r="F10" i="74" s="1"/>
  <c r="F21" i="74" s="1"/>
  <c r="F46" i="1"/>
  <c r="F8" i="74" s="1"/>
  <c r="D7" i="116"/>
  <c r="F19" i="74" l="1"/>
  <c r="C7" i="116"/>
  <c r="C24" i="74" l="1"/>
  <c r="N6" i="12" l="1"/>
  <c r="N7" i="12"/>
  <c r="N8" i="12"/>
  <c r="N9" i="12"/>
  <c r="N10" i="12"/>
  <c r="N11" i="12"/>
  <c r="N12" i="12"/>
  <c r="N13" i="12"/>
  <c r="N14" i="12"/>
  <c r="N15" i="12"/>
  <c r="N16" i="12"/>
  <c r="N17" i="12"/>
  <c r="N18" i="12"/>
  <c r="N19" i="12"/>
  <c r="N20" i="12"/>
  <c r="N21" i="12"/>
  <c r="N5" i="12"/>
  <c r="E11" i="74" l="1"/>
  <c r="D13" i="8"/>
  <c r="B21" i="12"/>
  <c r="D22" i="12"/>
  <c r="E12" i="74" s="1"/>
  <c r="D10" i="45" l="1"/>
  <c r="E9" i="74"/>
  <c r="E20" i="74" s="1"/>
  <c r="E46" i="1"/>
  <c r="E8" i="74" s="1"/>
  <c r="E19" i="74" s="1"/>
  <c r="Q22" i="54" l="1"/>
  <c r="Q17" i="54"/>
  <c r="Q6" i="54"/>
  <c r="Q27" i="54" l="1"/>
  <c r="O46" i="1"/>
  <c r="D11" i="74" l="1"/>
  <c r="C26" i="116" l="1"/>
  <c r="C23" i="116"/>
  <c r="C19" i="116"/>
  <c r="C24" i="116" s="1"/>
  <c r="C22" i="12" l="1"/>
  <c r="D12" i="74" s="1"/>
  <c r="B7" i="116" l="1"/>
  <c r="C13" i="8" l="1"/>
  <c r="D9" i="74" s="1"/>
  <c r="D20" i="74" s="1"/>
  <c r="C44" i="1"/>
  <c r="D46" i="1" s="1"/>
  <c r="D8" i="74" s="1"/>
  <c r="D19" i="74" s="1"/>
  <c r="C10" i="45"/>
  <c r="N10" i="45" l="1"/>
  <c r="C22" i="54" l="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11" i="74"/>
  <c r="F6" i="166"/>
  <c r="G6" i="166"/>
  <c r="F8" i="166"/>
  <c r="B9" i="166"/>
  <c r="F12" i="166"/>
  <c r="G12" i="166"/>
  <c r="F13" i="166"/>
  <c r="G13" i="166"/>
  <c r="H13" i="166"/>
  <c r="F14" i="166"/>
  <c r="G14" i="166"/>
  <c r="E17" i="166"/>
  <c r="E19" i="166" s="1"/>
  <c r="H19" i="166" s="1"/>
  <c r="F17" i="166"/>
  <c r="G17" i="166"/>
  <c r="H17" i="166" s="1"/>
  <c r="G18" i="166"/>
  <c r="H18" i="166" s="1"/>
  <c r="B19" i="166"/>
  <c r="C19" i="166"/>
  <c r="D19" i="166"/>
  <c r="G19" i="166" s="1"/>
  <c r="F19" i="166"/>
  <c r="F23" i="166"/>
  <c r="F24" i="166"/>
  <c r="E27" i="166"/>
  <c r="F27" i="166"/>
  <c r="G27" i="166"/>
  <c r="H27" i="166" s="1"/>
  <c r="G28" i="166"/>
  <c r="H28" i="166" s="1"/>
  <c r="F28" i="166"/>
  <c r="F31" i="166"/>
  <c r="E32" i="166"/>
  <c r="F32" i="166"/>
  <c r="F35" i="166"/>
  <c r="G36" i="166"/>
  <c r="F36" i="166"/>
  <c r="B38" i="166"/>
  <c r="C38" i="166"/>
  <c r="H39" i="166"/>
  <c r="C42" i="166"/>
  <c r="D42" i="166"/>
  <c r="H42" i="166"/>
  <c r="C44" i="166"/>
  <c r="D44" i="166"/>
  <c r="E44" i="166"/>
  <c r="H44" i="166"/>
  <c r="D46" i="166"/>
  <c r="E46" i="166" s="1"/>
  <c r="H46" i="166"/>
  <c r="P9" i="74" l="1"/>
  <c r="H36" i="166"/>
  <c r="P13" i="74"/>
  <c r="E42" i="166"/>
  <c r="P12" i="74"/>
  <c r="B40" i="166"/>
  <c r="C27" i="54"/>
  <c r="C10" i="74" s="1"/>
  <c r="F38" i="166"/>
  <c r="H6" i="166"/>
  <c r="E6" i="166"/>
  <c r="E36" i="166"/>
  <c r="G32" i="166"/>
  <c r="H32" i="166" s="1"/>
  <c r="E28" i="166"/>
  <c r="C21" i="74" l="1"/>
  <c r="C11" i="74"/>
  <c r="C22" i="74" s="1"/>
  <c r="N21" i="116"/>
  <c r="N18" i="116"/>
  <c r="B26" i="116"/>
  <c r="N26" i="116" s="1"/>
  <c r="B23" i="116"/>
  <c r="N23" i="116" s="1"/>
  <c r="B19" i="116"/>
  <c r="B24" i="116" s="1"/>
  <c r="N24" i="116" s="1"/>
  <c r="N6" i="116"/>
  <c r="N7" i="116"/>
  <c r="N9" i="116"/>
  <c r="N5" i="116"/>
  <c r="N19" i="116" l="1"/>
  <c r="D46" i="116"/>
  <c r="C46" i="116"/>
  <c r="B46" i="116"/>
  <c r="E24" i="54" l="1"/>
  <c r="R24" i="54" l="1"/>
  <c r="E20" i="54"/>
  <c r="E13" i="54"/>
  <c r="E9" i="54"/>
  <c r="E12" i="54"/>
  <c r="E8" i="54"/>
  <c r="E19" i="54"/>
  <c r="E11" i="54"/>
  <c r="E7" i="54"/>
  <c r="R7" i="54" s="1"/>
  <c r="E18" i="54"/>
  <c r="R18" i="54" s="1"/>
  <c r="E10" i="54"/>
  <c r="E15" i="54"/>
  <c r="R11" i="54" l="1"/>
  <c r="R19" i="54"/>
  <c r="R13" i="54"/>
  <c r="R20" i="54"/>
  <c r="R17" i="54" s="1"/>
  <c r="R8" i="54"/>
  <c r="G31" i="166"/>
  <c r="H31" i="166" s="1"/>
  <c r="R15" i="54"/>
  <c r="R12" i="54"/>
  <c r="R10" i="54"/>
  <c r="R9" i="54"/>
  <c r="E17" i="54"/>
  <c r="D22" i="54"/>
  <c r="E23" i="54"/>
  <c r="R23" i="54" s="1"/>
  <c r="R22" i="54" s="1"/>
  <c r="E6" i="54"/>
  <c r="D6" i="54"/>
  <c r="D17" i="54"/>
  <c r="E24" i="166"/>
  <c r="G24" i="166"/>
  <c r="R6" i="54" l="1"/>
  <c r="R27" i="54" s="1"/>
  <c r="E31" i="166"/>
  <c r="E22" i="54"/>
  <c r="E27" i="54" s="1"/>
  <c r="E10" i="74" s="1"/>
  <c r="E21" i="74" s="1"/>
  <c r="D27" i="54"/>
  <c r="D10" i="74" s="1"/>
  <c r="H24" i="166"/>
  <c r="D21" i="74" l="1"/>
  <c r="D25" i="74" s="1"/>
  <c r="E25" i="74"/>
  <c r="E14" i="74"/>
  <c r="D38" i="166"/>
  <c r="P10" i="74" s="1"/>
  <c r="E35" i="166"/>
  <c r="G35" i="166"/>
  <c r="D14" i="74"/>
  <c r="E23" i="166" l="1"/>
  <c r="E38" i="166" s="1"/>
  <c r="G23" i="166"/>
  <c r="H23" i="166" s="1"/>
  <c r="H35" i="166"/>
  <c r="G38" i="166" l="1"/>
  <c r="H38" i="166" s="1"/>
  <c r="R8" i="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8" i="166" s="1"/>
  <c r="E8" i="166" l="1"/>
  <c r="D9" i="166"/>
  <c r="G8" i="166"/>
  <c r="H8" i="166" s="1"/>
  <c r="G9" i="166" l="1"/>
  <c r="P8" i="74"/>
  <c r="D40" i="166"/>
  <c r="D48" i="166" l="1"/>
  <c r="G40" i="166"/>
  <c r="Q46" i="1"/>
  <c r="G48" i="166" l="1"/>
  <c r="F22" i="54"/>
  <c r="F17" i="54" l="1"/>
  <c r="T6" i="54" l="1"/>
  <c r="G22" i="54" l="1"/>
  <c r="B22" i="54"/>
  <c r="G17" i="54"/>
  <c r="B17" i="54"/>
  <c r="G6" i="54"/>
  <c r="B6" i="54"/>
  <c r="G27" i="54" l="1"/>
  <c r="B27" i="54"/>
  <c r="T22" i="54" l="1"/>
  <c r="T17" i="54"/>
  <c r="T27" i="54" l="1"/>
  <c r="P14" i="74" l="1"/>
  <c r="S46" i="1" l="1"/>
  <c r="E11" i="8" l="1"/>
  <c r="E13" i="8" s="1"/>
  <c r="F9" i="74" s="1"/>
  <c r="F20" i="74" l="1"/>
  <c r="F25" i="74" s="1"/>
  <c r="F14" i="74"/>
  <c r="P24" i="74"/>
  <c r="P20" i="74" l="1"/>
  <c r="C46" i="1" l="1"/>
  <c r="C8" i="74" s="1"/>
  <c r="P46" i="1"/>
  <c r="C19" i="74" l="1"/>
  <c r="P22" i="74" l="1"/>
  <c r="P23" i="74"/>
  <c r="P19" i="74" l="1"/>
  <c r="O13" i="74" l="1"/>
  <c r="O24" i="74" l="1"/>
  <c r="Q24" i="74" s="1"/>
  <c r="Q13" i="74"/>
  <c r="O11" i="74"/>
  <c r="O22" i="74" l="1"/>
  <c r="Q22" i="74" s="1"/>
  <c r="Q11" i="74"/>
  <c r="O10" i="74" l="1"/>
  <c r="O21" i="74" l="1"/>
  <c r="B10" i="45" l="1"/>
  <c r="B22"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3" i="8" l="1"/>
  <c r="P8" i="8"/>
  <c r="P7" i="8" l="1"/>
  <c r="N22" i="12" l="1"/>
  <c r="O8" i="74" l="1"/>
  <c r="Q8" i="74" l="1"/>
  <c r="O19" i="74"/>
  <c r="P21" i="74"/>
  <c r="Q21" i="74" s="1"/>
  <c r="Q10" i="74"/>
  <c r="P7" i="74"/>
  <c r="Q19" i="74" l="1"/>
  <c r="P25" i="74"/>
  <c r="P18" i="74"/>
  <c r="R46" i="1" l="1"/>
  <c r="P10" i="8" l="1"/>
  <c r="F6" i="54" l="1"/>
  <c r="F27" i="54" s="1"/>
  <c r="P11" i="8"/>
  <c r="N13" i="8"/>
  <c r="P13" i="8" s="1"/>
  <c r="B13" i="8"/>
  <c r="C9" i="74" s="1"/>
  <c r="C20" i="74" s="1"/>
  <c r="C25" i="74" s="1"/>
  <c r="O9" i="74" l="1"/>
  <c r="O14" i="74" s="1"/>
  <c r="Q14" i="74" s="1"/>
  <c r="C14" i="74"/>
  <c r="O20" i="74" l="1"/>
  <c r="O18" i="74" s="1"/>
  <c r="Q18" i="74" s="1"/>
  <c r="O7" i="74"/>
  <c r="Q7" i="74" s="1"/>
  <c r="O25" i="74"/>
  <c r="Q25" i="74" s="1"/>
  <c r="Q9" i="74"/>
  <c r="Q20" i="74" l="1"/>
  <c r="E7" i="166"/>
  <c r="F7" i="166"/>
  <c r="H7" i="166" s="1"/>
  <c r="C9" i="166"/>
  <c r="E9" i="166" s="1"/>
  <c r="C40" i="166" l="1"/>
  <c r="F9" i="166"/>
  <c r="F40" i="166" l="1"/>
  <c r="H9" i="166"/>
  <c r="C48" i="166"/>
  <c r="E48" i="166" s="1"/>
  <c r="E40" i="166"/>
  <c r="F48" i="166" l="1"/>
  <c r="H48" i="166" s="1"/>
  <c r="H40" i="166"/>
</calcChain>
</file>

<file path=xl/sharedStrings.xml><?xml version="1.0" encoding="utf-8"?>
<sst xmlns="http://schemas.openxmlformats.org/spreadsheetml/2006/main" count="522" uniqueCount="299">
  <si>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</si>
  <si>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</si>
  <si>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</si>
  <si>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</si>
  <si>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</si>
  <si>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</si>
  <si>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</si>
  <si>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</si>
  <si>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</si>
  <si>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</si>
  <si>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</si>
  <si>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</si>
  <si>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</si>
  <si>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</si>
  <si>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</si>
  <si>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</si>
  <si>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</si>
  <si>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</si>
  <si>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</si>
  <si>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</si>
  <si>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</si>
  <si>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</si>
  <si>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</si>
  <si>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</si>
  <si>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</si>
  <si>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</si>
  <si>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</si>
  <si>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</si>
  <si>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</si>
  <si>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</si>
  <si>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</si>
  <si>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</si>
  <si>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</si>
  <si>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</si>
  <si>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</si>
  <si>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</si>
  <si>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</si>
  <si>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</si>
  <si>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</si>
  <si>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</si>
  <si>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</si>
  <si>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</si>
  <si>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</si>
  <si>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</si>
  <si>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</si>
  <si>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</si>
  <si>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</si>
  <si>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</si>
  <si>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         Tranche 1     </t>
  </si>
  <si>
    <t xml:space="preserve">Tranche 5     </t>
  </si>
  <si>
    <t>n/a</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</si>
  <si>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</si>
  <si>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</si>
  <si>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</si>
  <si>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</si>
  <si>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</si>
  <si>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</si>
  <si>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</si>
  <si>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</si>
  <si>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</si>
  <si>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</si>
  <si>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</si>
  <si>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</si>
  <si>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</si>
  <si>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</si>
  <si>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</si>
  <si>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</si>
  <si>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</si>
  <si>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</si>
  <si>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</si>
  <si>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</si>
  <si>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</si>
  <si>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</si>
  <si>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</si>
  <si>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</si>
  <si>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</si>
  <si>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</si>
  <si>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</si>
  <si>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</si>
  <si>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</si>
  <si>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</si>
  <si>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</si>
  <si>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</si>
  <si>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</si>
  <si>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</si>
  <si>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</si>
  <si>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</si>
  <si>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</si>
  <si>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</si>
  <si>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</si>
  <si>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</si>
  <si>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</si>
  <si>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</si>
  <si>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</si>
  <si>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</si>
  <si>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</si>
  <si>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</si>
  <si>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</si>
  <si>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</si>
  <si>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</si>
  <si>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</si>
  <si>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</si>
  <si>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</si>
  <si>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</si>
  <si>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</si>
  <si>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</si>
  <si>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</si>
  <si>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</si>
  <si>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</si>
  <si>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</si>
  <si>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</si>
  <si>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</si>
  <si>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</si>
  <si>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</si>
  <si>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</si>
  <si>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</si>
  <si>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</si>
  <si>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</si>
  <si>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</si>
  <si>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</si>
  <si>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</si>
  <si>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</si>
  <si>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</si>
  <si>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</si>
  <si>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</si>
  <si>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</si>
  <si>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</si>
  <si>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</si>
  <si>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</si>
  <si>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</si>
  <si>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</si>
  <si>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</si>
  <si>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</si>
  <si>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</si>
  <si>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</si>
  <si>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</si>
  <si>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</si>
  <si>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</si>
  <si>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</si>
  <si>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</si>
  <si>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</si>
  <si>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</si>
  <si>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</si>
  <si>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</si>
  <si>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</si>
  <si>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</si>
  <si>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</si>
  <si>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</si>
  <si>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</si>
  <si>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</si>
  <si>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</si>
  <si>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</si>
  <si>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</si>
  <si>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</si>
  <si>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</si>
  <si>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</si>
  <si>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</si>
  <si>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</si>
  <si>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</si>
  <si>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</si>
  <si>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</si>
  <si>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</si>
  <si>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</si>
  <si>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</si>
  <si>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</si>
  <si>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</si>
  <si>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</si>
  <si>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</si>
  <si>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</si>
  <si>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</si>
  <si>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</si>
  <si>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</si>
  <si>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</si>
  <si>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</si>
  <si>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</si>
  <si>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</si>
  <si>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</si>
  <si>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</si>
  <si>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</si>
  <si>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</si>
  <si>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</si>
  <si>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</si>
  <si>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</si>
  <si>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</si>
  <si>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</si>
  <si>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</si>
  <si>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</si>
  <si>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</si>
  <si>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</si>
  <si>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</si>
  <si>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</si>
  <si>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</si>
  <si>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</si>
  <si>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</si>
  <si>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</si>
  <si>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</si>
  <si>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</si>
  <si>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</si>
  <si>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</si>
  <si>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</si>
  <si>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</si>
  <si>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</si>
  <si>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October-December </t>
  </si>
  <si>
    <t>CY 2020</t>
  </si>
  <si>
    <t>FY 2020</t>
  </si>
  <si>
    <t xml:space="preserve">Metric Tons, Raw Value  </t>
  </si>
  <si>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</si>
  <si>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</si>
  <si>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</si>
  <si>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</si>
  <si>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</si>
  <si>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</si>
  <si>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</si>
  <si>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</si>
  <si>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</si>
  <si>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</si>
  <si>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</si>
  <si>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</si>
  <si>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</si>
  <si>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</si>
  <si>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</si>
  <si>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</si>
  <si>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</si>
  <si>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</si>
  <si>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</si>
  <si>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</si>
  <si>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Entered in October 2019</t>
  </si>
  <si>
    <t>1/ On June 27, 2019, USDA set the raw sugar TRQ at the minimum level to which the United States is committed in the Uruguay Round Agreement on Agriculture.</t>
  </si>
  <si>
    <t>------------------------ FY 2020 ---------------------</t>
  </si>
  <si>
    <t xml:space="preserve"> Jan-Sep 2019</t>
  </si>
  <si>
    <t>Table 4 -- U.S. Refined Sugar Tariff-Rate Quota (TRQ) WTO Allocations and Entries By Month, Fiscal Year (FY) 2020</t>
  </si>
  <si>
    <t>------------------------Fiscal Year 2020-----------------------</t>
  </si>
  <si>
    <t xml:space="preserve">Dominican Republic </t>
  </si>
  <si>
    <t>Others</t>
  </si>
  <si>
    <t>Table 7A -- U.S. Raw Sugar Imports Under the U.S. Sugar Re-Export Program, Fiscal Year (FY) 2020</t>
  </si>
  <si>
    <t>FY 2006</t>
  </si>
  <si>
    <t>FY 2007</t>
  </si>
  <si>
    <t>FY 2008</t>
  </si>
  <si>
    <t>FY 2009</t>
  </si>
  <si>
    <t>FY 2010</t>
  </si>
  <si>
    <t>FY 2019 TRQ Entered in FY 2020</t>
  </si>
  <si>
    <t>Table 7A</t>
  </si>
  <si>
    <t>3/30/200</t>
  </si>
  <si>
    <t>Table 7B -- U.S. Raw Sugar Imports Under the U.S. Sugar Re-Export Program, by Fiscal Year</t>
  </si>
  <si>
    <t xml:space="preserve">Source: U.S. Customs and Border Protection, Weekly Quota Status Report.  </t>
  </si>
  <si>
    <t>High-Tier (over-quota)</t>
  </si>
  <si>
    <t>1/ These TRQs are established on a calendar year basis.  See Federal Register Notice of December 6, 2019 for CY 2020.</t>
  </si>
  <si>
    <t>2/ Determined not to have a trade surplus as defined under the Free Trade Agreements, and thus the CY 2020 TRQs are zero. See Federal Register Notice of December 6, 2020.</t>
  </si>
  <si>
    <t>Chile was determined to have no trade surplus as defined under the Free Trade Agreement, and thus the CY 2020 TRQ is zero. See Federal Register Notice of December 6, 2019.</t>
  </si>
  <si>
    <t>Morocco was determined to have no trade surplus as defined under the Free Trade Agreement, and thus the CY 2020 TRQ is zero. See Federal Register Notice of December 6, 2019.</t>
  </si>
  <si>
    <t xml:space="preserve">Guatemala </t>
  </si>
  <si>
    <t xml:space="preserve">Oct-19 Final    </t>
  </si>
  <si>
    <t xml:space="preserve">Dec-19 Forecast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</si>
  <si>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</si>
  <si>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</si>
  <si>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</si>
  <si>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 xml:space="preserve">Table 8 -- Fiscal Year 2020 U.S. Sugar Imports Forecast </t>
    </r>
    <r>
      <rPr>
        <b/>
        <sz val="11"/>
        <rFont val="Arial"/>
        <family val="2"/>
      </rPr>
      <t>1/</t>
    </r>
  </si>
  <si>
    <t>Table 10 -- U.S. Sugar-Containing Products Tariff-Rate Quota (TRQ) Allocations and Entries By Month, Fiscal Year (FY) 2020 1/</t>
  </si>
  <si>
    <t xml:space="preserve">Table 6 -- U.S. Refined Sugar Reported for Export Credit Under the U.S. Refined Sugar Re-Export Program, Fiscal Year (FY) 2020 1/ </t>
  </si>
  <si>
    <r>
      <t>Table 5 -- Sugar Imports During Fiscal Year (FY) 2020 Under Free Trade Agreement Tariff-Rate Quotas 1/</t>
    </r>
    <r>
      <rPr>
        <b/>
        <sz val="14"/>
        <rFont val="Arial"/>
        <family val="2"/>
      </rPr>
      <t xml:space="preserve"> </t>
    </r>
  </si>
  <si>
    <r>
      <t>Peru</t>
    </r>
    <r>
      <rPr>
        <sz val="14"/>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</si>
  <si>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</si>
  <si>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</si>
  <si>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</si>
  <si>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</si>
  <si>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</si>
  <si>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Table 2 -- U.S. Imports of Sugar from Mexico, Fiscal Year (FY) 2020</t>
    </r>
    <r>
      <rPr>
        <b/>
        <vertAlign val="superscript"/>
        <sz val="12"/>
        <rFont val="Arial"/>
        <family val="2"/>
      </rPr>
      <t xml:space="preserve"> </t>
    </r>
    <r>
      <rPr>
        <b/>
        <sz val="12"/>
        <rFont val="Arial"/>
        <family val="2"/>
      </rPr>
      <t>1/</t>
    </r>
  </si>
  <si>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</si>
  <si>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</si>
  <si>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</si>
  <si>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 xml:space="preserve">Final </t>
  </si>
  <si>
    <t>FY 2020:</t>
  </si>
  <si>
    <r>
      <t xml:space="preserve">FY 2020 </t>
    </r>
    <r>
      <rPr>
        <sz val="12"/>
        <rFont val="Arial"/>
        <family val="2"/>
      </rPr>
      <t>6/</t>
    </r>
  </si>
  <si>
    <r>
      <t xml:space="preserve">FY 2013 </t>
    </r>
    <r>
      <rPr>
        <sz val="12"/>
        <rFont val="Arial"/>
        <family val="2"/>
      </rPr>
      <t>2/</t>
    </r>
    <r>
      <rPr>
        <vertAlign val="superscript"/>
        <sz val="14"/>
        <rFont val="Arial"/>
        <family val="2"/>
      </rPr>
      <t xml:space="preserve"> </t>
    </r>
  </si>
  <si>
    <t>7/  Reporting deadline is the end of the calendar quarter following the quarter in which the transaction occurs.  Monthly totals are preliminary until after reporting deadline.</t>
  </si>
  <si>
    <r>
      <t xml:space="preserve">October-December </t>
    </r>
    <r>
      <rPr>
        <sz val="12"/>
        <rFont val="Arial"/>
        <family val="2"/>
      </rPr>
      <t>7/</t>
    </r>
  </si>
  <si>
    <r>
      <t xml:space="preserve">Fiscal Year by Quarter </t>
    </r>
    <r>
      <rPr>
        <sz val="12"/>
        <color rgb="FF000000"/>
        <rFont val="Arial"/>
        <family val="2"/>
      </rPr>
      <t>5/</t>
    </r>
  </si>
  <si>
    <r>
      <t>Refiner Beginning Balances</t>
    </r>
    <r>
      <rPr>
        <vertAlign val="superscript"/>
        <sz val="14"/>
        <color rgb="FF000000"/>
        <rFont val="Arial"/>
        <family val="2"/>
      </rPr>
      <t xml:space="preserve"> </t>
    </r>
    <r>
      <rPr>
        <sz val="12"/>
        <color rgb="FF000000"/>
        <rFont val="Arial"/>
        <family val="2"/>
      </rPr>
      <t>1/</t>
    </r>
  </si>
  <si>
    <r>
      <t>SCP Beginning Balances</t>
    </r>
    <r>
      <rPr>
        <vertAlign val="superscript"/>
        <sz val="14"/>
        <color rgb="FF000000"/>
        <rFont val="Arial"/>
        <family val="2"/>
      </rPr>
      <t xml:space="preserve"> </t>
    </r>
    <r>
      <rPr>
        <sz val="12"/>
        <color rgb="FF000000"/>
        <rFont val="Arial"/>
        <family val="2"/>
      </rPr>
      <t>3/</t>
    </r>
  </si>
  <si>
    <r>
      <t>POLY Beginning Balances</t>
    </r>
    <r>
      <rPr>
        <vertAlign val="superscript"/>
        <sz val="14"/>
        <color rgb="FF000000"/>
        <rFont val="Arial"/>
        <family val="2"/>
      </rPr>
      <t xml:space="preserve"> </t>
    </r>
    <r>
      <rPr>
        <sz val="12"/>
        <color rgb="FF000000"/>
        <rFont val="Arial"/>
        <family val="2"/>
      </rPr>
      <t>4/</t>
    </r>
  </si>
  <si>
    <r>
      <t xml:space="preserve">6/  Forecast of </t>
    </r>
    <r>
      <rPr>
        <b/>
        <sz val="14"/>
        <rFont val="Arial"/>
        <family val="2"/>
      </rPr>
      <t>308,244</t>
    </r>
    <r>
      <rPr>
        <sz val="14"/>
        <rFont val="Arial"/>
        <family val="2"/>
      </rPr>
      <t xml:space="preserve"> MT for refiner transfers is based on a linear trend of FY 2010-2019 of combined SCP exports and Polyhdric use.  </t>
    </r>
  </si>
  <si>
    <t>Change in Forecast, February vs January</t>
  </si>
  <si>
    <t xml:space="preserve">Nov-19 Final    </t>
  </si>
  <si>
    <t xml:space="preserve">Jan-20 Forecast </t>
  </si>
  <si>
    <t xml:space="preserve">February 2019 </t>
  </si>
  <si>
    <t>The fourth tranche of the FY 2020 specialty sugar TRQ will open for 35,000 metric tons raw value on April 15, 2020.  A valid specialty sugar certificate must accompany the imported sugar.</t>
  </si>
  <si>
    <t>Surrender</t>
  </si>
  <si>
    <r>
      <t>Reallocation</t>
    </r>
    <r>
      <rPr>
        <b/>
        <vertAlign val="superscript"/>
        <sz val="12"/>
        <rFont val="Arial"/>
        <family val="2"/>
      </rPr>
      <t xml:space="preserve"> 1/</t>
    </r>
  </si>
  <si>
    <t>Eswatini (formerly Swaziland)</t>
  </si>
  <si>
    <t>Philippines</t>
  </si>
  <si>
    <t>St. Kitts &amp; Nevis</t>
  </si>
  <si>
    <t>Table 3B -- U.S. Raw Sugar Tariff-Rate Quota (TRQ), Fiscal Year (FY) 2020</t>
  </si>
  <si>
    <t>Initial FY 2020 TRQ</t>
  </si>
  <si>
    <t>Net FY 2020 TRQ</t>
  </si>
  <si>
    <t>Table 3A -- U.S. Raw Sugar Tariff-Rate Quota (TRQ) WTO Allocations and Entries By Month, Fiscal Year (FY) 2020</t>
  </si>
  <si>
    <t xml:space="preserve"> 2/ The tranches of the FY 2020 specialty sugar TRQ open as follows in MTRV.  See USTR's Federal Register notice of July 15, 2019, Vol. 84, No. 135, Page 33799.  </t>
  </si>
  <si>
    <t xml:space="preserve">The February WASDE report shows FY 2020 WTO raw sugar tariff-rate quota (TRQ) shortfall projected at 40,000 short tons raw value (STRV), down 70,486 STRV from last month.  No information is available about specific countries.  </t>
  </si>
  <si>
    <t xml:space="preserve">1/ On February 6, 2020, USTR reallocated sugar from countries that have stated they are unable to fill. </t>
  </si>
  <si>
    <t>https://www.govinfo.gov/app/details/FR-2020-02-07/2020-02411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</si>
</sst>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70" formatCode="#,##0;[Red]#,##0"/>
    <numFmt numFmtId="171" formatCode="&quot;$&quot;#,##0.00"/>
    <numFmt numFmtId="172" formatCode="0.00000000"/>
    <numFmt numFmtId="173" formatCode="#,##0.000"/>
    <numFmt numFmtId="174" formatCode="#,##0.00;[Red]#,##0.00"/>
    <numFmt numFmtId="175" formatCode="#,##0.0;[Red]#,##0.0"/>
    <numFmt numFmtId="176" formatCode="#,##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0"/>
      <color rgb="FFFF0000"/>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vertAlign val="superscript"/>
      <sz val="14"/>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sz val="14"/>
      <color theme="1"/>
      <name val="Calibri"/>
      <family val="2"/>
      <scheme val="minor"/>
    </font>
    <font>
      <sz val="14"/>
      <name val="Calibri"/>
      <family val="2"/>
      <scheme val="minor"/>
    </font>
    <font>
      <b/>
      <sz val="16"/>
      <color rgb="FF000000"/>
      <name val="Arial"/>
      <family val="2"/>
    </font>
    <font>
      <sz val="12"/>
      <color rgb="FF000000"/>
      <name val="Arial"/>
      <family val="2"/>
    </font>
    <font>
      <u/>
      <sz val="11"/>
      <color indexed="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s>
  <cellStyleXfs count="1200">
    <xf numFmtId="0" fontId="0" fillId="0" borderId="0"/>
    <xf numFmtId="43" fontId="27"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3" fontId="35" fillId="0" borderId="0" applyFont="0" applyFill="0" applyBorder="0" applyAlignment="0" applyProtection="0"/>
    <xf numFmtId="44" fontId="27" fillId="0" borderId="0" applyFont="0" applyFill="0" applyBorder="0" applyAlignment="0" applyProtection="0"/>
    <xf numFmtId="42" fontId="35" fillId="0" borderId="0" applyFont="0" applyFill="0" applyBorder="0" applyAlignment="0" applyProtection="0"/>
    <xf numFmtId="0" fontId="29" fillId="0" borderId="0" applyNumberFormat="0" applyFill="0" applyBorder="0" applyAlignment="0" applyProtection="0">
      <alignment vertical="top"/>
      <protection locked="0"/>
    </xf>
    <xf numFmtId="0" fontId="27" fillId="0" borderId="0"/>
    <xf numFmtId="0" fontId="39" fillId="0" borderId="0"/>
    <xf numFmtId="0" fontId="39" fillId="0" borderId="0"/>
    <xf numFmtId="9" fontId="27" fillId="0" borderId="0" applyFont="0" applyFill="0" applyBorder="0" applyAlignment="0" applyProtection="0"/>
    <xf numFmtId="0" fontId="40" fillId="0" borderId="0">
      <protection locked="0"/>
    </xf>
    <xf numFmtId="167" fontId="40" fillId="0" borderId="0">
      <protection locked="0"/>
    </xf>
    <xf numFmtId="0" fontId="41" fillId="0" borderId="0">
      <protection locked="0"/>
    </xf>
    <xf numFmtId="0" fontId="41" fillId="0" borderId="0">
      <protection locked="0"/>
    </xf>
    <xf numFmtId="0" fontId="24" fillId="0" borderId="0"/>
    <xf numFmtId="0" fontId="43" fillId="0" borderId="0"/>
    <xf numFmtId="43" fontId="27" fillId="0" borderId="0" applyFont="0" applyFill="0" applyBorder="0" applyAlignment="0" applyProtection="0"/>
    <xf numFmtId="43" fontId="25"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2" borderId="0" applyNumberFormat="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23" applyNumberFormat="0" applyAlignment="0" applyProtection="0"/>
    <xf numFmtId="0" fontId="54" fillId="6" borderId="24" applyNumberFormat="0" applyAlignment="0" applyProtection="0"/>
    <xf numFmtId="0" fontId="55" fillId="6" borderId="23" applyNumberFormat="0" applyAlignment="0" applyProtection="0"/>
    <xf numFmtId="0" fontId="56" fillId="0" borderId="25" applyNumberFormat="0" applyFill="0" applyAlignment="0" applyProtection="0"/>
    <xf numFmtId="0" fontId="57" fillId="7" borderId="2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61" fillId="32" borderId="0" applyNumberFormat="0" applyBorder="0" applyAlignment="0" applyProtection="0"/>
    <xf numFmtId="0" fontId="22" fillId="0" borderId="0"/>
    <xf numFmtId="0" fontId="22" fillId="8" borderId="27" applyNumberFormat="0" applyFont="0" applyAlignment="0" applyProtection="0"/>
    <xf numFmtId="43" fontId="63" fillId="0" borderId="0" applyFont="0" applyFill="0" applyBorder="0" applyAlignment="0" applyProtection="0"/>
    <xf numFmtId="9" fontId="63" fillId="0" borderId="0" applyFont="0" applyFill="0" applyBorder="0" applyAlignment="0" applyProtection="0"/>
    <xf numFmtId="0" fontId="21" fillId="0" borderId="0"/>
    <xf numFmtId="0" fontId="27" fillId="0" borderId="0"/>
    <xf numFmtId="0" fontId="20" fillId="0" borderId="0"/>
    <xf numFmtId="0" fontId="20" fillId="0" borderId="0"/>
    <xf numFmtId="43" fontId="20" fillId="0" borderId="0" applyFont="0" applyFill="0" applyBorder="0" applyAlignment="0" applyProtection="0"/>
    <xf numFmtId="0" fontId="20" fillId="0" borderId="0"/>
    <xf numFmtId="0" fontId="27" fillId="0" borderId="0"/>
    <xf numFmtId="9" fontId="27" fillId="0" borderId="0" applyFont="0" applyFill="0" applyBorder="0" applyAlignment="0" applyProtection="0"/>
    <xf numFmtId="0" fontId="19" fillId="0" borderId="0"/>
    <xf numFmtId="0" fontId="27" fillId="0" borderId="0"/>
    <xf numFmtId="9" fontId="27"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0" borderId="0"/>
    <xf numFmtId="0" fontId="19" fillId="8" borderId="27" applyNumberFormat="0" applyFont="0" applyAlignment="0" applyProtection="0"/>
    <xf numFmtId="43" fontId="27" fillId="0" borderId="0" applyFont="0" applyFill="0" applyBorder="0" applyAlignment="0" applyProtection="0"/>
    <xf numFmtId="9" fontId="27"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 borderId="27" applyNumberFormat="0" applyFont="0" applyAlignment="0" applyProtection="0"/>
    <xf numFmtId="0" fontId="18" fillId="8" borderId="27" applyNumberFormat="0" applyFont="0" applyAlignment="0" applyProtection="0"/>
    <xf numFmtId="0" fontId="17" fillId="0" borderId="0"/>
    <xf numFmtId="43" fontId="17" fillId="0" borderId="0" applyFont="0" applyFill="0" applyBorder="0" applyAlignment="0" applyProtection="0"/>
    <xf numFmtId="0" fontId="2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5" fillId="0" borderId="0"/>
    <xf numFmtId="0" fontId="15" fillId="0" borderId="0"/>
    <xf numFmtId="0" fontId="15"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7"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7" applyNumberFormat="0" applyFont="0" applyAlignment="0" applyProtection="0"/>
    <xf numFmtId="0" fontId="13" fillId="8" borderId="27" applyNumberFormat="0" applyFont="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43" fontId="27" fillId="0" borderId="0" applyFont="0" applyFill="0" applyBorder="0" applyAlignment="0" applyProtection="0"/>
    <xf numFmtId="9" fontId="27" fillId="0" borderId="0" applyFont="0" applyFill="0" applyBorder="0" applyAlignment="0" applyProtection="0"/>
    <xf numFmtId="0" fontId="11"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2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9">
    <xf numFmtId="0" fontId="0" fillId="0" borderId="0" xfId="0"/>
    <xf numFmtId="3" fontId="0" fillId="0" borderId="0" xfId="0" applyNumberFormat="1"/>
    <xf numFmtId="0" fontId="0" fillId="0" borderId="0" xfId="0" applyBorder="1"/>
    <xf numFmtId="0" fontId="30"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1" fillId="0" borderId="8" xfId="0" applyFont="1" applyBorder="1" applyAlignment="1">
      <alignment horizontal="left"/>
    </xf>
    <xf numFmtId="3" fontId="27" fillId="0" borderId="0" xfId="0" applyNumberFormat="1" applyFont="1" applyBorder="1" applyAlignment="1">
      <alignment horizontal="right"/>
    </xf>
    <xf numFmtId="3" fontId="27"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0" fontId="27"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0" fillId="0" borderId="8" xfId="0" applyFont="1" applyBorder="1"/>
    <xf numFmtId="3" fontId="27" fillId="0" borderId="0" xfId="0" applyNumberFormat="1" applyFont="1" applyFill="1" applyBorder="1"/>
    <xf numFmtId="0" fontId="33" fillId="0" borderId="5" xfId="0" applyFont="1" applyBorder="1" applyAlignment="1">
      <alignment horizontal="center"/>
    </xf>
    <xf numFmtId="0" fontId="33" fillId="0" borderId="0" xfId="0" applyFont="1" applyBorder="1" applyAlignment="1">
      <alignment horizontal="center"/>
    </xf>
    <xf numFmtId="14" fontId="33" fillId="0" borderId="0" xfId="0" quotePrefix="1" applyNumberFormat="1" applyFont="1" applyBorder="1" applyAlignment="1">
      <alignment horizontal="center"/>
    </xf>
    <xf numFmtId="0" fontId="27" fillId="0" borderId="0" xfId="0" applyFont="1" applyFill="1"/>
    <xf numFmtId="0" fontId="34" fillId="0" borderId="0" xfId="0" applyFont="1" applyFill="1"/>
    <xf numFmtId="37" fontId="0" fillId="0" borderId="0" xfId="0" applyNumberFormat="1" applyFill="1"/>
    <xf numFmtId="14" fontId="0" fillId="0" borderId="0" xfId="0" applyNumberFormat="1"/>
    <xf numFmtId="0" fontId="27" fillId="0" borderId="0" xfId="0" applyFont="1" applyBorder="1"/>
    <xf numFmtId="4" fontId="38" fillId="0" borderId="0" xfId="0" applyNumberFormat="1" applyFont="1"/>
    <xf numFmtId="3" fontId="38" fillId="0" borderId="0" xfId="0" applyNumberFormat="1" applyFont="1"/>
    <xf numFmtId="0" fontId="38" fillId="0" borderId="0" xfId="0" applyFont="1"/>
    <xf numFmtId="3" fontId="27" fillId="0" borderId="0" xfId="0" applyNumberFormat="1" applyFont="1"/>
    <xf numFmtId="9" fontId="0" fillId="0" borderId="0" xfId="14" applyFont="1"/>
    <xf numFmtId="165" fontId="0" fillId="0" borderId="0" xfId="1" applyNumberFormat="1" applyFont="1" applyFill="1"/>
    <xf numFmtId="170" fontId="0" fillId="0" borderId="0" xfId="0" applyNumberFormat="1"/>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170" fontId="30" fillId="0" borderId="11" xfId="0" applyNumberFormat="1" applyFont="1" applyBorder="1" applyAlignment="1">
      <alignment horizontal="center"/>
    </xf>
    <xf numFmtId="170" fontId="30" fillId="0" borderId="10" xfId="0" applyNumberFormat="1" applyFont="1" applyBorder="1" applyAlignment="1">
      <alignment horizontal="center"/>
    </xf>
    <xf numFmtId="170" fontId="30" fillId="0" borderId="6" xfId="0" applyNumberFormat="1" applyFont="1" applyBorder="1" applyAlignment="1">
      <alignment horizontal="center"/>
    </xf>
    <xf numFmtId="0" fontId="28" fillId="0" borderId="4" xfId="0" applyFont="1" applyBorder="1"/>
    <xf numFmtId="0" fontId="28" fillId="0" borderId="0" xfId="0" applyFont="1"/>
    <xf numFmtId="0" fontId="28" fillId="0" borderId="18" xfId="0" applyFont="1" applyBorder="1" applyAlignment="1">
      <alignment horizontal="right"/>
    </xf>
    <xf numFmtId="0" fontId="31" fillId="0" borderId="8" xfId="0" applyFont="1" applyBorder="1" applyAlignment="1">
      <alignment horizontal="left" vertical="center"/>
    </xf>
    <xf numFmtId="17" fontId="0" fillId="0" borderId="0" xfId="0" applyNumberFormat="1" applyFill="1" applyBorder="1" applyAlignment="1">
      <alignment horizontal="center" vertical="center"/>
    </xf>
    <xf numFmtId="0" fontId="31" fillId="0" borderId="13" xfId="0" applyFont="1" applyBorder="1" applyAlignment="1">
      <alignment horizontal="left"/>
    </xf>
    <xf numFmtId="0" fontId="27" fillId="0" borderId="0" xfId="0" applyFont="1" applyFill="1" applyBorder="1" applyAlignment="1">
      <alignment wrapText="1"/>
    </xf>
    <xf numFmtId="15" fontId="30" fillId="0" borderId="19" xfId="0" applyNumberFormat="1" applyFont="1" applyBorder="1" applyAlignment="1">
      <alignment horizontal="center"/>
    </xf>
    <xf numFmtId="15" fontId="44" fillId="0" borderId="17" xfId="0" applyNumberFormat="1" applyFont="1" applyBorder="1" applyAlignment="1">
      <alignment horizontal="center"/>
    </xf>
    <xf numFmtId="0" fontId="31" fillId="0" borderId="7" xfId="0" applyFont="1" applyBorder="1" applyAlignment="1">
      <alignment horizontal="left"/>
    </xf>
    <xf numFmtId="14" fontId="68" fillId="0" borderId="5" xfId="0" applyNumberFormat="1" applyFont="1" applyBorder="1" applyAlignment="1">
      <alignment horizontal="center"/>
    </xf>
    <xf numFmtId="14" fontId="68" fillId="0" borderId="0" xfId="0" applyNumberFormat="1" applyFont="1" applyBorder="1" applyAlignment="1">
      <alignment horizontal="center"/>
    </xf>
    <xf numFmtId="17" fontId="25"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7" fillId="0" borderId="7" xfId="0" applyFont="1" applyBorder="1" applyAlignment="1">
      <alignment horizontal="center" wrapText="1"/>
    </xf>
    <xf numFmtId="0" fontId="0" fillId="0" borderId="8" xfId="0" applyBorder="1"/>
    <xf numFmtId="0" fontId="0" fillId="0" borderId="0" xfId="0"/>
    <xf numFmtId="0" fontId="42" fillId="0" borderId="0" xfId="0" applyFont="1"/>
    <xf numFmtId="0" fontId="27" fillId="0" borderId="0" xfId="78" applyFont="1"/>
    <xf numFmtId="15" fontId="44" fillId="0" borderId="2" xfId="0" applyNumberFormat="1" applyFont="1" applyBorder="1" applyAlignment="1">
      <alignment horizontal="center"/>
    </xf>
    <xf numFmtId="0" fontId="67" fillId="0" borderId="3" xfId="0" applyFont="1" applyBorder="1" applyAlignment="1">
      <alignment horizontal="center" wrapText="1"/>
    </xf>
    <xf numFmtId="0" fontId="27" fillId="0" borderId="0" xfId="0" applyFont="1" applyFill="1" applyBorder="1" applyAlignment="1">
      <alignment horizontal="right"/>
    </xf>
    <xf numFmtId="0" fontId="0" fillId="0" borderId="0" xfId="0" applyAlignment="1">
      <alignment vertical="top"/>
    </xf>
    <xf numFmtId="0" fontId="27" fillId="0" borderId="0" xfId="0" applyFont="1" applyAlignment="1">
      <alignment vertical="top"/>
    </xf>
    <xf numFmtId="173" fontId="27" fillId="0" borderId="0" xfId="0" applyNumberFormat="1" applyFont="1" applyFill="1" applyBorder="1" applyAlignment="1">
      <alignment horizontal="right"/>
    </xf>
    <xf numFmtId="0" fontId="0" fillId="0" borderId="0" xfId="0"/>
    <xf numFmtId="3" fontId="0" fillId="0" borderId="0" xfId="0" applyNumberFormat="1"/>
    <xf numFmtId="0" fontId="27" fillId="0" borderId="0" xfId="0" applyFont="1"/>
    <xf numFmtId="170" fontId="0" fillId="0" borderId="0" xfId="0" applyNumberFormat="1"/>
    <xf numFmtId="4" fontId="0" fillId="0" borderId="0" xfId="0" applyNumberFormat="1"/>
    <xf numFmtId="0" fontId="64" fillId="0" borderId="0" xfId="0" applyFont="1" applyAlignment="1">
      <alignment vertical="top"/>
    </xf>
    <xf numFmtId="0" fontId="28" fillId="0" borderId="0" xfId="0" applyFont="1" applyBorder="1"/>
    <xf numFmtId="2" fontId="0" fillId="0" borderId="0" xfId="0" applyNumberFormat="1"/>
    <xf numFmtId="3" fontId="42" fillId="0" borderId="0" xfId="11" applyNumberFormat="1" applyFont="1" applyBorder="1"/>
    <xf numFmtId="3" fontId="71" fillId="0" borderId="0" xfId="11" applyNumberFormat="1" applyFont="1" applyBorder="1"/>
    <xf numFmtId="3" fontId="42" fillId="0" borderId="0" xfId="0" applyNumberFormat="1" applyFont="1" applyFill="1" applyBorder="1"/>
    <xf numFmtId="0" fontId="42" fillId="0" borderId="0" xfId="11" applyFont="1"/>
    <xf numFmtId="3" fontId="42" fillId="0" borderId="0" xfId="0" applyNumberFormat="1" applyFont="1"/>
    <xf numFmtId="0" fontId="42" fillId="0" borderId="0" xfId="0" applyFont="1" applyBorder="1"/>
    <xf numFmtId="3" fontId="42" fillId="0" borderId="0" xfId="0" applyNumberFormat="1" applyFont="1" applyBorder="1"/>
    <xf numFmtId="3" fontId="42" fillId="0" borderId="0" xfId="0" applyNumberFormat="1" applyFont="1" applyFill="1" applyBorder="1" applyAlignment="1">
      <alignment horizontal="right"/>
    </xf>
    <xf numFmtId="3" fontId="69" fillId="0" borderId="0" xfId="0" applyNumberFormat="1" applyFont="1"/>
    <xf numFmtId="3" fontId="42" fillId="0" borderId="0" xfId="0" applyNumberFormat="1" applyFont="1" applyBorder="1" applyAlignment="1">
      <alignment horizontal="right" readingOrder="2"/>
    </xf>
    <xf numFmtId="4" fontId="69" fillId="0" borderId="0" xfId="0" applyNumberFormat="1" applyFont="1" applyBorder="1" applyAlignment="1">
      <alignment horizontal="right" readingOrder="2"/>
    </xf>
    <xf numFmtId="0" fontId="69" fillId="0" borderId="0" xfId="0" applyFont="1"/>
    <xf numFmtId="0" fontId="75" fillId="0" borderId="0" xfId="0" applyFont="1" applyBorder="1" applyAlignment="1">
      <alignment horizontal="left" wrapText="1" indent="1"/>
    </xf>
    <xf numFmtId="170" fontId="75" fillId="0" borderId="0" xfId="1" quotePrefix="1" applyNumberFormat="1" applyFont="1" applyBorder="1" applyAlignment="1">
      <alignment readingOrder="2"/>
    </xf>
    <xf numFmtId="170" fontId="75" fillId="0" borderId="0" xfId="1" quotePrefix="1" applyNumberFormat="1" applyFont="1" applyFill="1" applyBorder="1" applyAlignment="1">
      <alignment readingOrder="2"/>
    </xf>
    <xf numFmtId="170" fontId="75" fillId="0" borderId="0" xfId="1" applyNumberFormat="1" applyFont="1" applyBorder="1" applyAlignment="1">
      <alignment readingOrder="2"/>
    </xf>
    <xf numFmtId="0" fontId="42" fillId="0" borderId="3" xfId="0" applyFont="1" applyBorder="1"/>
    <xf numFmtId="0" fontId="42" fillId="0" borderId="0" xfId="0" applyFont="1" applyBorder="1" applyAlignment="1">
      <alignment horizontal="right"/>
    </xf>
    <xf numFmtId="0" fontId="75" fillId="0" borderId="0" xfId="0" applyFont="1" applyBorder="1" applyAlignment="1">
      <alignment wrapText="1"/>
    </xf>
    <xf numFmtId="3" fontId="75" fillId="0" borderId="0" xfId="0" applyNumberFormat="1" applyFont="1" applyBorder="1" applyAlignment="1">
      <alignment horizontal="right"/>
    </xf>
    <xf numFmtId="3" fontId="42" fillId="0" borderId="0" xfId="0" applyNumberFormat="1" applyFont="1" applyBorder="1" applyAlignment="1">
      <alignment horizontal="right"/>
    </xf>
    <xf numFmtId="0" fontId="42" fillId="0" borderId="0" xfId="0" applyFont="1" applyFill="1" applyBorder="1" applyAlignment="1">
      <alignment horizontal="right"/>
    </xf>
    <xf numFmtId="0" fontId="42" fillId="0" borderId="7" xfId="0" applyFont="1" applyBorder="1" applyAlignment="1">
      <alignment wrapText="1"/>
    </xf>
    <xf numFmtId="165" fontId="25" fillId="0" borderId="0" xfId="1" applyNumberFormat="1" applyFont="1" applyFill="1"/>
    <xf numFmtId="165" fontId="27" fillId="0" borderId="0" xfId="1" applyNumberFormat="1" applyFont="1"/>
    <xf numFmtId="37" fontId="27" fillId="0" borderId="0" xfId="0" applyNumberFormat="1" applyFont="1"/>
    <xf numFmtId="3" fontId="27" fillId="0" borderId="0" xfId="0" applyNumberFormat="1" applyFont="1" applyAlignment="1">
      <alignment vertical="top"/>
    </xf>
    <xf numFmtId="4" fontId="27" fillId="0" borderId="0" xfId="0" applyNumberFormat="1" applyFont="1"/>
    <xf numFmtId="166" fontId="38" fillId="0" borderId="19" xfId="0" applyNumberFormat="1" applyFont="1" applyBorder="1" applyAlignment="1">
      <alignment horizontal="center" vertical="center"/>
    </xf>
    <xf numFmtId="166" fontId="38" fillId="0" borderId="16" xfId="0" applyNumberFormat="1" applyFont="1" applyBorder="1" applyAlignment="1">
      <alignment horizontal="center" vertical="center"/>
    </xf>
    <xf numFmtId="14" fontId="38" fillId="0" borderId="16" xfId="0" applyNumberFormat="1" applyFont="1" applyBorder="1" applyAlignment="1">
      <alignment horizontal="center" vertical="center"/>
    </xf>
    <xf numFmtId="0" fontId="42" fillId="0" borderId="0" xfId="0" applyFont="1" applyFill="1" applyBorder="1" applyAlignment="1"/>
    <xf numFmtId="0" fontId="30" fillId="0" borderId="13" xfId="11" applyFont="1" applyBorder="1" applyAlignment="1">
      <alignment horizontal="center" vertical="center" wrapText="1"/>
    </xf>
    <xf numFmtId="0" fontId="74" fillId="0" borderId="13" xfId="11" applyFont="1" applyBorder="1" applyAlignment="1">
      <alignment horizontal="center" vertical="center" wrapText="1"/>
    </xf>
    <xf numFmtId="174" fontId="0" fillId="0" borderId="0" xfId="0" applyNumberFormat="1"/>
    <xf numFmtId="175" fontId="0" fillId="0" borderId="0" xfId="0" applyNumberFormat="1"/>
    <xf numFmtId="168" fontId="27" fillId="0" borderId="0" xfId="14" applyNumberFormat="1" applyFont="1" applyBorder="1" applyAlignment="1">
      <alignment horizontal="right"/>
    </xf>
    <xf numFmtId="3" fontId="30" fillId="0" borderId="36" xfId="11" applyNumberFormat="1" applyFont="1" applyBorder="1" applyAlignment="1">
      <alignment horizontal="center" vertical="center"/>
    </xf>
    <xf numFmtId="0" fontId="42" fillId="0" borderId="5" xfId="0" applyFont="1" applyBorder="1"/>
    <xf numFmtId="0" fontId="75" fillId="0" borderId="0" xfId="0" applyFont="1" applyBorder="1" applyAlignment="1"/>
    <xf numFmtId="0" fontId="27" fillId="0" borderId="0" xfId="0" applyFont="1" applyFill="1" applyAlignment="1"/>
    <xf numFmtId="0" fontId="0" fillId="0" borderId="0" xfId="0" applyAlignment="1"/>
    <xf numFmtId="0" fontId="27" fillId="0" borderId="35" xfId="0" applyFont="1" applyBorder="1" applyAlignment="1">
      <alignment horizontal="center" vertical="center"/>
    </xf>
    <xf numFmtId="0" fontId="42" fillId="0" borderId="19" xfId="0" applyFont="1" applyBorder="1"/>
    <xf numFmtId="0" fontId="42" fillId="0" borderId="17" xfId="0" applyFont="1" applyBorder="1"/>
    <xf numFmtId="17" fontId="42" fillId="0" borderId="19" xfId="0" quotePrefix="1" applyNumberFormat="1" applyFont="1" applyBorder="1" applyAlignment="1">
      <alignment horizontal="center"/>
    </xf>
    <xf numFmtId="17" fontId="42" fillId="0" borderId="16" xfId="0" quotePrefix="1" applyNumberFormat="1" applyFont="1" applyBorder="1" applyAlignment="1">
      <alignment horizontal="center" wrapText="1"/>
    </xf>
    <xf numFmtId="17" fontId="42" fillId="0" borderId="17" xfId="0" quotePrefix="1" applyNumberFormat="1" applyFont="1" applyBorder="1" applyAlignment="1">
      <alignment horizontal="center" wrapText="1"/>
    </xf>
    <xf numFmtId="17" fontId="42" fillId="0" borderId="0" xfId="0" quotePrefix="1" applyNumberFormat="1" applyFont="1" applyBorder="1" applyAlignment="1">
      <alignment horizontal="center" wrapText="1"/>
    </xf>
    <xf numFmtId="0" fontId="42" fillId="0" borderId="5" xfId="0" applyFont="1" applyBorder="1" applyAlignment="1">
      <alignment horizontal="center" vertical="center"/>
    </xf>
    <xf numFmtId="0" fontId="42" fillId="0" borderId="7" xfId="0" applyFont="1" applyBorder="1" applyAlignment="1">
      <alignment horizontal="center" vertical="center"/>
    </xf>
    <xf numFmtId="165" fontId="75" fillId="0" borderId="3" xfId="0" applyNumberFormat="1" applyFont="1" applyBorder="1" applyAlignment="1">
      <alignment horizontal="center" vertical="center"/>
    </xf>
    <xf numFmtId="0" fontId="42" fillId="0" borderId="7" xfId="0" applyFont="1" applyBorder="1"/>
    <xf numFmtId="0" fontId="75" fillId="0" borderId="5" xfId="0" applyFont="1" applyBorder="1" applyAlignment="1">
      <alignment horizontal="center"/>
    </xf>
    <xf numFmtId="0" fontId="75" fillId="0" borderId="0" xfId="0" applyFont="1" applyBorder="1" applyAlignment="1">
      <alignment horizontal="center"/>
    </xf>
    <xf numFmtId="0" fontId="77" fillId="0" borderId="0" xfId="0" applyFont="1" applyFill="1" applyBorder="1" applyAlignment="1">
      <alignment horizontal="center"/>
    </xf>
    <xf numFmtId="0" fontId="75" fillId="0" borderId="0" xfId="0" applyFont="1" applyFill="1" applyBorder="1" applyAlignment="1">
      <alignment horizontal="center"/>
    </xf>
    <xf numFmtId="165" fontId="42" fillId="0" borderId="5" xfId="0" applyNumberFormat="1" applyFont="1" applyBorder="1"/>
    <xf numFmtId="165" fontId="69" fillId="0" borderId="7" xfId="0" applyNumberFormat="1" applyFont="1" applyBorder="1"/>
    <xf numFmtId="165" fontId="69" fillId="0" borderId="3" xfId="0" applyNumberFormat="1" applyFont="1" applyBorder="1"/>
    <xf numFmtId="3" fontId="42" fillId="0" borderId="5" xfId="1" quotePrefix="1" applyNumberFormat="1" applyFont="1" applyFill="1" applyBorder="1" applyAlignment="1">
      <alignment readingOrder="2"/>
    </xf>
    <xf numFmtId="3" fontId="42" fillId="0" borderId="0" xfId="1" quotePrefix="1" applyNumberFormat="1" applyFont="1" applyFill="1" applyBorder="1" applyAlignment="1">
      <alignment readingOrder="2"/>
    </xf>
    <xf numFmtId="3" fontId="42" fillId="0" borderId="5" xfId="1" applyNumberFormat="1" applyFont="1" applyBorder="1" applyAlignment="1">
      <alignment horizontal="right" readingOrder="2"/>
    </xf>
    <xf numFmtId="3" fontId="69" fillId="0" borderId="0" xfId="1" applyNumberFormat="1" applyFont="1" applyFill="1" applyBorder="1" applyAlignment="1">
      <alignment horizontal="right" readingOrder="2"/>
    </xf>
    <xf numFmtId="9" fontId="78" fillId="0" borderId="3" xfId="14" applyFont="1" applyFill="1" applyBorder="1" applyAlignment="1">
      <alignment horizontal="right" readingOrder="2"/>
    </xf>
    <xf numFmtId="0" fontId="42" fillId="0" borderId="5" xfId="0" applyFont="1" applyBorder="1" applyAlignment="1">
      <alignment horizontal="right"/>
    </xf>
    <xf numFmtId="3" fontId="42" fillId="0" borderId="5" xfId="1" applyNumberFormat="1" applyFont="1" applyFill="1" applyBorder="1" applyAlignment="1">
      <alignment horizontal="right" readingOrder="2"/>
    </xf>
    <xf numFmtId="170" fontId="42" fillId="0" borderId="0" xfId="0" applyNumberFormat="1" applyFont="1"/>
    <xf numFmtId="3" fontId="69" fillId="0" borderId="7" xfId="1" applyNumberFormat="1" applyFont="1" applyFill="1" applyBorder="1" applyAlignment="1">
      <alignment horizontal="right" readingOrder="2"/>
    </xf>
    <xf numFmtId="170" fontId="42" fillId="0" borderId="0" xfId="1" quotePrefix="1" applyNumberFormat="1" applyFont="1" applyFill="1" applyBorder="1" applyAlignment="1"/>
    <xf numFmtId="3" fontId="42" fillId="0" borderId="0" xfId="1" quotePrefix="1" applyNumberFormat="1" applyFont="1" applyFill="1" applyBorder="1" applyAlignment="1"/>
    <xf numFmtId="0" fontId="42" fillId="0" borderId="5" xfId="0" applyFont="1" applyBorder="1" applyAlignment="1">
      <alignment horizontal="left"/>
    </xf>
    <xf numFmtId="0" fontId="42" fillId="0" borderId="5" xfId="0" applyFont="1" applyFill="1" applyBorder="1"/>
    <xf numFmtId="0" fontId="42" fillId="0" borderId="7" xfId="0" applyFont="1" applyFill="1" applyBorder="1" applyAlignment="1">
      <alignment horizontal="left" wrapText="1"/>
    </xf>
    <xf numFmtId="3" fontId="42" fillId="0" borderId="5" xfId="0" applyNumberFormat="1" applyFont="1" applyBorder="1" applyAlignment="1">
      <alignment horizontal="right"/>
    </xf>
    <xf numFmtId="3" fontId="42" fillId="0" borderId="16" xfId="0" applyNumberFormat="1" applyFont="1" applyBorder="1" applyAlignment="1">
      <alignment readingOrder="2"/>
    </xf>
    <xf numFmtId="3" fontId="42" fillId="0" borderId="19" xfId="1" applyNumberFormat="1" applyFont="1" applyFill="1" applyBorder="1" applyAlignment="1">
      <alignment horizontal="right" readingOrder="2"/>
    </xf>
    <xf numFmtId="3" fontId="69" fillId="0" borderId="17" xfId="1" applyNumberFormat="1" applyFont="1" applyFill="1" applyBorder="1" applyAlignment="1">
      <alignment horizontal="right" readingOrder="2"/>
    </xf>
    <xf numFmtId="9" fontId="78" fillId="0" borderId="2" xfId="14" applyFont="1" applyFill="1" applyBorder="1" applyAlignment="1">
      <alignment horizontal="right" readingOrder="2"/>
    </xf>
    <xf numFmtId="0" fontId="42" fillId="0" borderId="8" xfId="0" applyFont="1" applyBorder="1"/>
    <xf numFmtId="0" fontId="42" fillId="0" borderId="10" xfId="0" applyFont="1" applyBorder="1"/>
    <xf numFmtId="0" fontId="42" fillId="0" borderId="6" xfId="0" applyFont="1" applyBorder="1"/>
    <xf numFmtId="165" fontId="80" fillId="0" borderId="7" xfId="0" applyNumberFormat="1" applyFont="1" applyFill="1" applyBorder="1" applyAlignment="1">
      <alignment horizontal="center" vertical="center"/>
    </xf>
    <xf numFmtId="3" fontId="69" fillId="0" borderId="7" xfId="1" applyNumberFormat="1" applyFont="1" applyBorder="1" applyAlignment="1">
      <alignment horizontal="right" readingOrder="2"/>
    </xf>
    <xf numFmtId="9" fontId="78" fillId="0" borderId="3" xfId="14" applyFont="1" applyBorder="1" applyAlignment="1">
      <alignment horizontal="right" readingOrder="2"/>
    </xf>
    <xf numFmtId="0" fontId="42" fillId="0" borderId="5" xfId="0" applyFont="1" applyFill="1" applyBorder="1" applyAlignment="1">
      <alignment horizontal="left"/>
    </xf>
    <xf numFmtId="0" fontId="42" fillId="0" borderId="0" xfId="0" applyFont="1" applyFill="1" applyBorder="1" applyAlignment="1">
      <alignment horizontal="left" wrapText="1"/>
    </xf>
    <xf numFmtId="0" fontId="42" fillId="0" borderId="16" xfId="0" applyFont="1" applyBorder="1"/>
    <xf numFmtId="3" fontId="42" fillId="0" borderId="19" xfId="1" quotePrefix="1" applyNumberFormat="1" applyFont="1" applyFill="1" applyBorder="1" applyAlignment="1">
      <alignment readingOrder="2"/>
    </xf>
    <xf numFmtId="3" fontId="42" fillId="0" borderId="16" xfId="1" quotePrefix="1" applyNumberFormat="1" applyFont="1" applyFill="1" applyBorder="1" applyAlignment="1">
      <alignment readingOrder="2"/>
    </xf>
    <xf numFmtId="3" fontId="69" fillId="0" borderId="17" xfId="1" applyNumberFormat="1" applyFont="1" applyBorder="1" applyAlignment="1">
      <alignment horizontal="right" readingOrder="2"/>
    </xf>
    <xf numFmtId="9" fontId="78" fillId="0" borderId="2" xfId="14" applyFont="1" applyBorder="1" applyAlignment="1">
      <alignment horizontal="right" readingOrder="2"/>
    </xf>
    <xf numFmtId="165" fontId="42" fillId="0" borderId="0" xfId="1" applyNumberFormat="1" applyFont="1"/>
    <xf numFmtId="172" fontId="42" fillId="0" borderId="0" xfId="0" applyNumberFormat="1" applyFont="1" applyBorder="1"/>
    <xf numFmtId="171" fontId="42" fillId="0" borderId="0" xfId="0" applyNumberFormat="1" applyFont="1"/>
    <xf numFmtId="0" fontId="42" fillId="0" borderId="8" xfId="0" applyFont="1" applyBorder="1" applyAlignment="1">
      <alignment horizontal="center" vertical="center" wrapText="1"/>
    </xf>
    <xf numFmtId="0" fontId="69" fillId="0" borderId="6" xfId="0" applyFont="1" applyBorder="1" applyAlignment="1">
      <alignment horizontal="center" vertical="center" wrapText="1"/>
    </xf>
    <xf numFmtId="0" fontId="42" fillId="0" borderId="6" xfId="0" applyFont="1" applyBorder="1" applyAlignment="1">
      <alignment horizontal="center" vertical="center" wrapText="1"/>
    </xf>
    <xf numFmtId="0" fontId="71" fillId="0" borderId="11" xfId="0" applyFont="1" applyBorder="1" applyAlignment="1">
      <alignment horizontal="left"/>
    </xf>
    <xf numFmtId="0" fontId="42" fillId="0" borderId="3" xfId="0" applyFont="1" applyBorder="1" applyAlignment="1">
      <alignment horizontal="center" vertical="top" wrapText="1"/>
    </xf>
    <xf numFmtId="0" fontId="71" fillId="0" borderId="3" xfId="0" applyFont="1" applyBorder="1"/>
    <xf numFmtId="3" fontId="42" fillId="0" borderId="5" xfId="1" applyNumberFormat="1" applyFont="1" applyFill="1" applyBorder="1" applyAlignment="1">
      <alignment readingOrder="2"/>
    </xf>
    <xf numFmtId="3" fontId="42" fillId="0" borderId="0" xfId="1" applyNumberFormat="1" applyFont="1" applyFill="1" applyBorder="1" applyAlignment="1">
      <alignment horizontal="right" readingOrder="2"/>
    </xf>
    <xf numFmtId="3" fontId="42" fillId="0" borderId="0" xfId="1" applyNumberFormat="1" applyFont="1" applyBorder="1" applyAlignment="1">
      <alignment readingOrder="2"/>
    </xf>
    <xf numFmtId="3" fontId="42" fillId="0" borderId="0" xfId="1" applyNumberFormat="1" applyFont="1" applyFill="1" applyBorder="1" applyAlignment="1">
      <alignment readingOrder="2"/>
    </xf>
    <xf numFmtId="3" fontId="42" fillId="0" borderId="7" xfId="1" applyNumberFormat="1" applyFont="1" applyBorder="1" applyAlignment="1">
      <alignment readingOrder="2"/>
    </xf>
    <xf numFmtId="3" fontId="42" fillId="0" borderId="3" xfId="1" applyNumberFormat="1" applyFont="1" applyBorder="1" applyAlignment="1">
      <alignment readingOrder="2"/>
    </xf>
    <xf numFmtId="0" fontId="78" fillId="0" borderId="3" xfId="19" applyFont="1" applyBorder="1" applyAlignment="1">
      <alignment horizontal="left" indent="1"/>
    </xf>
    <xf numFmtId="170" fontId="42" fillId="0" borderId="5" xfId="1" applyNumberFormat="1" applyFont="1" applyBorder="1"/>
    <xf numFmtId="170" fontId="42" fillId="0" borderId="0" xfId="1" applyNumberFormat="1" applyFont="1" applyBorder="1"/>
    <xf numFmtId="170" fontId="42" fillId="0" borderId="0" xfId="1" applyNumberFormat="1" applyFont="1" applyFill="1" applyBorder="1"/>
    <xf numFmtId="170" fontId="42" fillId="0" borderId="0" xfId="1" applyNumberFormat="1" applyFont="1" applyFill="1" applyBorder="1" applyAlignment="1">
      <alignment readingOrder="2"/>
    </xf>
    <xf numFmtId="170" fontId="42" fillId="0" borderId="5" xfId="1" applyNumberFormat="1" applyFont="1" applyFill="1" applyBorder="1"/>
    <xf numFmtId="170" fontId="42" fillId="0" borderId="0" xfId="1" applyNumberFormat="1" applyFont="1"/>
    <xf numFmtId="170" fontId="42" fillId="0" borderId="0" xfId="1" applyNumberFormat="1" applyFont="1" applyFill="1"/>
    <xf numFmtId="0" fontId="42" fillId="0" borderId="3" xfId="0" applyFont="1" applyBorder="1" applyAlignment="1">
      <alignment horizontal="left" indent="1"/>
    </xf>
    <xf numFmtId="170" fontId="42" fillId="0" borderId="0" xfId="1" applyNumberFormat="1" applyFont="1" applyFill="1" applyBorder="1" applyAlignment="1">
      <alignment horizontal="right" readingOrder="2"/>
    </xf>
    <xf numFmtId="0" fontId="42" fillId="0" borderId="3" xfId="0" applyFont="1" applyBorder="1" applyAlignment="1">
      <alignment horizontal="left" vertical="center" wrapText="1" indent="1"/>
    </xf>
    <xf numFmtId="170" fontId="42" fillId="0" borderId="0" xfId="1" applyNumberFormat="1" applyFont="1" applyBorder="1" applyAlignment="1"/>
    <xf numFmtId="170" fontId="42" fillId="0" borderId="0" xfId="1" applyNumberFormat="1" applyFont="1" applyFill="1" applyBorder="1" applyAlignment="1"/>
    <xf numFmtId="0" fontId="75" fillId="0" borderId="19" xfId="0" applyFont="1" applyBorder="1" applyAlignment="1">
      <alignment horizontal="left" wrapText="1" indent="1"/>
    </xf>
    <xf numFmtId="170" fontId="75" fillId="0" borderId="19" xfId="1" quotePrefix="1" applyNumberFormat="1" applyFont="1" applyBorder="1" applyAlignment="1">
      <alignment readingOrder="2"/>
    </xf>
    <xf numFmtId="170" fontId="75" fillId="0" borderId="16" xfId="1" quotePrefix="1" applyNumberFormat="1" applyFont="1" applyBorder="1" applyAlignment="1">
      <alignment readingOrder="2"/>
    </xf>
    <xf numFmtId="0" fontId="42" fillId="0" borderId="0" xfId="0" applyFont="1" applyAlignment="1">
      <alignment vertical="top"/>
    </xf>
    <xf numFmtId="0" fontId="71" fillId="0" borderId="13" xfId="0" applyFont="1" applyBorder="1" applyAlignment="1">
      <alignment horizontal="left"/>
    </xf>
    <xf numFmtId="17" fontId="42" fillId="0" borderId="14" xfId="0" quotePrefix="1" applyNumberFormat="1" applyFont="1" applyBorder="1" applyAlignment="1">
      <alignment horizontal="center" vertical="center" wrapText="1"/>
    </xf>
    <xf numFmtId="17" fontId="42" fillId="0" borderId="15" xfId="0" quotePrefix="1" applyNumberFormat="1" applyFont="1" applyBorder="1" applyAlignment="1">
      <alignment horizontal="center" vertical="center" wrapText="1"/>
    </xf>
    <xf numFmtId="0" fontId="42" fillId="0" borderId="13" xfId="0" applyFont="1" applyBorder="1" applyAlignment="1">
      <alignment horizontal="center" vertical="top" wrapText="1"/>
    </xf>
    <xf numFmtId="0" fontId="75" fillId="0" borderId="3" xfId="0" applyFont="1" applyBorder="1" applyAlignment="1">
      <alignment horizontal="center"/>
    </xf>
    <xf numFmtId="0" fontId="75" fillId="0" borderId="7" xfId="0" applyFont="1" applyBorder="1" applyAlignment="1">
      <alignment horizontal="center"/>
    </xf>
    <xf numFmtId="0" fontId="42" fillId="0" borderId="5" xfId="0" applyFont="1" applyBorder="1" applyAlignment="1">
      <alignment readingOrder="1"/>
    </xf>
    <xf numFmtId="0" fontId="42" fillId="0" borderId="0" xfId="0" applyFont="1" applyBorder="1" applyAlignment="1">
      <alignment readingOrder="1"/>
    </xf>
    <xf numFmtId="0" fontId="75" fillId="0" borderId="0" xfId="0" applyFont="1" applyBorder="1" applyAlignment="1">
      <alignment readingOrder="1"/>
    </xf>
    <xf numFmtId="0" fontId="42" fillId="0" borderId="0" xfId="0" applyFont="1" applyFill="1" applyBorder="1" applyAlignment="1">
      <alignment readingOrder="1"/>
    </xf>
    <xf numFmtId="0" fontId="42" fillId="0" borderId="7" xfId="0" applyFont="1" applyBorder="1" applyAlignment="1">
      <alignment readingOrder="1"/>
    </xf>
    <xf numFmtId="3" fontId="42" fillId="0" borderId="3" xfId="0" applyNumberFormat="1" applyFont="1" applyBorder="1" applyAlignment="1">
      <alignment readingOrder="1"/>
    </xf>
    <xf numFmtId="3" fontId="42" fillId="0" borderId="0" xfId="0" applyNumberFormat="1" applyFont="1" applyBorder="1" applyAlignment="1">
      <alignment readingOrder="1"/>
    </xf>
    <xf numFmtId="9" fontId="42" fillId="0" borderId="3" xfId="0" applyNumberFormat="1" applyFont="1" applyBorder="1" applyAlignment="1">
      <alignment readingOrder="1"/>
    </xf>
    <xf numFmtId="0" fontId="42" fillId="0" borderId="5" xfId="0" applyFont="1" applyBorder="1" applyAlignment="1">
      <alignment vertical="top"/>
    </xf>
    <xf numFmtId="170" fontId="42" fillId="0" borderId="5" xfId="0" applyNumberFormat="1" applyFont="1" applyBorder="1" applyAlignment="1">
      <alignment readingOrder="1"/>
    </xf>
    <xf numFmtId="170" fontId="42" fillId="0" borderId="0" xfId="0" applyNumberFormat="1" applyFont="1" applyBorder="1" applyAlignment="1">
      <alignment readingOrder="1"/>
    </xf>
    <xf numFmtId="168" fontId="42" fillId="0" borderId="0" xfId="0" applyNumberFormat="1" applyFont="1" applyBorder="1" applyAlignment="1">
      <alignment readingOrder="1"/>
    </xf>
    <xf numFmtId="3" fontId="42" fillId="0" borderId="7" xfId="10" applyNumberFormat="1" applyFont="1" applyBorder="1" applyAlignment="1" applyProtection="1">
      <alignment horizontal="right"/>
    </xf>
    <xf numFmtId="3" fontId="42" fillId="0" borderId="0" xfId="0" applyNumberFormat="1" applyFont="1" applyAlignment="1">
      <alignment readingOrder="1"/>
    </xf>
    <xf numFmtId="3" fontId="42" fillId="0" borderId="3" xfId="0" applyNumberFormat="1" applyFont="1" applyFill="1" applyBorder="1" applyAlignment="1">
      <alignment readingOrder="1"/>
    </xf>
    <xf numFmtId="0" fontId="42" fillId="0" borderId="5" xfId="0" applyFont="1" applyBorder="1" applyAlignment="1">
      <alignment horizontal="left" vertical="top"/>
    </xf>
    <xf numFmtId="3" fontId="42" fillId="0" borderId="0" xfId="0" applyNumberFormat="1" applyFont="1" applyFill="1" applyBorder="1" applyAlignment="1">
      <alignment readingOrder="1"/>
    </xf>
    <xf numFmtId="3" fontId="42" fillId="0" borderId="3" xfId="0" applyNumberFormat="1" applyFont="1" applyBorder="1" applyAlignment="1">
      <alignment horizontal="right" readingOrder="1"/>
    </xf>
    <xf numFmtId="3" fontId="42" fillId="0" borderId="0" xfId="0" applyNumberFormat="1" applyFont="1" applyAlignment="1">
      <alignment horizontal="right" readingOrder="1"/>
    </xf>
    <xf numFmtId="9" fontId="42" fillId="0" borderId="3" xfId="0" applyNumberFormat="1" applyFont="1" applyBorder="1" applyAlignment="1">
      <alignment horizontal="right" readingOrder="1"/>
    </xf>
    <xf numFmtId="0" fontId="42" fillId="0" borderId="5" xfId="0" applyFont="1" applyFill="1" applyBorder="1" applyAlignment="1">
      <alignment vertical="top"/>
    </xf>
    <xf numFmtId="170" fontId="42" fillId="0" borderId="5" xfId="0" applyNumberFormat="1" applyFont="1" applyFill="1" applyBorder="1" applyAlignment="1">
      <alignment readingOrder="1"/>
    </xf>
    <xf numFmtId="170" fontId="42" fillId="0" borderId="0" xfId="1" applyNumberFormat="1" applyFont="1" applyFill="1" applyBorder="1" applyAlignment="1">
      <alignment readingOrder="1"/>
    </xf>
    <xf numFmtId="3" fontId="42" fillId="0" borderId="7" xfId="10" applyNumberFormat="1" applyFont="1" applyFill="1" applyBorder="1" applyAlignment="1" applyProtection="1">
      <alignment horizontal="right"/>
    </xf>
    <xf numFmtId="3" fontId="42" fillId="0" borderId="3" xfId="0" applyNumberFormat="1" applyFont="1" applyBorder="1"/>
    <xf numFmtId="170" fontId="42" fillId="0" borderId="0" xfId="0" applyNumberFormat="1" applyFont="1" applyFill="1" applyAlignment="1">
      <alignment horizontal="right"/>
    </xf>
    <xf numFmtId="9" fontId="42" fillId="0" borderId="3" xfId="0" applyNumberFormat="1" applyFont="1" applyFill="1" applyBorder="1" applyAlignment="1">
      <alignment readingOrder="1"/>
    </xf>
    <xf numFmtId="0" fontId="42" fillId="0" borderId="3" xfId="0" applyFont="1" applyFill="1" applyBorder="1"/>
    <xf numFmtId="170" fontId="42" fillId="0" borderId="0" xfId="0" applyNumberFormat="1" applyFont="1" applyFill="1" applyBorder="1" applyAlignment="1">
      <alignment readingOrder="1"/>
    </xf>
    <xf numFmtId="165" fontId="42" fillId="0" borderId="0" xfId="1" applyNumberFormat="1" applyFont="1" applyFill="1" applyBorder="1" applyAlignment="1">
      <alignment readingOrder="1"/>
    </xf>
    <xf numFmtId="165" fontId="42" fillId="0" borderId="0" xfId="0" applyNumberFormat="1" applyFont="1" applyFill="1"/>
    <xf numFmtId="0" fontId="42" fillId="0" borderId="4" xfId="0" applyFont="1" applyBorder="1"/>
    <xf numFmtId="170" fontId="42" fillId="0" borderId="19" xfId="0" applyNumberFormat="1" applyFont="1" applyBorder="1" applyAlignment="1">
      <alignment readingOrder="1"/>
    </xf>
    <xf numFmtId="170" fontId="42" fillId="0" borderId="16" xfId="0" applyNumberFormat="1" applyFont="1" applyBorder="1" applyAlignment="1">
      <alignment readingOrder="1"/>
    </xf>
    <xf numFmtId="3" fontId="42" fillId="0" borderId="9" xfId="0" applyNumberFormat="1" applyFont="1" applyBorder="1" applyAlignment="1">
      <alignment readingOrder="1"/>
    </xf>
    <xf numFmtId="9" fontId="42" fillId="0" borderId="2" xfId="0" applyNumberFormat="1" applyFont="1" applyBorder="1" applyAlignment="1">
      <alignment readingOrder="1"/>
    </xf>
    <xf numFmtId="164" fontId="42" fillId="0" borderId="0" xfId="0" applyNumberFormat="1" applyFont="1" applyBorder="1"/>
    <xf numFmtId="0" fontId="42" fillId="0" borderId="0" xfId="0" applyFont="1" applyAlignment="1">
      <alignment horizontal="right" vertical="top"/>
    </xf>
    <xf numFmtId="3" fontId="42" fillId="0" borderId="0" xfId="0" applyNumberFormat="1" applyFont="1" applyAlignment="1">
      <alignment horizontal="right" vertical="top"/>
    </xf>
    <xf numFmtId="14" fontId="42" fillId="0" borderId="0" xfId="0" applyNumberFormat="1" applyFont="1" applyAlignment="1">
      <alignment horizontal="right" vertical="top"/>
    </xf>
    <xf numFmtId="3" fontId="42" fillId="0" borderId="0" xfId="0" applyNumberFormat="1" applyFont="1" applyAlignment="1">
      <alignment vertical="top"/>
    </xf>
    <xf numFmtId="2" fontId="42" fillId="0" borderId="0" xfId="0" applyNumberFormat="1" applyFont="1" applyAlignment="1">
      <alignment vertical="top"/>
    </xf>
    <xf numFmtId="2" fontId="42" fillId="0" borderId="0" xfId="0" applyNumberFormat="1" applyFont="1" applyBorder="1" applyAlignment="1">
      <alignment vertical="top" readingOrder="1"/>
    </xf>
    <xf numFmtId="3" fontId="42" fillId="0" borderId="0" xfId="0" applyNumberFormat="1" applyFont="1" applyBorder="1" applyAlignment="1">
      <alignment vertical="top" readingOrder="1"/>
    </xf>
    <xf numFmtId="0" fontId="42" fillId="0" borderId="0" xfId="0" applyFont="1" applyBorder="1" applyAlignment="1">
      <alignment vertical="top"/>
    </xf>
    <xf numFmtId="37" fontId="42" fillId="0" borderId="0" xfId="1" applyNumberFormat="1" applyFont="1" applyAlignment="1">
      <alignment vertical="top"/>
    </xf>
    <xf numFmtId="3" fontId="42" fillId="0" borderId="0" xfId="0" applyNumberFormat="1" applyFont="1" applyFill="1" applyBorder="1" applyAlignment="1">
      <alignment vertical="top" readingOrder="1"/>
    </xf>
    <xf numFmtId="3" fontId="42" fillId="0" borderId="0" xfId="0" applyNumberFormat="1" applyFont="1" applyAlignment="1">
      <alignment horizontal="right"/>
    </xf>
    <xf numFmtId="0" fontId="42" fillId="0" borderId="3" xfId="0" applyFont="1" applyBorder="1" applyAlignment="1">
      <alignment horizontal="left"/>
    </xf>
    <xf numFmtId="3" fontId="71" fillId="0" borderId="5" xfId="0" applyNumberFormat="1" applyFont="1" applyBorder="1" applyAlignment="1"/>
    <xf numFmtId="3" fontId="42" fillId="0" borderId="5" xfId="0" applyNumberFormat="1" applyFont="1" applyBorder="1" applyAlignment="1"/>
    <xf numFmtId="170" fontId="42" fillId="0" borderId="0" xfId="0" applyNumberFormat="1" applyFont="1" applyBorder="1" applyAlignment="1">
      <alignment horizontal="right"/>
    </xf>
    <xf numFmtId="170" fontId="71" fillId="0" borderId="3" xfId="0" applyNumberFormat="1" applyFont="1" applyBorder="1" applyAlignment="1">
      <alignment horizontal="right"/>
    </xf>
    <xf numFmtId="170" fontId="42" fillId="0" borderId="0" xfId="1" applyNumberFormat="1" applyFont="1" applyBorder="1" applyAlignment="1">
      <alignment horizontal="right"/>
    </xf>
    <xf numFmtId="170" fontId="71" fillId="0" borderId="3" xfId="1" applyNumberFormat="1" applyFont="1" applyBorder="1" applyAlignment="1">
      <alignment horizontal="right"/>
    </xf>
    <xf numFmtId="10" fontId="42" fillId="0" borderId="0" xfId="14" applyNumberFormat="1" applyFont="1"/>
    <xf numFmtId="170" fontId="42" fillId="0" borderId="5" xfId="1" applyNumberFormat="1" applyFont="1" applyBorder="1" applyAlignment="1"/>
    <xf numFmtId="170" fontId="42" fillId="0" borderId="0" xfId="0" applyNumberFormat="1" applyFont="1" applyBorder="1" applyAlignment="1"/>
    <xf numFmtId="170" fontId="42" fillId="0" borderId="3" xfId="0" applyNumberFormat="1" applyFont="1" applyBorder="1" applyAlignment="1"/>
    <xf numFmtId="170" fontId="42" fillId="0" borderId="0" xfId="10" applyNumberFormat="1" applyFont="1" applyBorder="1" applyAlignment="1" applyProtection="1"/>
    <xf numFmtId="170" fontId="42" fillId="0" borderId="3" xfId="10" applyNumberFormat="1" applyFont="1" applyBorder="1" applyAlignment="1" applyProtection="1"/>
    <xf numFmtId="170" fontId="42" fillId="0" borderId="3" xfId="78" applyNumberFormat="1" applyFont="1" applyFill="1" applyBorder="1"/>
    <xf numFmtId="10" fontId="42" fillId="0" borderId="0" xfId="14" applyNumberFormat="1" applyFont="1" applyAlignment="1">
      <alignment horizontal="right"/>
    </xf>
    <xf numFmtId="170" fontId="42" fillId="0" borderId="0" xfId="0" applyNumberFormat="1" applyFont="1" applyBorder="1"/>
    <xf numFmtId="0" fontId="42" fillId="0" borderId="5" xfId="0" applyFont="1" applyBorder="1" applyAlignment="1"/>
    <xf numFmtId="170" fontId="42" fillId="0" borderId="3" xfId="0" applyNumberFormat="1" applyFont="1" applyBorder="1"/>
    <xf numFmtId="0" fontId="42" fillId="0" borderId="3" xfId="0" applyFont="1" applyFill="1" applyBorder="1" applyAlignment="1">
      <alignment horizontal="left"/>
    </xf>
    <xf numFmtId="3" fontId="71" fillId="0" borderId="5" xfId="0" applyNumberFormat="1" applyFont="1" applyFill="1" applyBorder="1" applyAlignment="1"/>
    <xf numFmtId="170" fontId="71" fillId="0" borderId="3" xfId="0" applyNumberFormat="1" applyFont="1" applyBorder="1" applyAlignment="1"/>
    <xf numFmtId="170" fontId="71" fillId="0" borderId="3" xfId="10" applyNumberFormat="1" applyFont="1" applyBorder="1" applyAlignment="1" applyProtection="1"/>
    <xf numFmtId="170" fontId="42" fillId="0" borderId="3" xfId="0" applyNumberFormat="1" applyFont="1" applyBorder="1" applyAlignment="1">
      <alignment horizontal="right"/>
    </xf>
    <xf numFmtId="0" fontId="42" fillId="0" borderId="3" xfId="0" applyFont="1" applyFill="1" applyBorder="1" applyAlignment="1">
      <alignment horizontal="left" indent="1"/>
    </xf>
    <xf numFmtId="0" fontId="42" fillId="0" borderId="5" xfId="0" applyFont="1" applyFill="1" applyBorder="1" applyAlignment="1"/>
    <xf numFmtId="0" fontId="71" fillId="0" borderId="5" xfId="0" applyFont="1" applyBorder="1" applyAlignment="1"/>
    <xf numFmtId="170" fontId="42" fillId="0" borderId="5" xfId="0" applyNumberFormat="1" applyFont="1" applyBorder="1" applyAlignment="1"/>
    <xf numFmtId="0" fontId="42" fillId="0" borderId="19" xfId="0" applyFont="1" applyFill="1" applyBorder="1"/>
    <xf numFmtId="170" fontId="71" fillId="0" borderId="35" xfId="0" applyNumberFormat="1" applyFont="1" applyFill="1" applyBorder="1" applyAlignment="1"/>
    <xf numFmtId="170" fontId="71" fillId="0" borderId="36" xfId="0" applyNumberFormat="1" applyFont="1" applyBorder="1" applyAlignment="1">
      <alignment horizontal="right"/>
    </xf>
    <xf numFmtId="170" fontId="71" fillId="0" borderId="18" xfId="1" applyNumberFormat="1" applyFont="1" applyBorder="1" applyAlignment="1">
      <alignment horizontal="right"/>
    </xf>
    <xf numFmtId="0" fontId="42" fillId="0" borderId="12" xfId="0" applyFont="1" applyBorder="1" applyAlignment="1">
      <alignment horizontal="center" wrapText="1"/>
    </xf>
    <xf numFmtId="17" fontId="42" fillId="0" borderId="12" xfId="0" quotePrefix="1" applyNumberFormat="1" applyFont="1" applyBorder="1" applyAlignment="1">
      <alignment horizontal="center" vertical="center" wrapText="1"/>
    </xf>
    <xf numFmtId="0" fontId="42" fillId="0" borderId="13" xfId="0" applyFont="1" applyBorder="1" applyAlignment="1">
      <alignment horizontal="center" vertical="center" wrapText="1"/>
    </xf>
    <xf numFmtId="0" fontId="42" fillId="0" borderId="15" xfId="0" applyFont="1" applyBorder="1" applyAlignment="1">
      <alignment horizontal="center" vertical="center" wrapText="1"/>
    </xf>
    <xf numFmtId="3" fontId="75" fillId="0" borderId="0" xfId="0" applyNumberFormat="1" applyFont="1" applyFill="1" applyBorder="1" applyAlignment="1">
      <alignment horizontal="right"/>
    </xf>
    <xf numFmtId="0" fontId="42" fillId="0" borderId="0" xfId="0" applyFont="1" applyAlignment="1"/>
    <xf numFmtId="0" fontId="42" fillId="0" borderId="0" xfId="0" applyFont="1" applyFill="1" applyBorder="1"/>
    <xf numFmtId="0" fontId="71" fillId="0" borderId="0" xfId="0" applyFont="1" applyFill="1" applyBorder="1" applyAlignment="1">
      <alignment horizontal="center" wrapText="1"/>
    </xf>
    <xf numFmtId="0" fontId="42" fillId="0" borderId="0" xfId="0" applyFont="1" applyFill="1" applyBorder="1" applyAlignment="1">
      <alignment horizontal="left"/>
    </xf>
    <xf numFmtId="0" fontId="42" fillId="0" borderId="0" xfId="0" applyFont="1" applyFill="1" applyBorder="1" applyAlignment="1">
      <alignment wrapText="1"/>
    </xf>
    <xf numFmtId="0" fontId="42" fillId="0" borderId="12" xfId="0" applyFont="1" applyBorder="1"/>
    <xf numFmtId="3" fontId="42" fillId="0" borderId="7" xfId="1" applyNumberFormat="1" applyFont="1" applyBorder="1"/>
    <xf numFmtId="0" fontId="42" fillId="0" borderId="3" xfId="0" applyFont="1" applyBorder="1" applyAlignment="1">
      <alignment wrapText="1"/>
    </xf>
    <xf numFmtId="0" fontId="42" fillId="0" borderId="2" xfId="0" applyFont="1" applyBorder="1"/>
    <xf numFmtId="0" fontId="42" fillId="0" borderId="12" xfId="0" applyFont="1" applyBorder="1" applyAlignment="1">
      <alignment vertical="center"/>
    </xf>
    <xf numFmtId="0" fontId="75" fillId="0" borderId="11" xfId="0" applyFont="1" applyBorder="1" applyAlignment="1">
      <alignment horizontal="center"/>
    </xf>
    <xf numFmtId="0" fontId="42" fillId="0" borderId="0" xfId="0" applyFont="1" applyBorder="1" applyAlignment="1"/>
    <xf numFmtId="0" fontId="42" fillId="0" borderId="7" xfId="0" applyFont="1" applyBorder="1" applyAlignment="1"/>
    <xf numFmtId="3" fontId="42" fillId="0" borderId="19" xfId="0" applyNumberFormat="1" applyFont="1" applyBorder="1" applyAlignment="1">
      <alignment horizontal="right"/>
    </xf>
    <xf numFmtId="3" fontId="42" fillId="0" borderId="16" xfId="0" applyNumberFormat="1" applyFont="1" applyBorder="1" applyAlignment="1">
      <alignment horizontal="right"/>
    </xf>
    <xf numFmtId="0" fontId="71" fillId="0" borderId="3" xfId="11" applyFont="1" applyBorder="1" applyAlignment="1">
      <alignment horizontal="left"/>
    </xf>
    <xf numFmtId="0" fontId="42" fillId="0" borderId="3" xfId="11" applyFont="1" applyBorder="1"/>
    <xf numFmtId="3" fontId="42" fillId="0" borderId="7" xfId="11" applyNumberFormat="1" applyFont="1" applyBorder="1"/>
    <xf numFmtId="0" fontId="42" fillId="0" borderId="3" xfId="11" applyFont="1" applyBorder="1" applyAlignment="1">
      <alignment horizontal="left" indent="1"/>
    </xf>
    <xf numFmtId="3" fontId="42" fillId="0" borderId="3" xfId="11" applyNumberFormat="1" applyFont="1" applyBorder="1"/>
    <xf numFmtId="0" fontId="71" fillId="0" borderId="3" xfId="11" applyFont="1" applyFill="1" applyBorder="1" applyAlignment="1">
      <alignment horizontal="left"/>
    </xf>
    <xf numFmtId="3" fontId="87" fillId="0" borderId="3" xfId="11" applyNumberFormat="1" applyFont="1" applyFill="1" applyBorder="1"/>
    <xf numFmtId="3" fontId="87" fillId="0" borderId="7" xfId="11" applyNumberFormat="1" applyFont="1" applyFill="1" applyBorder="1"/>
    <xf numFmtId="3" fontId="42" fillId="0" borderId="3" xfId="11" applyNumberFormat="1" applyFont="1" applyBorder="1" applyAlignment="1">
      <alignment horizontal="right"/>
    </xf>
    <xf numFmtId="3" fontId="42" fillId="0" borderId="7" xfId="11" applyNumberFormat="1" applyFont="1" applyBorder="1" applyAlignment="1">
      <alignment horizontal="right"/>
    </xf>
    <xf numFmtId="0" fontId="42" fillId="0" borderId="3" xfId="11" applyFont="1" applyBorder="1" applyAlignment="1">
      <alignment horizontal="left" indent="2"/>
    </xf>
    <xf numFmtId="170" fontId="42" fillId="0" borderId="7" xfId="11" applyNumberFormat="1" applyFont="1" applyFill="1" applyBorder="1"/>
    <xf numFmtId="170" fontId="42" fillId="0" borderId="7" xfId="11" applyNumberFormat="1" applyFont="1" applyBorder="1"/>
    <xf numFmtId="0" fontId="42" fillId="0" borderId="3" xfId="11" applyFont="1" applyFill="1" applyBorder="1" applyAlignment="1">
      <alignment horizontal="left" indent="2"/>
    </xf>
    <xf numFmtId="3" fontId="42" fillId="0" borderId="3" xfId="11" applyNumberFormat="1" applyFont="1" applyFill="1" applyBorder="1"/>
    <xf numFmtId="170" fontId="42" fillId="0" borderId="7" xfId="11" applyNumberFormat="1" applyFont="1" applyBorder="1" applyAlignment="1">
      <alignment horizontal="right"/>
    </xf>
    <xf numFmtId="0" fontId="71" fillId="0" borderId="3" xfId="11" applyFont="1" applyBorder="1"/>
    <xf numFmtId="0" fontId="71" fillId="0" borderId="3" xfId="11" applyFont="1" applyFill="1" applyBorder="1"/>
    <xf numFmtId="3" fontId="42" fillId="0" borderId="3" xfId="1" applyNumberFormat="1" applyFont="1" applyFill="1" applyBorder="1" applyAlignment="1">
      <alignment horizontal="right" readingOrder="2"/>
    </xf>
    <xf numFmtId="3" fontId="42" fillId="0" borderId="7" xfId="1" applyNumberFormat="1" applyFont="1" applyFill="1" applyBorder="1" applyAlignment="1"/>
    <xf numFmtId="3" fontId="42" fillId="0" borderId="7" xfId="11" applyNumberFormat="1" applyFont="1" applyFill="1" applyBorder="1"/>
    <xf numFmtId="0" fontId="71" fillId="0" borderId="36" xfId="11" applyFont="1" applyFill="1" applyBorder="1"/>
    <xf numFmtId="0" fontId="42" fillId="0" borderId="0" xfId="11" applyFont="1" applyFill="1" applyBorder="1"/>
    <xf numFmtId="3" fontId="42" fillId="0" borderId="0" xfId="11" applyNumberFormat="1" applyFont="1"/>
    <xf numFmtId="3" fontId="42" fillId="0" borderId="0" xfId="11" applyNumberFormat="1" applyFont="1" applyFill="1" applyBorder="1"/>
    <xf numFmtId="0" fontId="75" fillId="0" borderId="11" xfId="0" applyFont="1" applyBorder="1"/>
    <xf numFmtId="14" fontId="75" fillId="0" borderId="0" xfId="0" quotePrefix="1" applyNumberFormat="1" applyFont="1" applyBorder="1" applyAlignment="1">
      <alignment horizontal="center"/>
    </xf>
    <xf numFmtId="0" fontId="42" fillId="0" borderId="11" xfId="0" applyFont="1" applyBorder="1" applyAlignment="1">
      <alignment horizontal="center"/>
    </xf>
    <xf numFmtId="0" fontId="42" fillId="0" borderId="7" xfId="0" applyFont="1" applyBorder="1" applyAlignment="1">
      <alignment horizontal="center"/>
    </xf>
    <xf numFmtId="0" fontId="75" fillId="0" borderId="0" xfId="0" applyFont="1" applyBorder="1"/>
    <xf numFmtId="0" fontId="42" fillId="0" borderId="3" xfId="0" applyFont="1" applyBorder="1" applyAlignment="1">
      <alignment vertical="top"/>
    </xf>
    <xf numFmtId="3" fontId="42" fillId="0" borderId="5" xfId="0" applyNumberFormat="1" applyFont="1" applyBorder="1" applyAlignment="1">
      <alignment readingOrder="1"/>
    </xf>
    <xf numFmtId="0" fontId="42" fillId="0" borderId="3" xfId="0" applyFont="1" applyBorder="1" applyAlignment="1">
      <alignment horizontal="left" vertical="top"/>
    </xf>
    <xf numFmtId="3" fontId="42" fillId="0" borderId="5" xfId="0" applyNumberFormat="1" applyFont="1" applyFill="1" applyBorder="1" applyAlignment="1">
      <alignment readingOrder="1"/>
    </xf>
    <xf numFmtId="37" fontId="42" fillId="0" borderId="0" xfId="1" applyNumberFormat="1" applyFont="1" applyFill="1"/>
    <xf numFmtId="3" fontId="42" fillId="0" borderId="19" xfId="0" applyNumberFormat="1" applyFont="1" applyBorder="1" applyAlignment="1">
      <alignment readingOrder="1"/>
    </xf>
    <xf numFmtId="3" fontId="42" fillId="0" borderId="16" xfId="0" applyNumberFormat="1" applyFont="1" applyBorder="1" applyAlignment="1">
      <alignment readingOrder="1"/>
    </xf>
    <xf numFmtId="9" fontId="42" fillId="0" borderId="18" xfId="0" applyNumberFormat="1" applyFont="1" applyBorder="1" applyAlignment="1">
      <alignment readingOrder="1"/>
    </xf>
    <xf numFmtId="0" fontId="75" fillId="0" borderId="11" xfId="0" applyFont="1" applyFill="1" applyBorder="1" applyAlignment="1">
      <alignment horizontal="center"/>
    </xf>
    <xf numFmtId="0" fontId="42" fillId="0" borderId="11" xfId="0" applyFont="1" applyBorder="1"/>
    <xf numFmtId="3" fontId="42" fillId="0" borderId="0" xfId="0" applyNumberFormat="1" applyFont="1" applyBorder="1" applyAlignment="1"/>
    <xf numFmtId="3" fontId="78" fillId="0" borderId="0" xfId="0" applyNumberFormat="1" applyFont="1" applyBorder="1" applyAlignment="1">
      <alignment horizontal="right" vertical="center"/>
    </xf>
    <xf numFmtId="3" fontId="42" fillId="0" borderId="7" xfId="0" applyNumberFormat="1" applyFont="1" applyBorder="1" applyAlignment="1">
      <alignment horizontal="right"/>
    </xf>
    <xf numFmtId="0" fontId="78" fillId="0" borderId="0" xfId="0" applyFont="1" applyAlignment="1"/>
    <xf numFmtId="3" fontId="42" fillId="0" borderId="0" xfId="1" applyNumberFormat="1" applyFont="1" applyBorder="1" applyAlignment="1"/>
    <xf numFmtId="3" fontId="42" fillId="0" borderId="7" xfId="1" applyNumberFormat="1" applyFont="1" applyBorder="1" applyAlignment="1"/>
    <xf numFmtId="3" fontId="42" fillId="0" borderId="32" xfId="0" applyNumberFormat="1" applyFont="1" applyBorder="1" applyAlignment="1">
      <alignment horizontal="right"/>
    </xf>
    <xf numFmtId="3" fontId="42" fillId="0" borderId="33" xfId="0" applyNumberFormat="1" applyFont="1" applyBorder="1" applyAlignment="1">
      <alignment horizontal="right"/>
    </xf>
    <xf numFmtId="3" fontId="78" fillId="0" borderId="16" xfId="0" applyNumberFormat="1" applyFont="1" applyBorder="1" applyAlignment="1"/>
    <xf numFmtId="170" fontId="42" fillId="0" borderId="5" xfId="0" applyNumberFormat="1" applyFont="1" applyBorder="1" applyAlignment="1">
      <alignment horizontal="right"/>
    </xf>
    <xf numFmtId="170" fontId="42" fillId="0" borderId="5" xfId="0" applyNumberFormat="1" applyFont="1" applyBorder="1"/>
    <xf numFmtId="170" fontId="42" fillId="0" borderId="19" xfId="0" applyNumberFormat="1" applyFont="1" applyBorder="1" applyAlignment="1">
      <alignment horizontal="right"/>
    </xf>
    <xf numFmtId="166" fontId="27" fillId="0" borderId="13" xfId="0" applyNumberFormat="1" applyFont="1" applyBorder="1" applyAlignment="1">
      <alignment horizontal="center" vertical="center" wrapText="1"/>
    </xf>
    <xf numFmtId="14" fontId="27" fillId="0" borderId="36" xfId="0" applyNumberFormat="1" applyFont="1" applyBorder="1" applyAlignment="1">
      <alignment horizontal="center" vertical="center"/>
    </xf>
    <xf numFmtId="3" fontId="88" fillId="0" borderId="3" xfId="11" applyNumberFormat="1" applyFont="1" applyBorder="1"/>
    <xf numFmtId="170" fontId="71" fillId="0" borderId="0" xfId="0" applyNumberFormat="1" applyFont="1" applyBorder="1" applyAlignment="1"/>
    <xf numFmtId="0" fontId="32" fillId="0" borderId="0" xfId="0" applyFont="1" applyFill="1" applyBorder="1" applyAlignment="1">
      <alignment horizontal="center" wrapText="1"/>
    </xf>
    <xf numFmtId="170" fontId="71" fillId="0" borderId="5" xfId="0" applyNumberFormat="1" applyFont="1" applyBorder="1" applyAlignment="1">
      <alignment horizontal="right"/>
    </xf>
    <xf numFmtId="170" fontId="71" fillId="0" borderId="0" xfId="1" applyNumberFormat="1" applyFont="1" applyBorder="1" applyAlignment="1">
      <alignment horizontal="right"/>
    </xf>
    <xf numFmtId="170" fontId="71" fillId="0" borderId="0" xfId="0" applyNumberFormat="1" applyFont="1" applyBorder="1" applyAlignment="1">
      <alignment horizontal="right"/>
    </xf>
    <xf numFmtId="170" fontId="71" fillId="0" borderId="16" xfId="0" applyNumberFormat="1" applyFont="1" applyBorder="1" applyAlignment="1">
      <alignment horizontal="right"/>
    </xf>
    <xf numFmtId="0" fontId="42" fillId="0" borderId="36" xfId="11" applyFont="1" applyBorder="1"/>
    <xf numFmtId="0" fontId="42" fillId="0" borderId="13" xfId="11" applyFont="1" applyBorder="1"/>
    <xf numFmtId="0" fontId="93" fillId="0" borderId="13" xfId="11" applyFont="1" applyBorder="1" applyAlignment="1">
      <alignment horizontal="center"/>
    </xf>
    <xf numFmtId="3" fontId="42" fillId="0" borderId="5" xfId="11" applyNumberFormat="1" applyFont="1" applyBorder="1" applyAlignment="1">
      <alignment horizontal="right"/>
    </xf>
    <xf numFmtId="3" fontId="42" fillId="0" borderId="5" xfId="11" applyNumberFormat="1" applyFont="1" applyBorder="1"/>
    <xf numFmtId="3" fontId="42" fillId="0" borderId="0" xfId="11" applyNumberFormat="1" applyFont="1" applyBorder="1" applyAlignment="1">
      <alignment horizontal="right"/>
    </xf>
    <xf numFmtId="0" fontId="73" fillId="0" borderId="0" xfId="0" applyFont="1" applyAlignment="1">
      <alignment horizontal="center" vertical="top" wrapText="1"/>
    </xf>
    <xf numFmtId="3" fontId="76" fillId="0" borderId="5" xfId="11" applyNumberFormat="1" applyFont="1" applyBorder="1"/>
    <xf numFmtId="3" fontId="42" fillId="0" borderId="11" xfId="11" applyNumberFormat="1" applyFont="1" applyBorder="1"/>
    <xf numFmtId="3" fontId="88" fillId="0" borderId="5" xfId="11" applyNumberFormat="1" applyFont="1" applyBorder="1"/>
    <xf numFmtId="3" fontId="86" fillId="0" borderId="5" xfId="11" applyNumberFormat="1" applyFont="1" applyBorder="1"/>
    <xf numFmtId="3" fontId="86" fillId="0" borderId="5" xfId="11" applyNumberFormat="1" applyFont="1" applyBorder="1" applyAlignment="1">
      <alignment horizontal="right"/>
    </xf>
    <xf numFmtId="3" fontId="86" fillId="0" borderId="5" xfId="11" applyNumberFormat="1" applyFont="1" applyFill="1" applyBorder="1"/>
    <xf numFmtId="0" fontId="30" fillId="0" borderId="12" xfId="0" applyFont="1" applyBorder="1" applyAlignment="1">
      <alignment horizontal="center"/>
    </xf>
    <xf numFmtId="170" fontId="71" fillId="0" borderId="16" xfId="0" applyNumberFormat="1" applyFont="1" applyFill="1" applyBorder="1" applyAlignment="1"/>
    <xf numFmtId="0" fontId="64" fillId="0" borderId="0" xfId="0" applyFont="1"/>
    <xf numFmtId="0" fontId="31" fillId="0" borderId="0" xfId="0" applyFont="1" applyAlignment="1">
      <alignment horizontal="center" vertical="top" wrapText="1"/>
    </xf>
    <xf numFmtId="170" fontId="42" fillId="0" borderId="3" xfId="0" applyNumberFormat="1" applyFont="1" applyBorder="1" applyAlignment="1">
      <alignment vertical="top"/>
    </xf>
    <xf numFmtId="0" fontId="30" fillId="0" borderId="13" xfId="0" applyFont="1" applyBorder="1" applyAlignment="1">
      <alignment horizontal="center"/>
    </xf>
    <xf numFmtId="0" fontId="84" fillId="0" borderId="0" xfId="0" applyFont="1" applyFill="1" applyAlignment="1"/>
    <xf numFmtId="165" fontId="85" fillId="0" borderId="0" xfId="1" applyNumberFormat="1" applyFont="1" applyFill="1" applyAlignment="1"/>
    <xf numFmtId="165" fontId="42" fillId="0" borderId="0" xfId="1" applyNumberFormat="1" applyFont="1" applyAlignment="1"/>
    <xf numFmtId="37" fontId="42" fillId="0" borderId="0" xfId="0" applyNumberFormat="1" applyFont="1" applyAlignment="1"/>
    <xf numFmtId="170" fontId="78" fillId="0" borderId="0" xfId="0" applyNumberFormat="1" applyFont="1" applyBorder="1" applyAlignment="1">
      <alignment horizontal="right" vertical="center"/>
    </xf>
    <xf numFmtId="176" fontId="42" fillId="0" borderId="0" xfId="0" applyNumberFormat="1" applyFont="1" applyBorder="1" applyAlignment="1">
      <alignment horizontal="right" readingOrder="2"/>
    </xf>
    <xf numFmtId="0" fontId="0" fillId="0" borderId="0" xfId="0"/>
    <xf numFmtId="173" fontId="0" fillId="0" borderId="0" xfId="0" applyNumberFormat="1"/>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4" fontId="0" fillId="0" borderId="0" xfId="0" applyNumberFormat="1" applyAlignment="1">
      <alignment vertical="top"/>
    </xf>
    <xf numFmtId="165" fontId="0" fillId="0" borderId="0" xfId="1" applyNumberFormat="1" applyFont="1"/>
    <xf numFmtId="17" fontId="42" fillId="0" borderId="14" xfId="0" quotePrefix="1" applyNumberFormat="1" applyFont="1" applyFill="1" applyBorder="1" applyAlignment="1">
      <alignment horizontal="center" vertical="center" wrapText="1"/>
    </xf>
    <xf numFmtId="0" fontId="78" fillId="0" borderId="3" xfId="19" applyFont="1" applyFill="1" applyBorder="1" applyAlignment="1">
      <alignment horizontal="left" indent="1"/>
    </xf>
    <xf numFmtId="0" fontId="0" fillId="0" borderId="11" xfId="0" applyBorder="1" applyAlignment="1">
      <alignment vertical="center"/>
    </xf>
    <xf numFmtId="0" fontId="27"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7" xfId="0" applyFont="1" applyFill="1" applyBorder="1" applyAlignment="1">
      <alignment horizontal="center" vertical="center" wrapText="1"/>
    </xf>
    <xf numFmtId="0" fontId="42" fillId="0" borderId="3" xfId="11" applyFont="1" applyFill="1" applyBorder="1" applyAlignment="1">
      <alignment horizontal="left" indent="1"/>
    </xf>
    <xf numFmtId="0" fontId="42" fillId="0" borderId="3" xfId="11" applyFont="1" applyFill="1" applyBorder="1"/>
    <xf numFmtId="49" fontId="73" fillId="0" borderId="0" xfId="0" applyNumberFormat="1" applyFont="1" applyAlignment="1">
      <alignment horizontal="center" vertical="center" wrapText="1"/>
    </xf>
    <xf numFmtId="3" fontId="42" fillId="0" borderId="0" xfId="1" applyNumberFormat="1" applyFont="1" applyFill="1" applyBorder="1" applyAlignment="1"/>
    <xf numFmtId="3" fontId="42" fillId="0" borderId="36" xfId="0" applyNumberFormat="1" applyFont="1" applyBorder="1" applyAlignment="1">
      <alignment readingOrder="1"/>
    </xf>
    <xf numFmtId="170" fontId="71" fillId="0" borderId="0" xfId="10" applyNumberFormat="1" applyFont="1" applyBorder="1" applyAlignment="1" applyProtection="1"/>
    <xf numFmtId="170" fontId="75" fillId="0" borderId="36" xfId="1" applyNumberFormat="1" applyFont="1" applyBorder="1" applyAlignment="1">
      <alignment readingOrder="2"/>
    </xf>
    <xf numFmtId="0" fontId="42" fillId="0" borderId="3" xfId="0" applyFont="1" applyFill="1" applyBorder="1" applyAlignment="1">
      <alignment vertical="top"/>
    </xf>
    <xf numFmtId="170" fontId="42" fillId="0" borderId="3" xfId="0" applyNumberFormat="1" applyFont="1" applyFill="1" applyBorder="1" applyAlignment="1">
      <alignment vertical="top"/>
    </xf>
    <xf numFmtId="3" fontId="78" fillId="0" borderId="5" xfId="25" applyNumberFormat="1" applyFont="1" applyBorder="1" applyAlignment="1">
      <alignment horizontal="right" vertical="top"/>
    </xf>
    <xf numFmtId="3" fontId="42" fillId="0" borderId="0" xfId="0" applyNumberFormat="1" applyFont="1" applyBorder="1" applyAlignment="1">
      <alignment vertical="top"/>
    </xf>
    <xf numFmtId="170" fontId="42" fillId="0" borderId="0" xfId="0" applyNumberFormat="1" applyFont="1" applyBorder="1" applyAlignment="1">
      <alignment vertical="top"/>
    </xf>
    <xf numFmtId="3" fontId="78" fillId="0" borderId="3" xfId="25" applyNumberFormat="1" applyFont="1" applyBorder="1" applyAlignment="1">
      <alignment horizontal="right" vertical="top"/>
    </xf>
    <xf numFmtId="170" fontId="78" fillId="0" borderId="7" xfId="0" applyNumberFormat="1" applyFont="1" applyBorder="1" applyAlignment="1">
      <alignment vertical="top"/>
    </xf>
    <xf numFmtId="9" fontId="42" fillId="0" borderId="3" xfId="14" applyNumberFormat="1" applyFont="1" applyBorder="1" applyAlignment="1">
      <alignment vertical="top"/>
    </xf>
    <xf numFmtId="3" fontId="42" fillId="0" borderId="3" xfId="0" applyNumberFormat="1" applyFont="1" applyBorder="1" applyAlignment="1">
      <alignment vertical="top"/>
    </xf>
    <xf numFmtId="3" fontId="78" fillId="0" borderId="3" xfId="25" applyNumberFormat="1" applyFont="1" applyFill="1" applyBorder="1" applyAlignment="1">
      <alignment horizontal="right" vertical="top"/>
    </xf>
    <xf numFmtId="3" fontId="78" fillId="0" borderId="5" xfId="25" applyNumberFormat="1" applyFont="1" applyFill="1" applyBorder="1" applyAlignment="1">
      <alignment horizontal="right" vertical="top"/>
    </xf>
    <xf numFmtId="3" fontId="78" fillId="0" borderId="3" xfId="0" applyNumberFormat="1" applyFont="1" applyBorder="1" applyAlignment="1">
      <alignment horizontal="right" vertical="top"/>
    </xf>
    <xf numFmtId="0" fontId="42" fillId="0" borderId="5" xfId="0" applyFont="1" applyBorder="1" applyAlignment="1">
      <alignment horizontal="right" vertical="top"/>
    </xf>
    <xf numFmtId="3" fontId="42" fillId="0" borderId="5" xfId="0" applyNumberFormat="1" applyFont="1" applyFill="1" applyBorder="1" applyAlignment="1">
      <alignment vertical="top"/>
    </xf>
    <xf numFmtId="3" fontId="42" fillId="0" borderId="3" xfId="10" applyNumberFormat="1" applyFont="1" applyFill="1" applyBorder="1" applyAlignment="1" applyProtection="1">
      <alignment horizontal="right" vertical="top"/>
    </xf>
    <xf numFmtId="0" fontId="42" fillId="0" borderId="18" xfId="0" applyFont="1" applyBorder="1" applyAlignment="1">
      <alignment horizontal="left" vertical="top"/>
    </xf>
    <xf numFmtId="3" fontId="42" fillId="0" borderId="35" xfId="0" applyNumberFormat="1" applyFont="1" applyBorder="1" applyAlignment="1">
      <alignment horizontal="right" vertical="top"/>
    </xf>
    <xf numFmtId="170" fontId="42" fillId="0" borderId="19" xfId="0" applyNumberFormat="1" applyFont="1" applyBorder="1" applyAlignment="1">
      <alignment vertical="top"/>
    </xf>
    <xf numFmtId="170" fontId="42" fillId="0" borderId="16" xfId="0" applyNumberFormat="1" applyFont="1" applyBorder="1" applyAlignment="1">
      <alignment vertical="top"/>
    </xf>
    <xf numFmtId="170" fontId="42" fillId="0" borderId="2" xfId="0" applyNumberFormat="1" applyFont="1" applyBorder="1" applyAlignment="1">
      <alignment vertical="top"/>
    </xf>
    <xf numFmtId="3" fontId="42" fillId="0" borderId="2" xfId="0" applyNumberFormat="1" applyFont="1" applyBorder="1" applyAlignment="1">
      <alignment vertical="top"/>
    </xf>
    <xf numFmtId="9" fontId="42" fillId="0" borderId="18" xfId="14" applyNumberFormat="1" applyFont="1" applyBorder="1" applyAlignment="1">
      <alignment vertical="top"/>
    </xf>
    <xf numFmtId="3" fontId="42" fillId="0" borderId="0" xfId="0" applyNumberFormat="1" applyFont="1" applyFill="1" applyBorder="1" applyAlignment="1">
      <alignment vertical="top"/>
    </xf>
    <xf numFmtId="3" fontId="42" fillId="0" borderId="0" xfId="0" applyNumberFormat="1" applyFont="1" applyFill="1" applyAlignment="1">
      <alignment vertical="top"/>
    </xf>
    <xf numFmtId="37" fontId="42" fillId="0" borderId="0" xfId="0" applyNumberFormat="1" applyFont="1" applyFill="1" applyBorder="1" applyAlignment="1">
      <alignment vertical="top"/>
    </xf>
    <xf numFmtId="0" fontId="42" fillId="0" borderId="0" xfId="0" applyFont="1" applyFill="1" applyAlignment="1">
      <alignment vertical="top"/>
    </xf>
    <xf numFmtId="0" fontId="65" fillId="0" borderId="0" xfId="0" applyFont="1" applyAlignment="1">
      <alignment horizontal="center" vertical="top" wrapText="1"/>
    </xf>
    <xf numFmtId="0" fontId="42" fillId="0" borderId="0" xfId="0" applyFont="1" applyFill="1" applyBorder="1" applyAlignment="1">
      <alignment horizontal="center" wrapText="1"/>
    </xf>
    <xf numFmtId="0" fontId="42" fillId="0" borderId="0" xfId="0" quotePrefix="1" applyFont="1" applyAlignment="1"/>
    <xf numFmtId="170" fontId="42" fillId="0" borderId="5" xfId="10" applyNumberFormat="1" applyFont="1" applyBorder="1" applyAlignment="1" applyProtection="1"/>
    <xf numFmtId="166" fontId="27" fillId="0" borderId="36"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0" fontId="27" fillId="0" borderId="18" xfId="0" applyFont="1" applyBorder="1" applyAlignment="1">
      <alignment horizontal="center" vertical="center"/>
    </xf>
    <xf numFmtId="0" fontId="27" fillId="0" borderId="13" xfId="0" applyFont="1" applyBorder="1" applyAlignment="1">
      <alignment horizontal="center" vertical="center" wrapText="1"/>
    </xf>
    <xf numFmtId="0" fontId="27" fillId="0" borderId="2" xfId="0" applyFont="1" applyBorder="1" applyAlignment="1">
      <alignment horizontal="center" vertical="center"/>
    </xf>
    <xf numFmtId="0" fontId="27" fillId="0" borderId="35" xfId="0" applyFont="1" applyBorder="1" applyAlignment="1">
      <alignment horizontal="center" vertical="center" wrapText="1"/>
    </xf>
    <xf numFmtId="0" fontId="27" fillId="0" borderId="13" xfId="0" applyFont="1" applyBorder="1" applyAlignment="1">
      <alignment vertical="center"/>
    </xf>
    <xf numFmtId="9" fontId="78" fillId="0" borderId="3" xfId="14" applyNumberFormat="1" applyFont="1" applyFill="1" applyBorder="1" applyAlignment="1">
      <alignment horizontal="right" readingOrder="2"/>
    </xf>
    <xf numFmtId="9" fontId="78" fillId="0" borderId="3" xfId="14" applyNumberFormat="1" applyFont="1" applyBorder="1" applyAlignment="1">
      <alignment horizontal="right" readingOrder="2"/>
    </xf>
    <xf numFmtId="17" fontId="42" fillId="0" borderId="5" xfId="0" quotePrefix="1" applyNumberFormat="1" applyFont="1" applyBorder="1" applyAlignment="1">
      <alignment horizontal="center" vertical="center" wrapText="1"/>
    </xf>
    <xf numFmtId="17" fontId="42" fillId="0" borderId="0" xfId="0" quotePrefix="1" applyNumberFormat="1" applyFont="1" applyBorder="1" applyAlignment="1">
      <alignment horizontal="center" vertical="center" wrapText="1"/>
    </xf>
    <xf numFmtId="17" fontId="42" fillId="0" borderId="0" xfId="0" quotePrefix="1" applyNumberFormat="1" applyFont="1" applyFill="1" applyBorder="1" applyAlignment="1">
      <alignment horizontal="center" vertical="center" wrapText="1"/>
    </xf>
    <xf numFmtId="0" fontId="42" fillId="0" borderId="7" xfId="0" applyFont="1" applyBorder="1" applyAlignment="1">
      <alignment horizontal="center" vertical="center" wrapText="1"/>
    </xf>
    <xf numFmtId="17" fontId="42" fillId="0" borderId="8" xfId="0" quotePrefix="1" applyNumberFormat="1" applyFont="1" applyBorder="1" applyAlignment="1">
      <alignment horizontal="center" vertical="center" wrapText="1"/>
    </xf>
    <xf numFmtId="17" fontId="42" fillId="0" borderId="10" xfId="0" quotePrefix="1" applyNumberFormat="1" applyFont="1" applyBorder="1" applyAlignment="1">
      <alignment horizontal="center" vertical="center" wrapText="1"/>
    </xf>
    <xf numFmtId="17" fontId="42" fillId="0" borderId="10" xfId="0" quotePrefix="1" applyNumberFormat="1" applyFont="1" applyFill="1" applyBorder="1" applyAlignment="1">
      <alignment horizontal="center" vertical="center" wrapText="1"/>
    </xf>
    <xf numFmtId="17" fontId="42" fillId="0" borderId="6" xfId="0" quotePrefix="1" applyNumberFormat="1" applyFont="1" applyBorder="1" applyAlignment="1">
      <alignment horizontal="center" vertical="center" wrapText="1"/>
    </xf>
    <xf numFmtId="0" fontId="42" fillId="0" borderId="11" xfId="0" applyFont="1" applyBorder="1" applyAlignment="1">
      <alignment horizontal="center" vertical="center" wrapText="1"/>
    </xf>
    <xf numFmtId="3" fontId="42" fillId="0" borderId="0" xfId="1" applyNumberFormat="1" applyFont="1" applyBorder="1"/>
    <xf numFmtId="0" fontId="42" fillId="0" borderId="11" xfId="0" applyFont="1" applyBorder="1" applyAlignment="1">
      <alignment vertical="center"/>
    </xf>
    <xf numFmtId="0" fontId="42" fillId="0" borderId="36" xfId="0" applyFont="1" applyBorder="1"/>
    <xf numFmtId="0" fontId="71" fillId="0" borderId="0" xfId="0" applyFont="1" applyFill="1" applyBorder="1" applyAlignment="1"/>
    <xf numFmtId="0" fontId="42" fillId="0" borderId="7" xfId="0" applyFont="1" applyBorder="1" applyAlignment="1">
      <alignment horizontal="right"/>
    </xf>
    <xf numFmtId="0" fontId="75" fillId="0" borderId="5" xfId="0" applyFont="1" applyBorder="1" applyAlignment="1">
      <alignment horizontal="right"/>
    </xf>
    <xf numFmtId="0" fontId="75" fillId="0" borderId="0" xfId="0" applyFont="1" applyFill="1" applyBorder="1" applyAlignment="1">
      <alignment horizontal="right"/>
    </xf>
    <xf numFmtId="170" fontId="42" fillId="0" borderId="35" xfId="0" applyNumberFormat="1" applyFont="1" applyBorder="1" applyAlignment="1">
      <alignment horizontal="right"/>
    </xf>
    <xf numFmtId="170" fontId="75" fillId="0" borderId="3" xfId="0" applyNumberFormat="1" applyFont="1" applyBorder="1" applyAlignment="1">
      <alignment horizontal="right"/>
    </xf>
    <xf numFmtId="170" fontId="42" fillId="0" borderId="36" xfId="0" applyNumberFormat="1" applyFont="1" applyBorder="1" applyAlignment="1">
      <alignment horizontal="right"/>
    </xf>
    <xf numFmtId="0" fontId="27" fillId="0" borderId="0" xfId="78"/>
    <xf numFmtId="0" fontId="42" fillId="0" borderId="0" xfId="78" applyFont="1"/>
    <xf numFmtId="0" fontId="42" fillId="0" borderId="0" xfId="78" applyFont="1" applyFill="1" applyBorder="1"/>
    <xf numFmtId="0" fontId="42" fillId="0" borderId="0" xfId="78" applyFont="1" applyBorder="1"/>
    <xf numFmtId="3" fontId="42" fillId="0" borderId="0" xfId="78" applyNumberFormat="1" applyFont="1"/>
    <xf numFmtId="170" fontId="86" fillId="0" borderId="3" xfId="78" applyNumberFormat="1" applyFont="1" applyBorder="1"/>
    <xf numFmtId="0" fontId="27" fillId="0" borderId="3" xfId="78" applyBorder="1"/>
    <xf numFmtId="170" fontId="86" fillId="0" borderId="5" xfId="1" applyNumberFormat="1" applyFont="1" applyFill="1" applyBorder="1" applyAlignment="1">
      <alignment horizontal="right" readingOrder="2"/>
    </xf>
    <xf numFmtId="3" fontId="42" fillId="0" borderId="3" xfId="11" applyNumberFormat="1" applyFont="1" applyBorder="1" applyAlignment="1">
      <alignment horizontal="right" readingOrder="2"/>
    </xf>
    <xf numFmtId="3" fontId="42" fillId="0" borderId="0" xfId="11" applyNumberFormat="1" applyFont="1" applyBorder="1" applyAlignment="1">
      <alignment horizontal="right" readingOrder="2"/>
    </xf>
    <xf numFmtId="3" fontId="42" fillId="0" borderId="3" xfId="11" applyNumberFormat="1" applyFont="1" applyFill="1" applyBorder="1" applyAlignment="1">
      <alignment horizontal="right" readingOrder="2"/>
    </xf>
    <xf numFmtId="3" fontId="42" fillId="0" borderId="0" xfId="11" applyNumberFormat="1" applyFont="1" applyFill="1" applyBorder="1" applyAlignment="1">
      <alignment horizontal="right" readingOrder="2"/>
    </xf>
    <xf numFmtId="3" fontId="86" fillId="0" borderId="3" xfId="78" applyNumberFormat="1" applyFont="1" applyBorder="1"/>
    <xf numFmtId="3" fontId="88" fillId="0" borderId="3" xfId="78" applyNumberFormat="1" applyFont="1" applyBorder="1"/>
    <xf numFmtId="0" fontId="86" fillId="0" borderId="3" xfId="78" applyFont="1" applyBorder="1"/>
    <xf numFmtId="0" fontId="67" fillId="0" borderId="3" xfId="78" applyFont="1" applyBorder="1"/>
    <xf numFmtId="170" fontId="74" fillId="0" borderId="3" xfId="78" applyNumberFormat="1" applyFont="1" applyBorder="1"/>
    <xf numFmtId="170" fontId="42" fillId="0" borderId="0" xfId="78" applyNumberFormat="1" applyFont="1" applyFill="1"/>
    <xf numFmtId="0" fontId="75" fillId="0" borderId="3" xfId="78" applyFont="1" applyBorder="1"/>
    <xf numFmtId="0" fontId="27" fillId="0" borderId="3" xfId="78" applyFont="1" applyBorder="1"/>
    <xf numFmtId="0" fontId="27" fillId="0" borderId="11" xfId="78" applyBorder="1"/>
    <xf numFmtId="0" fontId="74" fillId="0" borderId="13" xfId="78" applyFont="1" applyFill="1" applyBorder="1" applyAlignment="1">
      <alignment horizontal="center" vertical="center"/>
    </xf>
    <xf numFmtId="0" fontId="30" fillId="0" borderId="13" xfId="78" applyFont="1" applyFill="1" applyBorder="1" applyAlignment="1">
      <alignment horizontal="center" vertical="center"/>
    </xf>
    <xf numFmtId="3" fontId="42" fillId="0" borderId="3" xfId="0" applyNumberFormat="1" applyFont="1" applyFill="1" applyBorder="1" applyAlignment="1">
      <alignment vertical="top"/>
    </xf>
    <xf numFmtId="0" fontId="0" fillId="0" borderId="3" xfId="0" applyFill="1" applyBorder="1" applyAlignment="1">
      <alignment vertical="top"/>
    </xf>
    <xf numFmtId="170" fontId="71" fillId="0" borderId="5" xfId="1" applyNumberFormat="1" applyFont="1" applyBorder="1" applyAlignment="1"/>
    <xf numFmtId="3" fontId="87" fillId="0" borderId="3" xfId="11" applyNumberFormat="1" applyFont="1" applyFill="1" applyBorder="1" applyAlignment="1"/>
    <xf numFmtId="170" fontId="90" fillId="0" borderId="5" xfId="1" applyNumberFormat="1" applyFont="1" applyFill="1" applyBorder="1" applyAlignment="1"/>
    <xf numFmtId="3" fontId="42" fillId="0" borderId="3" xfId="11" applyNumberFormat="1" applyFont="1" applyBorder="1" applyAlignment="1"/>
    <xf numFmtId="3" fontId="42" fillId="0" borderId="0" xfId="11" applyNumberFormat="1" applyFont="1" applyBorder="1" applyAlignment="1"/>
    <xf numFmtId="3" fontId="42" fillId="0" borderId="7" xfId="11" applyNumberFormat="1" applyFont="1" applyBorder="1" applyAlignment="1"/>
    <xf numFmtId="1" fontId="76" fillId="0" borderId="5" xfId="11" applyNumberFormat="1" applyFont="1" applyFill="1" applyBorder="1" applyAlignment="1"/>
    <xf numFmtId="0" fontId="27" fillId="0" borderId="3" xfId="78" applyBorder="1" applyAlignment="1"/>
    <xf numFmtId="0" fontId="86" fillId="0" borderId="3" xfId="78" applyFont="1" applyBorder="1" applyAlignment="1"/>
    <xf numFmtId="3" fontId="87" fillId="0" borderId="7" xfId="11" applyNumberFormat="1" applyFont="1" applyFill="1" applyBorder="1" applyAlignment="1"/>
    <xf numFmtId="3" fontId="88" fillId="0" borderId="3" xfId="78" applyNumberFormat="1" applyFont="1" applyBorder="1" applyAlignment="1"/>
    <xf numFmtId="3" fontId="71" fillId="0" borderId="7" xfId="11" applyNumberFormat="1" applyFont="1" applyBorder="1" applyAlignment="1"/>
    <xf numFmtId="170" fontId="86" fillId="0" borderId="3" xfId="78" applyNumberFormat="1" applyFont="1" applyBorder="1" applyAlignment="1"/>
    <xf numFmtId="3" fontId="86" fillId="0" borderId="3" xfId="78" applyNumberFormat="1" applyFont="1" applyBorder="1" applyAlignment="1"/>
    <xf numFmtId="3" fontId="42" fillId="0" borderId="3" xfId="11" applyNumberFormat="1" applyFont="1" applyFill="1" applyBorder="1" applyAlignment="1"/>
    <xf numFmtId="3" fontId="42" fillId="0" borderId="7" xfId="11" applyNumberFormat="1" applyFont="1" applyFill="1" applyBorder="1" applyAlignment="1"/>
    <xf numFmtId="165" fontId="76" fillId="0" borderId="5" xfId="1" applyNumberFormat="1" applyFont="1" applyFill="1" applyBorder="1" applyAlignment="1"/>
    <xf numFmtId="3" fontId="87" fillId="0" borderId="36" xfId="11" applyNumberFormat="1" applyFont="1" applyFill="1" applyBorder="1" applyAlignment="1"/>
    <xf numFmtId="3" fontId="87" fillId="0" borderId="16" xfId="11" applyNumberFormat="1" applyFont="1" applyFill="1" applyBorder="1" applyAlignment="1"/>
    <xf numFmtId="3" fontId="87" fillId="0" borderId="34" xfId="11" applyNumberFormat="1" applyFont="1" applyFill="1" applyBorder="1" applyAlignment="1"/>
    <xf numFmtId="170" fontId="88" fillId="0" borderId="35" xfId="1" applyNumberFormat="1" applyFont="1" applyFill="1" applyBorder="1" applyAlignment="1"/>
    <xf numFmtId="3" fontId="88" fillId="0" borderId="36" xfId="78" applyNumberFormat="1" applyFont="1" applyBorder="1" applyAlignment="1"/>
    <xf numFmtId="0" fontId="42" fillId="0" borderId="39" xfId="0" applyFont="1" applyBorder="1" applyAlignment="1">
      <alignment horizontal="left" vertical="center" wrapText="1"/>
    </xf>
    <xf numFmtId="0" fontId="42" fillId="0" borderId="40" xfId="0" applyFont="1" applyBorder="1" applyAlignment="1">
      <alignment horizontal="left" vertical="center" wrapText="1"/>
    </xf>
    <xf numFmtId="170" fontId="42" fillId="0" borderId="40" xfId="0" applyNumberFormat="1" applyFont="1" applyBorder="1" applyAlignment="1">
      <alignment horizontal="right" vertical="center" wrapText="1"/>
    </xf>
    <xf numFmtId="0" fontId="71" fillId="0" borderId="41" xfId="0" applyFont="1" applyBorder="1" applyAlignment="1">
      <alignment horizontal="left" vertical="center" wrapText="1"/>
    </xf>
    <xf numFmtId="170" fontId="71" fillId="0" borderId="41" xfId="0" applyNumberFormat="1" applyFont="1" applyBorder="1" applyAlignment="1">
      <alignment horizontal="right" vertical="center" wrapText="1"/>
    </xf>
    <xf numFmtId="3" fontId="42" fillId="0" borderId="36" xfId="1" applyNumberFormat="1" applyFont="1" applyBorder="1"/>
    <xf numFmtId="3" fontId="42" fillId="0" borderId="3" xfId="1" applyNumberFormat="1" applyFont="1" applyBorder="1"/>
    <xf numFmtId="0" fontId="42" fillId="0" borderId="0" xfId="0" applyFont="1" applyFill="1" applyBorder="1" applyAlignment="1">
      <alignment horizontal="left" wrapText="1"/>
    </xf>
    <xf numFmtId="3" fontId="87" fillId="0" borderId="3" xfId="11" applyNumberFormat="1" applyFont="1" applyBorder="1"/>
    <xf numFmtId="170" fontId="27" fillId="0" borderId="3" xfId="78" applyNumberFormat="1" applyFont="1" applyFill="1" applyBorder="1" applyAlignment="1"/>
    <xf numFmtId="0" fontId="42" fillId="0" borderId="0" xfId="0" applyFont="1" applyFill="1"/>
    <xf numFmtId="0" fontId="42" fillId="0" borderId="0" xfId="0" applyFont="1" applyFill="1" applyAlignment="1"/>
    <xf numFmtId="0" fontId="71" fillId="0" borderId="29" xfId="0" applyFont="1" applyFill="1" applyBorder="1" applyAlignment="1">
      <alignment horizontal="center" vertical="center" wrapText="1"/>
    </xf>
    <xf numFmtId="0" fontId="71" fillId="0" borderId="39" xfId="0" applyFont="1" applyFill="1" applyBorder="1" applyAlignment="1">
      <alignment horizontal="center" vertical="center" wrapText="1"/>
    </xf>
    <xf numFmtId="170" fontId="0" fillId="0" borderId="39" xfId="0" applyNumberFormat="1" applyBorder="1" applyAlignment="1">
      <alignment horizontal="right" vertical="center" wrapText="1"/>
    </xf>
    <xf numFmtId="170" fontId="0" fillId="0" borderId="40" xfId="0" applyNumberFormat="1" applyBorder="1" applyAlignment="1">
      <alignment horizontal="right" vertical="center" wrapText="1"/>
    </xf>
    <xf numFmtId="3" fontId="71" fillId="0" borderId="0" xfId="0" applyNumberFormat="1" applyFont="1" applyBorder="1" applyAlignment="1"/>
    <xf numFmtId="0" fontId="71" fillId="0" borderId="0" xfId="0" applyFont="1" applyBorder="1" applyAlignment="1"/>
    <xf numFmtId="170" fontId="42" fillId="0" borderId="16" xfId="0" applyNumberFormat="1" applyFont="1" applyBorder="1" applyAlignment="1">
      <alignment horizontal="right"/>
    </xf>
    <xf numFmtId="0" fontId="73" fillId="0" borderId="0" xfId="0" applyFont="1" applyAlignment="1">
      <alignment horizontal="center" vertical="top" wrapText="1"/>
    </xf>
    <xf numFmtId="0" fontId="31" fillId="0" borderId="16" xfId="0" applyFont="1" applyBorder="1" applyAlignment="1">
      <alignment horizontal="left" vertical="center"/>
    </xf>
    <xf numFmtId="0" fontId="32" fillId="0" borderId="16" xfId="0" applyFont="1" applyBorder="1" applyAlignment="1">
      <alignment vertical="center"/>
    </xf>
    <xf numFmtId="0" fontId="31" fillId="0" borderId="16"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31" fillId="0" borderId="16" xfId="11" applyFont="1" applyBorder="1" applyAlignment="1">
      <alignment vertical="center"/>
    </xf>
    <xf numFmtId="3" fontId="27" fillId="0" borderId="16" xfId="11" applyNumberFormat="1" applyFont="1" applyBorder="1" applyAlignment="1">
      <alignment vertical="center"/>
    </xf>
    <xf numFmtId="0" fontId="27" fillId="0" borderId="0" xfId="78" applyAlignment="1">
      <alignment vertical="center"/>
    </xf>
    <xf numFmtId="3" fontId="99" fillId="0" borderId="29" xfId="1" applyNumberFormat="1" applyFont="1" applyBorder="1" applyAlignment="1">
      <alignment horizontal="right" wrapText="1"/>
    </xf>
    <xf numFmtId="0" fontId="97" fillId="0" borderId="5" xfId="73" applyFont="1" applyFill="1" applyBorder="1" applyAlignment="1">
      <alignment horizontal="left" vertical="center" wrapText="1"/>
    </xf>
    <xf numFmtId="0" fontId="97" fillId="0" borderId="35" xfId="73" applyFont="1" applyFill="1" applyBorder="1" applyAlignment="1">
      <alignment horizontal="left" vertical="center" wrapText="1"/>
    </xf>
    <xf numFmtId="0" fontId="100" fillId="0" borderId="13" xfId="73" applyFont="1" applyFill="1" applyBorder="1" applyAlignment="1">
      <alignment horizontal="center" vertical="center" wrapText="1"/>
    </xf>
    <xf numFmtId="0" fontId="97" fillId="0" borderId="3" xfId="73" applyFont="1" applyFill="1" applyBorder="1" applyAlignment="1">
      <alignment horizontal="left" vertical="center" wrapText="1"/>
    </xf>
    <xf numFmtId="0" fontId="97" fillId="0" borderId="36" xfId="73" applyFont="1" applyFill="1" applyBorder="1" applyAlignment="1">
      <alignment horizontal="left" vertical="center" wrapText="1"/>
    </xf>
    <xf numFmtId="0" fontId="97" fillId="0" borderId="38" xfId="73" applyFont="1" applyFill="1" applyBorder="1" applyAlignment="1">
      <alignment horizontal="left" vertical="center" wrapText="1"/>
    </xf>
    <xf numFmtId="0" fontId="97" fillId="0" borderId="31" xfId="73" applyFont="1" applyFill="1" applyBorder="1" applyAlignment="1">
      <alignment horizontal="left" vertical="center" wrapText="1"/>
    </xf>
    <xf numFmtId="0" fontId="97" fillId="0" borderId="11" xfId="73" applyFont="1" applyFill="1" applyBorder="1" applyAlignment="1">
      <alignment vertical="center"/>
    </xf>
    <xf numFmtId="0" fontId="97" fillId="0" borderId="3" xfId="73" applyFont="1" applyFill="1" applyBorder="1" applyAlignment="1">
      <alignment vertical="center" wrapText="1"/>
    </xf>
    <xf numFmtId="0" fontId="97" fillId="0" borderId="38" xfId="73" applyFont="1" applyFill="1" applyBorder="1" applyAlignment="1">
      <alignment vertical="center" wrapText="1"/>
    </xf>
    <xf numFmtId="0" fontId="97" fillId="0" borderId="31" xfId="73" applyFont="1" applyFill="1" applyBorder="1" applyAlignment="1">
      <alignment vertical="center" wrapText="1"/>
    </xf>
    <xf numFmtId="0" fontId="97" fillId="0" borderId="0" xfId="73" applyFont="1" applyFill="1" applyBorder="1" applyAlignment="1">
      <alignment wrapText="1"/>
    </xf>
    <xf numFmtId="0" fontId="97" fillId="0" borderId="0" xfId="73" applyFont="1" applyAlignment="1"/>
    <xf numFmtId="3" fontId="42" fillId="0" borderId="16" xfId="0" applyNumberFormat="1" applyFont="1" applyBorder="1" applyAlignment="1">
      <alignment vertical="top"/>
    </xf>
    <xf numFmtId="170" fontId="71" fillId="0" borderId="35" xfId="0" applyNumberFormat="1" applyFont="1" applyBorder="1" applyAlignment="1">
      <alignment horizontal="right"/>
    </xf>
    <xf numFmtId="3" fontId="89" fillId="0" borderId="7" xfId="1" applyNumberFormat="1" applyFont="1" applyFill="1" applyBorder="1" applyAlignment="1"/>
    <xf numFmtId="0" fontId="1" fillId="0" borderId="0" xfId="1191" applyAlignment="1">
      <alignment vertical="center"/>
    </xf>
    <xf numFmtId="0" fontId="1" fillId="0" borderId="0" xfId="1191"/>
    <xf numFmtId="3" fontId="97" fillId="0" borderId="11" xfId="1192" applyNumberFormat="1" applyFont="1" applyFill="1" applyBorder="1" applyAlignment="1">
      <alignment horizontal="left" vertical="center" wrapText="1"/>
    </xf>
    <xf numFmtId="3" fontId="99" fillId="0" borderId="0" xfId="1191" applyNumberFormat="1" applyFont="1"/>
    <xf numFmtId="3" fontId="99" fillId="0" borderId="37" xfId="1191" applyNumberFormat="1" applyFont="1" applyBorder="1"/>
    <xf numFmtId="3" fontId="97" fillId="0" borderId="5" xfId="1192" applyNumberFormat="1" applyFont="1" applyFill="1" applyBorder="1" applyAlignment="1">
      <alignment horizontal="left" vertical="center" wrapText="1"/>
    </xf>
    <xf numFmtId="3" fontId="97" fillId="0" borderId="3" xfId="1192" applyNumberFormat="1" applyFont="1" applyFill="1" applyBorder="1" applyAlignment="1">
      <alignment horizontal="left" vertical="center" wrapText="1"/>
    </xf>
    <xf numFmtId="3" fontId="97" fillId="0" borderId="11" xfId="1193" applyNumberFormat="1" applyFont="1" applyFill="1" applyBorder="1" applyAlignment="1">
      <alignment horizontal="left" vertical="center" wrapText="1"/>
    </xf>
    <xf numFmtId="3" fontId="97" fillId="0" borderId="3" xfId="1193" applyNumberFormat="1" applyFont="1" applyFill="1" applyBorder="1" applyAlignment="1">
      <alignment horizontal="left" vertical="center" wrapText="1"/>
    </xf>
    <xf numFmtId="3" fontId="99" fillId="0" borderId="0" xfId="1194" applyNumberFormat="1" applyFont="1" applyFill="1" applyBorder="1" applyAlignment="1">
      <alignment horizontal="right" wrapText="1"/>
    </xf>
    <xf numFmtId="3" fontId="99" fillId="0" borderId="0" xfId="1194" applyNumberFormat="1" applyFont="1" applyBorder="1" applyAlignment="1">
      <alignment horizontal="right" wrapText="1"/>
    </xf>
    <xf numFmtId="3" fontId="99" fillId="0" borderId="30" xfId="1194" applyNumberFormat="1" applyFont="1" applyBorder="1" applyAlignment="1">
      <alignment horizontal="right" wrapText="1"/>
    </xf>
    <xf numFmtId="0" fontId="103" fillId="0" borderId="0" xfId="1191" applyFont="1"/>
    <xf numFmtId="0" fontId="103" fillId="0" borderId="30" xfId="1191" applyFont="1" applyBorder="1"/>
    <xf numFmtId="3" fontId="97" fillId="0" borderId="3" xfId="1195" applyNumberFormat="1" applyFont="1" applyFill="1" applyBorder="1" applyAlignment="1">
      <alignment vertical="center" wrapText="1"/>
    </xf>
    <xf numFmtId="3" fontId="100" fillId="33" borderId="0" xfId="1196" applyNumberFormat="1" applyFont="1" applyFill="1" applyBorder="1" applyAlignment="1">
      <alignment horizontal="right" vertical="center" wrapText="1"/>
    </xf>
    <xf numFmtId="3" fontId="95" fillId="0" borderId="0" xfId="1194" applyNumberFormat="1" applyFont="1" applyBorder="1" applyAlignment="1">
      <alignment horizontal="right" wrapText="1"/>
    </xf>
    <xf numFmtId="3" fontId="100" fillId="33" borderId="0" xfId="1197" applyNumberFormat="1" applyFont="1" applyFill="1" applyBorder="1" applyAlignment="1">
      <alignment horizontal="right" vertical="center" wrapText="1"/>
    </xf>
    <xf numFmtId="0" fontId="99" fillId="0" borderId="0" xfId="1198" applyFont="1"/>
    <xf numFmtId="0" fontId="103" fillId="0" borderId="0" xfId="1198" applyFont="1"/>
    <xf numFmtId="0" fontId="1" fillId="0" borderId="0" xfId="1191" applyAlignment="1"/>
    <xf numFmtId="0" fontId="99" fillId="0" borderId="0" xfId="1199" applyFont="1" applyFill="1" applyBorder="1" applyAlignment="1"/>
    <xf numFmtId="0" fontId="97" fillId="0" borderId="0" xfId="1198" applyFont="1" applyAlignment="1"/>
    <xf numFmtId="0" fontId="104" fillId="0" borderId="0" xfId="1198" applyFont="1" applyAlignment="1"/>
    <xf numFmtId="0" fontId="103" fillId="0" borderId="0" xfId="1198" applyFont="1" applyAlignment="1"/>
    <xf numFmtId="0" fontId="99" fillId="0" borderId="0" xfId="1198" applyFont="1" applyAlignment="1"/>
    <xf numFmtId="0" fontId="39" fillId="0" borderId="0" xfId="1198" applyFont="1"/>
    <xf numFmtId="3" fontId="99" fillId="0" borderId="29" xfId="0" applyNumberFormat="1" applyFont="1" applyBorder="1" applyAlignment="1">
      <alignment horizontal="right" wrapText="1"/>
    </xf>
    <xf numFmtId="3" fontId="66" fillId="0" borderId="29" xfId="0" applyNumberFormat="1" applyFont="1" applyBorder="1" applyAlignment="1">
      <alignment horizontal="right" wrapText="1"/>
    </xf>
    <xf numFmtId="0" fontId="75" fillId="0" borderId="7" xfId="0" applyFont="1" applyBorder="1" applyAlignment="1"/>
    <xf numFmtId="3" fontId="42" fillId="0" borderId="44" xfId="0" applyNumberFormat="1" applyFont="1" applyBorder="1" applyAlignment="1">
      <alignment horizontal="right"/>
    </xf>
    <xf numFmtId="170" fontId="42" fillId="0" borderId="7" xfId="0" applyNumberFormat="1" applyFont="1" applyBorder="1"/>
    <xf numFmtId="3" fontId="42" fillId="0" borderId="45" xfId="0" applyNumberFormat="1" applyFont="1" applyBorder="1" applyAlignment="1">
      <alignment horizontal="right"/>
    </xf>
    <xf numFmtId="3" fontId="42" fillId="0" borderId="46" xfId="0" applyNumberFormat="1" applyFont="1" applyBorder="1" applyAlignment="1">
      <alignment horizontal="right"/>
    </xf>
    <xf numFmtId="0" fontId="31" fillId="0" borderId="0" xfId="0" applyFont="1" applyBorder="1" applyAlignment="1"/>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71" fillId="0" borderId="11" xfId="0" applyFont="1" applyFill="1" applyBorder="1" applyAlignment="1">
      <alignment vertical="center"/>
    </xf>
    <xf numFmtId="0" fontId="30" fillId="0" borderId="0" xfId="0" applyFont="1" applyBorder="1" applyAlignment="1"/>
    <xf numFmtId="0" fontId="42" fillId="0" borderId="11" xfId="0" applyFont="1" applyBorder="1" applyAlignment="1">
      <alignment vertical="top"/>
    </xf>
    <xf numFmtId="170" fontId="42" fillId="0" borderId="11" xfId="0" applyNumberFormat="1" applyFont="1" applyBorder="1" applyAlignment="1">
      <alignment vertical="top"/>
    </xf>
    <xf numFmtId="170" fontId="42" fillId="0" borderId="0" xfId="0" applyNumberFormat="1" applyFont="1" applyFill="1" applyBorder="1" applyAlignment="1">
      <alignment vertical="top"/>
    </xf>
    <xf numFmtId="0" fontId="42" fillId="0" borderId="36" xfId="0" applyFont="1" applyBorder="1" applyAlignment="1">
      <alignment vertical="top"/>
    </xf>
    <xf numFmtId="170" fontId="42" fillId="0" borderId="36" xfId="0" applyNumberFormat="1" applyFont="1" applyBorder="1" applyAlignment="1">
      <alignment vertical="top"/>
    </xf>
    <xf numFmtId="0" fontId="42" fillId="0" borderId="13" xfId="0" applyFont="1" applyBorder="1" applyAlignment="1">
      <alignment vertical="top"/>
    </xf>
    <xf numFmtId="170" fontId="42" fillId="0" borderId="13" xfId="0" applyNumberFormat="1" applyFont="1" applyBorder="1" applyAlignment="1">
      <alignment vertical="top"/>
    </xf>
    <xf numFmtId="170" fontId="42" fillId="0" borderId="5" xfId="0" applyNumberFormat="1" applyFont="1" applyBorder="1" applyAlignment="1">
      <alignment vertical="top"/>
    </xf>
    <xf numFmtId="170" fontId="42" fillId="0" borderId="5" xfId="0" applyNumberFormat="1" applyFont="1" applyFill="1" applyBorder="1" applyAlignment="1">
      <alignment vertical="top"/>
    </xf>
    <xf numFmtId="170" fontId="42" fillId="0" borderId="8" xfId="0" applyNumberFormat="1" applyFont="1" applyBorder="1" applyAlignment="1">
      <alignment vertical="top"/>
    </xf>
    <xf numFmtId="0" fontId="107" fillId="0" borderId="0" xfId="10" applyFont="1" applyAlignment="1" applyProtection="1">
      <alignment horizontal="left" indent="2"/>
    </xf>
    <xf numFmtId="0" fontId="42" fillId="0" borderId="0" xfId="0" applyFont="1" applyAlignment="1">
      <alignment horizontal="left" indent="2"/>
    </xf>
    <xf numFmtId="3" fontId="42" fillId="0" borderId="0" xfId="1" quotePrefix="1" applyNumberFormat="1" applyFont="1" applyFill="1" applyBorder="1" applyAlignment="1">
      <alignment horizontal="right" readingOrder="2"/>
    </xf>
    <xf numFmtId="0" fontId="64" fillId="0" borderId="0" xfId="0" applyFont="1" applyAlignment="1">
      <alignment horizontal="left" vertical="top" wrapText="1"/>
    </xf>
    <xf numFmtId="0" fontId="70" fillId="0" borderId="0" xfId="0" applyFont="1" applyAlignment="1">
      <alignment horizontal="center" vertical="top" wrapText="1"/>
    </xf>
    <xf numFmtId="0" fontId="65" fillId="0" borderId="0" xfId="0" applyFont="1" applyAlignment="1">
      <alignment horizontal="center" vertical="top" wrapText="1"/>
    </xf>
    <xf numFmtId="0" fontId="73" fillId="0" borderId="0" xfId="0" applyFont="1" applyAlignment="1">
      <alignment horizontal="center" vertical="top" wrapText="1"/>
    </xf>
    <xf numFmtId="49" fontId="73" fillId="0" borderId="0" xfId="0" applyNumberFormat="1" applyFont="1" applyAlignment="1">
      <alignment horizontal="center" vertical="center" wrapText="1"/>
    </xf>
    <xf numFmtId="0" fontId="42" fillId="0" borderId="5" xfId="0" applyFont="1" applyFill="1" applyBorder="1" applyAlignment="1">
      <alignment horizontal="left" wrapText="1"/>
    </xf>
    <xf numFmtId="0" fontId="42" fillId="0" borderId="7" xfId="0" applyFont="1" applyFill="1" applyBorder="1" applyAlignment="1">
      <alignment horizontal="left" wrapText="1"/>
    </xf>
    <xf numFmtId="0" fontId="71" fillId="0" borderId="8" xfId="0" quotePrefix="1" applyNumberFormat="1" applyFont="1" applyBorder="1" applyAlignment="1">
      <alignment horizontal="center" vertical="center" wrapText="1"/>
    </xf>
    <xf numFmtId="0" fontId="71" fillId="0" borderId="10" xfId="0" quotePrefix="1" applyNumberFormat="1" applyFont="1" applyBorder="1" applyAlignment="1">
      <alignment horizontal="center" vertical="center" wrapText="1"/>
    </xf>
    <xf numFmtId="0" fontId="71" fillId="0" borderId="6" xfId="0" quotePrefix="1" applyNumberFormat="1" applyFont="1" applyBorder="1" applyAlignment="1">
      <alignment horizontal="center" vertical="center" wrapText="1"/>
    </xf>
    <xf numFmtId="0" fontId="75" fillId="0" borderId="5" xfId="0" applyFont="1" applyBorder="1" applyAlignment="1">
      <alignment horizontal="center" vertical="center" wrapText="1"/>
    </xf>
    <xf numFmtId="0" fontId="75" fillId="0" borderId="0" xfId="0" applyFont="1" applyBorder="1" applyAlignment="1">
      <alignment horizontal="center" vertical="center" wrapText="1"/>
    </xf>
    <xf numFmtId="165" fontId="75" fillId="0" borderId="5" xfId="0" applyNumberFormat="1" applyFont="1" applyBorder="1" applyAlignment="1">
      <alignment horizontal="center" vertical="center"/>
    </xf>
    <xf numFmtId="165" fontId="75" fillId="0" borderId="7" xfId="0" applyNumberFormat="1" applyFont="1" applyBorder="1" applyAlignment="1">
      <alignment horizontal="center" vertical="center"/>
    </xf>
    <xf numFmtId="0" fontId="75" fillId="0" borderId="5" xfId="0" applyFont="1" applyBorder="1" applyAlignment="1">
      <alignment horizontal="center" wrapText="1"/>
    </xf>
    <xf numFmtId="0" fontId="75" fillId="0" borderId="0" xfId="0" applyFont="1" applyBorder="1" applyAlignment="1">
      <alignment wrapText="1"/>
    </xf>
    <xf numFmtId="0" fontId="75" fillId="0" borderId="7" xfId="0" applyFont="1" applyBorder="1" applyAlignment="1">
      <alignment wrapText="1"/>
    </xf>
    <xf numFmtId="165" fontId="75" fillId="0" borderId="5" xfId="0" applyNumberFormat="1" applyFont="1" applyFill="1" applyBorder="1" applyAlignment="1">
      <alignment horizontal="center" wrapText="1"/>
    </xf>
    <xf numFmtId="165" fontId="75" fillId="0" borderId="7" xfId="0" applyNumberFormat="1" applyFont="1" applyFill="1" applyBorder="1" applyAlignment="1">
      <alignment horizontal="center" wrapText="1"/>
    </xf>
    <xf numFmtId="0" fontId="42" fillId="0" borderId="0" xfId="0" applyFont="1" applyAlignment="1">
      <alignment horizontal="left" wrapText="1"/>
    </xf>
    <xf numFmtId="0" fontId="31"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2" fillId="0" borderId="0" xfId="0" applyFont="1" applyFill="1" applyAlignment="1">
      <alignment horizontal="left" wrapText="1"/>
    </xf>
    <xf numFmtId="17" fontId="75" fillId="0" borderId="8" xfId="0" quotePrefix="1" applyNumberFormat="1" applyFont="1" applyBorder="1" applyAlignment="1">
      <alignment horizontal="center" vertical="center"/>
    </xf>
    <xf numFmtId="17" fontId="75" fillId="0" borderId="10" xfId="0" quotePrefix="1" applyNumberFormat="1" applyFont="1" applyBorder="1" applyAlignment="1">
      <alignment horizontal="center" vertical="center"/>
    </xf>
    <xf numFmtId="17" fontId="75" fillId="0" borderId="6" xfId="0" quotePrefix="1" applyNumberFormat="1" applyFont="1" applyBorder="1" applyAlignment="1">
      <alignment horizontal="center" vertical="center"/>
    </xf>
    <xf numFmtId="0" fontId="42" fillId="0" borderId="12" xfId="0" quotePrefix="1" applyFont="1" applyFill="1" applyBorder="1" applyAlignment="1">
      <alignment horizontal="center" vertical="center"/>
    </xf>
    <xf numFmtId="0" fontId="42" fillId="0" borderId="14" xfId="0" quotePrefix="1" applyFont="1" applyFill="1" applyBorder="1" applyAlignment="1">
      <alignment horizontal="center" vertical="center"/>
    </xf>
    <xf numFmtId="0" fontId="42" fillId="0" borderId="15" xfId="0" quotePrefix="1" applyFont="1" applyFill="1" applyBorder="1" applyAlignment="1">
      <alignment horizontal="center" vertical="center"/>
    </xf>
    <xf numFmtId="0" fontId="75" fillId="0" borderId="8" xfId="0" applyFont="1" applyFill="1" applyBorder="1" applyAlignment="1">
      <alignment horizontal="center" wrapText="1"/>
    </xf>
    <xf numFmtId="0" fontId="75" fillId="0" borderId="10" xfId="0" applyFont="1" applyFill="1" applyBorder="1" applyAlignment="1">
      <alignment horizontal="center" wrapText="1"/>
    </xf>
    <xf numFmtId="0" fontId="42" fillId="0" borderId="0" xfId="0" applyFont="1" applyFill="1" applyBorder="1" applyAlignment="1">
      <alignment horizontal="left" vertical="top" wrapText="1"/>
    </xf>
    <xf numFmtId="0" fontId="42" fillId="0" borderId="0" xfId="0" applyFont="1" applyAlignment="1">
      <alignment horizontal="left" vertical="top" wrapText="1"/>
    </xf>
    <xf numFmtId="0" fontId="75" fillId="0" borderId="12"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6" xfId="0" applyFont="1" applyFill="1" applyBorder="1" applyAlignment="1">
      <alignment horizontal="center" vertical="center" wrapText="1"/>
    </xf>
    <xf numFmtId="0" fontId="42" fillId="0" borderId="0" xfId="0" applyFont="1" applyAlignment="1">
      <alignment vertical="top" wrapText="1"/>
    </xf>
    <xf numFmtId="0" fontId="75" fillId="0" borderId="0" xfId="0" applyFont="1" applyBorder="1" applyAlignment="1">
      <alignment horizontal="center" wrapText="1"/>
    </xf>
    <xf numFmtId="0" fontId="75" fillId="0" borderId="7" xfId="0" applyFont="1" applyBorder="1" applyAlignment="1">
      <alignment horizontal="center" wrapText="1"/>
    </xf>
    <xf numFmtId="0" fontId="42" fillId="0" borderId="0" xfId="0" applyFont="1" applyFill="1" applyBorder="1" applyAlignment="1">
      <alignment horizontal="left" wrapText="1"/>
    </xf>
    <xf numFmtId="0" fontId="42" fillId="0" borderId="0" xfId="0" applyFont="1" applyAlignment="1">
      <alignment horizontal="center" vertical="top" wrapText="1"/>
    </xf>
    <xf numFmtId="0" fontId="30" fillId="0" borderId="12" xfId="0" applyFont="1" applyBorder="1" applyAlignment="1">
      <alignment horizontal="center" wrapText="1"/>
    </xf>
    <xf numFmtId="0" fontId="30" fillId="0" borderId="14" xfId="0" applyFont="1" applyBorder="1" applyAlignment="1">
      <alignment horizontal="center" wrapText="1"/>
    </xf>
    <xf numFmtId="0" fontId="30" fillId="0" borderId="15" xfId="0" applyFont="1" applyBorder="1" applyAlignment="1">
      <alignment horizontal="center" wrapText="1"/>
    </xf>
    <xf numFmtId="17" fontId="42" fillId="0" borderId="12" xfId="0" quotePrefix="1" applyNumberFormat="1" applyFont="1" applyBorder="1" applyAlignment="1">
      <alignment horizontal="center" vertical="center"/>
    </xf>
    <xf numFmtId="17" fontId="42" fillId="0" borderId="15" xfId="0" quotePrefix="1" applyNumberFormat="1" applyFont="1" applyBorder="1" applyAlignment="1">
      <alignment horizontal="center" vertical="center"/>
    </xf>
    <xf numFmtId="0" fontId="31" fillId="0" borderId="33" xfId="0" applyFont="1" applyBorder="1" applyAlignment="1">
      <alignment horizontal="left"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75" fillId="0" borderId="42" xfId="0" applyFont="1" applyFill="1" applyBorder="1" applyAlignment="1">
      <alignment horizontal="center" vertical="center"/>
    </xf>
    <xf numFmtId="0" fontId="75" fillId="0" borderId="43"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5" xfId="0" applyFont="1" applyFill="1" applyBorder="1" applyAlignment="1">
      <alignment horizontal="center"/>
    </xf>
    <xf numFmtId="0" fontId="75" fillId="0" borderId="0" xfId="0" applyFont="1" applyBorder="1" applyAlignment="1"/>
    <xf numFmtId="0" fontId="31" fillId="0" borderId="16" xfId="0" applyFont="1" applyBorder="1" applyAlignment="1">
      <alignment horizontal="left" vertical="center" wrapText="1"/>
    </xf>
    <xf numFmtId="0" fontId="31" fillId="0" borderId="16" xfId="0" applyFont="1" applyBorder="1" applyAlignment="1">
      <alignment vertical="center"/>
    </xf>
    <xf numFmtId="0" fontId="75" fillId="0" borderId="0" xfId="0" applyFont="1" applyFill="1" applyBorder="1" applyAlignment="1">
      <alignment horizontal="center"/>
    </xf>
    <xf numFmtId="0" fontId="31" fillId="0" borderId="0" xfId="0" applyFont="1" applyBorder="1" applyAlignment="1">
      <alignment horizontal="left" vertical="center" wrapText="1"/>
    </xf>
    <xf numFmtId="0" fontId="62" fillId="0" borderId="12" xfId="78" quotePrefix="1" applyFont="1" applyBorder="1" applyAlignment="1">
      <alignment horizontal="center"/>
    </xf>
    <xf numFmtId="0" fontId="62" fillId="0" borderId="14" xfId="78" applyFont="1" applyBorder="1" applyAlignment="1">
      <alignment horizontal="center"/>
    </xf>
    <xf numFmtId="0" fontId="62" fillId="0" borderId="15" xfId="78" applyFont="1" applyBorder="1" applyAlignment="1">
      <alignment horizontal="center"/>
    </xf>
    <xf numFmtId="0" fontId="44" fillId="0" borderId="12" xfId="78" quotePrefix="1" applyFont="1" applyBorder="1" applyAlignment="1">
      <alignment horizontal="center"/>
    </xf>
    <xf numFmtId="0" fontId="44" fillId="0" borderId="14" xfId="78" applyFont="1" applyBorder="1" applyAlignment="1">
      <alignment horizontal="center"/>
    </xf>
    <xf numFmtId="0" fontId="44" fillId="0" borderId="15" xfId="78" applyFont="1" applyBorder="1" applyAlignment="1">
      <alignment horizontal="center"/>
    </xf>
    <xf numFmtId="0" fontId="99" fillId="0" borderId="0" xfId="1199" applyFont="1" applyFill="1" applyBorder="1" applyAlignment="1">
      <alignment horizontal="left" wrapText="1"/>
    </xf>
    <xf numFmtId="0" fontId="105" fillId="0" borderId="34" xfId="73" applyFont="1" applyFill="1" applyBorder="1" applyAlignment="1">
      <alignment horizontal="left" vertical="center"/>
    </xf>
    <xf numFmtId="0" fontId="105" fillId="0" borderId="36" xfId="73" applyFont="1" applyFill="1" applyBorder="1" applyAlignment="1">
      <alignment horizontal="left" vertical="center"/>
    </xf>
    <xf numFmtId="0" fontId="105" fillId="0" borderId="35" xfId="73" applyFont="1" applyFill="1" applyBorder="1" applyAlignment="1">
      <alignment horizontal="left" vertical="center"/>
    </xf>
    <xf numFmtId="0" fontId="100" fillId="0" borderId="13" xfId="73" applyFont="1" applyFill="1" applyBorder="1" applyAlignment="1">
      <alignment horizontal="center" wrapText="1"/>
    </xf>
    <xf numFmtId="0" fontId="98" fillId="0" borderId="13" xfId="73" applyFont="1" applyFill="1" applyBorder="1" applyAlignment="1">
      <alignment horizontal="center" vertical="center" wrapText="1"/>
    </xf>
    <xf numFmtId="0" fontId="101" fillId="0" borderId="13" xfId="73" applyFont="1" applyFill="1" applyBorder="1" applyAlignment="1">
      <alignment horizontal="center" vertical="center" wrapText="1"/>
    </xf>
  </cellXfs>
  <cellStyles count="1200">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info.gov/app/details/FR-2020-02-07/2020-0241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63"/>
  <sheetViews>
    <sheetView showGridLines="0" tabSelected="1" zoomScaleNormal="100" workbookViewId="0">
      <selection activeCell="A2" sqref="A2:Q15"/>
    </sheetView>
  </sheetViews>
  <sheetFormatPr defaultColWidth="8.88671875" defaultRowHeight="13.2" x14ac:dyDescent="0.25"/>
  <cols>
    <col min="1" max="1" width="8.33203125" style="70" customWidth="1"/>
    <col min="2" max="2" width="11.88671875" style="70" customWidth="1"/>
    <col min="3" max="4" width="8.88671875" style="70"/>
    <col min="5" max="5" width="10.6640625" style="70" bestFit="1" customWidth="1"/>
    <col min="6" max="6" width="8.88671875" style="70"/>
    <col min="7" max="7" width="10.6640625" style="70" bestFit="1" customWidth="1"/>
    <col min="8" max="10" width="8.88671875" style="70"/>
    <col min="11" max="11" width="10.6640625" style="70" bestFit="1" customWidth="1"/>
    <col min="12" max="14" width="8.88671875" style="70"/>
    <col min="15" max="15" width="10" style="70" customWidth="1"/>
    <col min="16" max="16" width="12.109375" style="70" customWidth="1"/>
    <col min="17" max="17" width="5.21875" style="70" customWidth="1"/>
    <col min="18" max="16384" width="8.88671875" style="70"/>
  </cols>
  <sheetData>
    <row r="1" spans="1:17" s="393" customFormat="1" x14ac:dyDescent="0.25"/>
    <row r="3" spans="1:17" s="67" customFormat="1" ht="26.4" customHeight="1" x14ac:dyDescent="0.25">
      <c r="B3" s="618" t="s">
        <v>141</v>
      </c>
      <c r="C3" s="618"/>
      <c r="D3" s="618"/>
      <c r="E3" s="618"/>
      <c r="F3" s="618"/>
      <c r="G3" s="618"/>
      <c r="H3" s="618"/>
      <c r="I3" s="618"/>
      <c r="J3" s="618"/>
      <c r="K3" s="618"/>
      <c r="L3" s="618"/>
      <c r="M3" s="618"/>
      <c r="N3" s="618"/>
      <c r="O3" s="618"/>
      <c r="P3" s="618"/>
    </row>
    <row r="4" spans="1:17" s="67" customFormat="1" ht="12.6" customHeight="1" x14ac:dyDescent="0.25">
      <c r="B4" s="619"/>
      <c r="C4" s="619"/>
      <c r="D4" s="619"/>
      <c r="E4" s="619"/>
      <c r="F4" s="619"/>
      <c r="G4" s="619"/>
      <c r="H4" s="619"/>
      <c r="I4" s="619"/>
      <c r="J4" s="619"/>
      <c r="K4" s="619"/>
      <c r="L4" s="619"/>
      <c r="M4" s="619"/>
      <c r="N4" s="619"/>
      <c r="O4" s="619"/>
      <c r="P4" s="619"/>
    </row>
    <row r="5" spans="1:17" s="67" customFormat="1" ht="22.2" customHeight="1" x14ac:dyDescent="0.25">
      <c r="B5" s="620" t="s">
        <v>211</v>
      </c>
      <c r="C5" s="620"/>
      <c r="D5" s="620"/>
      <c r="E5" s="620"/>
      <c r="F5" s="620"/>
      <c r="G5" s="620"/>
      <c r="H5" s="620"/>
      <c r="I5" s="620"/>
      <c r="J5" s="620"/>
      <c r="K5" s="620"/>
      <c r="L5" s="620"/>
      <c r="M5" s="620"/>
      <c r="N5" s="620"/>
      <c r="O5" s="620"/>
      <c r="P5" s="620"/>
    </row>
    <row r="6" spans="1:17" s="67" customFormat="1" ht="12.6" customHeight="1" x14ac:dyDescent="0.25">
      <c r="B6" s="374"/>
      <c r="C6" s="374"/>
      <c r="D6" s="536"/>
      <c r="E6" s="374"/>
      <c r="F6" s="374"/>
      <c r="G6" s="374"/>
      <c r="H6" s="374"/>
      <c r="I6" s="374"/>
      <c r="J6" s="374"/>
      <c r="K6" s="374"/>
      <c r="L6" s="374"/>
      <c r="M6" s="374"/>
      <c r="N6" s="374"/>
      <c r="O6" s="374"/>
      <c r="P6" s="374"/>
    </row>
    <row r="7" spans="1:17" s="37" customFormat="1" ht="22.2" customHeight="1" x14ac:dyDescent="0.25">
      <c r="B7" s="621" t="s">
        <v>284</v>
      </c>
      <c r="C7" s="621"/>
      <c r="D7" s="621"/>
      <c r="E7" s="621"/>
      <c r="F7" s="621"/>
      <c r="G7" s="621"/>
      <c r="H7" s="621"/>
      <c r="I7" s="621"/>
      <c r="J7" s="621"/>
      <c r="K7" s="621"/>
      <c r="L7" s="621"/>
      <c r="M7" s="621"/>
      <c r="N7" s="621"/>
      <c r="O7" s="621"/>
      <c r="P7" s="621"/>
    </row>
    <row r="8" spans="1:17" s="37" customFormat="1" ht="12.6" customHeight="1" x14ac:dyDescent="0.25">
      <c r="B8" s="407"/>
      <c r="C8" s="407"/>
      <c r="D8" s="407"/>
      <c r="E8" s="407"/>
      <c r="F8" s="407"/>
      <c r="G8" s="407"/>
      <c r="H8" s="407"/>
      <c r="I8" s="407"/>
      <c r="J8" s="407"/>
      <c r="K8" s="407"/>
      <c r="L8" s="407"/>
      <c r="M8" s="407"/>
      <c r="N8" s="407"/>
      <c r="O8" s="407"/>
      <c r="P8" s="407"/>
    </row>
    <row r="9" spans="1:17" s="393" customFormat="1" ht="32.4" customHeight="1" x14ac:dyDescent="0.25">
      <c r="A9" s="67"/>
      <c r="B9" s="617" t="s">
        <v>296</v>
      </c>
      <c r="C9" s="617"/>
      <c r="D9" s="617"/>
      <c r="E9" s="617"/>
      <c r="F9" s="617"/>
      <c r="G9" s="617"/>
      <c r="H9" s="617"/>
      <c r="I9" s="617"/>
      <c r="J9" s="617"/>
      <c r="K9" s="617"/>
      <c r="L9" s="617"/>
      <c r="M9" s="617"/>
      <c r="N9" s="617"/>
      <c r="O9" s="617"/>
      <c r="P9" s="617"/>
    </row>
    <row r="10" spans="1:17" s="393" customFormat="1" ht="12.6" customHeight="1" x14ac:dyDescent="0.25">
      <c r="A10" s="67"/>
      <c r="B10" s="438"/>
      <c r="C10" s="438"/>
      <c r="D10" s="438"/>
      <c r="E10" s="438"/>
      <c r="F10" s="438"/>
      <c r="G10" s="438"/>
      <c r="H10" s="438"/>
      <c r="I10" s="438"/>
      <c r="J10" s="438"/>
      <c r="K10" s="438"/>
      <c r="L10" s="438"/>
      <c r="M10" s="438"/>
      <c r="N10" s="438"/>
      <c r="O10" s="438"/>
      <c r="P10" s="438"/>
    </row>
    <row r="11" spans="1:17" s="393" customFormat="1" ht="32.4" customHeight="1" x14ac:dyDescent="0.25">
      <c r="A11" s="67"/>
      <c r="B11" s="617" t="s">
        <v>285</v>
      </c>
      <c r="C11" s="617"/>
      <c r="D11" s="617"/>
      <c r="E11" s="617"/>
      <c r="F11" s="617"/>
      <c r="G11" s="617"/>
      <c r="H11" s="617"/>
      <c r="I11" s="617"/>
      <c r="J11" s="617"/>
      <c r="K11" s="617"/>
      <c r="L11" s="617"/>
      <c r="M11" s="617"/>
      <c r="N11" s="617"/>
      <c r="O11" s="617"/>
      <c r="P11" s="617"/>
    </row>
    <row r="12" spans="1:17" ht="12.6" customHeight="1" x14ac:dyDescent="0.25">
      <c r="A12" s="67"/>
      <c r="B12" s="384"/>
      <c r="C12" s="384"/>
      <c r="D12" s="384"/>
      <c r="E12" s="384"/>
      <c r="F12" s="384"/>
      <c r="G12" s="384"/>
      <c r="H12" s="384"/>
      <c r="I12" s="384"/>
      <c r="J12" s="384"/>
      <c r="K12" s="384"/>
      <c r="L12" s="384"/>
      <c r="M12" s="384"/>
      <c r="N12" s="384"/>
      <c r="O12" s="384"/>
      <c r="P12" s="384"/>
      <c r="Q12" s="383"/>
    </row>
    <row r="13" spans="1:17" s="67" customFormat="1" ht="32.4" customHeight="1" x14ac:dyDescent="0.25">
      <c r="B13" s="617" t="s">
        <v>207</v>
      </c>
      <c r="C13" s="617"/>
      <c r="D13" s="617"/>
      <c r="E13" s="617"/>
      <c r="F13" s="617"/>
      <c r="G13" s="617"/>
      <c r="H13" s="617"/>
      <c r="I13" s="617"/>
      <c r="J13" s="617"/>
      <c r="K13" s="617"/>
      <c r="L13" s="617"/>
      <c r="M13" s="617"/>
      <c r="N13" s="617"/>
      <c r="O13" s="617"/>
      <c r="P13" s="617"/>
      <c r="Q13" s="75"/>
    </row>
    <row r="14" spans="1:17" s="67" customFormat="1" ht="11.4" customHeight="1" x14ac:dyDescent="0.25"/>
    <row r="15" spans="1:17" s="67" customFormat="1" ht="11.4" customHeight="1" x14ac:dyDescent="0.25">
      <c r="E15" s="398"/>
      <c r="F15" s="398"/>
      <c r="G15" s="398"/>
      <c r="H15" s="398"/>
      <c r="I15" s="398"/>
      <c r="J15" s="398"/>
      <c r="K15" s="398"/>
    </row>
    <row r="16" spans="1:17" s="67" customFormat="1" ht="11.4" customHeight="1" x14ac:dyDescent="0.25">
      <c r="E16" s="398"/>
      <c r="F16" s="398"/>
      <c r="G16" s="398"/>
      <c r="H16" s="398"/>
      <c r="I16" s="398"/>
      <c r="J16" s="398"/>
      <c r="K16" s="398"/>
    </row>
    <row r="17" spans="5:11" s="67" customFormat="1" ht="11.4" customHeight="1" x14ac:dyDescent="0.25">
      <c r="E17" s="398"/>
      <c r="F17" s="398"/>
      <c r="G17" s="398"/>
      <c r="H17" s="398"/>
      <c r="I17" s="398"/>
      <c r="J17" s="398"/>
      <c r="K17" s="398"/>
    </row>
    <row r="18" spans="5:11" s="67" customFormat="1" ht="11.4" customHeight="1" x14ac:dyDescent="0.25">
      <c r="E18" s="398"/>
      <c r="F18" s="398"/>
      <c r="G18" s="398"/>
      <c r="H18" s="398"/>
      <c r="I18" s="398"/>
      <c r="J18" s="398"/>
      <c r="K18" s="398"/>
    </row>
    <row r="19" spans="5:11" s="67" customFormat="1" ht="11.4" customHeight="1" x14ac:dyDescent="0.25"/>
    <row r="20" spans="5:11" s="67" customFormat="1" ht="11.4" customHeight="1" x14ac:dyDescent="0.25"/>
    <row r="21" spans="5:11" s="67" customFormat="1" ht="11.4" customHeight="1" x14ac:dyDescent="0.25"/>
    <row r="22" spans="5:11" s="67" customFormat="1" ht="11.4" customHeight="1" x14ac:dyDescent="0.25"/>
    <row r="23" spans="5:11" s="67" customFormat="1" ht="11.4" customHeight="1" x14ac:dyDescent="0.25"/>
    <row r="24" spans="5:11" s="67" customFormat="1" ht="11.4" customHeight="1" x14ac:dyDescent="0.25"/>
    <row r="25" spans="5:11" s="67" customFormat="1" ht="11.4" customHeight="1" x14ac:dyDescent="0.25"/>
    <row r="26" spans="5:11" s="67" customFormat="1" ht="11.4" customHeight="1" x14ac:dyDescent="0.25"/>
    <row r="27" spans="5:11" s="67" customFormat="1" ht="11.4" customHeight="1" x14ac:dyDescent="0.25"/>
    <row r="28" spans="5:11" s="67" customFormat="1" ht="11.4" customHeight="1" x14ac:dyDescent="0.25"/>
    <row r="29" spans="5:11" s="67" customFormat="1" ht="11.4" customHeight="1" x14ac:dyDescent="0.25"/>
    <row r="30" spans="5:11" s="67" customFormat="1" ht="11.4" customHeight="1" x14ac:dyDescent="0.25"/>
    <row r="31" spans="5:11" s="67" customFormat="1" ht="11.4" customHeight="1" x14ac:dyDescent="0.25"/>
    <row r="32" spans="5:11" s="67" customFormat="1" ht="11.4" customHeight="1" x14ac:dyDescent="0.25"/>
    <row r="33" s="67" customFormat="1" ht="11.4" customHeight="1" x14ac:dyDescent="0.25"/>
    <row r="34" s="67" customFormat="1" ht="11.4" customHeight="1" x14ac:dyDescent="0.25"/>
    <row r="35" s="67" customFormat="1" ht="11.4" customHeight="1" x14ac:dyDescent="0.25"/>
    <row r="36" s="67" customFormat="1" ht="11.4" customHeight="1" x14ac:dyDescent="0.25"/>
    <row r="37" s="67" customFormat="1" ht="11.4" customHeight="1" x14ac:dyDescent="0.25"/>
    <row r="38" s="67" customFormat="1" ht="11.4" customHeight="1" x14ac:dyDescent="0.25"/>
    <row r="39" s="67" customFormat="1" ht="11.4" customHeight="1" x14ac:dyDescent="0.25"/>
    <row r="40" s="67" customFormat="1" ht="11.4" customHeight="1" x14ac:dyDescent="0.25"/>
    <row r="41" s="67" customFormat="1" ht="11.4" customHeight="1" x14ac:dyDescent="0.25"/>
    <row r="42" s="67" customFormat="1" ht="11.4" customHeight="1" x14ac:dyDescent="0.25"/>
    <row r="43" s="67" customFormat="1" ht="11.4" customHeight="1" x14ac:dyDescent="0.25"/>
    <row r="44" s="67" customFormat="1" ht="11.4" customHeight="1" x14ac:dyDescent="0.25"/>
    <row r="45" s="67" customFormat="1" ht="11.4" customHeight="1" x14ac:dyDescent="0.25"/>
    <row r="46" s="67" customFormat="1" ht="11.4" customHeight="1" x14ac:dyDescent="0.25"/>
    <row r="47" s="67" customFormat="1" ht="11.4" customHeight="1" x14ac:dyDescent="0.25"/>
    <row r="48" s="67" customFormat="1" ht="11.4" customHeight="1" x14ac:dyDescent="0.25"/>
    <row r="49" s="67" customFormat="1" ht="11.4" customHeight="1" x14ac:dyDescent="0.25"/>
    <row r="50" s="67" customFormat="1" ht="11.4" customHeight="1" x14ac:dyDescent="0.25"/>
    <row r="51" s="67" customFormat="1" ht="11.4" customHeight="1" x14ac:dyDescent="0.25"/>
    <row r="52" s="67" customFormat="1" ht="11.4" customHeight="1" x14ac:dyDescent="0.25"/>
    <row r="53" s="67" customFormat="1" ht="11.4" customHeight="1" x14ac:dyDescent="0.25"/>
    <row r="54" s="67" customFormat="1" ht="10.199999999999999" customHeight="1" x14ac:dyDescent="0.25"/>
    <row r="55" ht="10.199999999999999" customHeight="1" x14ac:dyDescent="0.25"/>
    <row r="56" ht="10.199999999999999" customHeight="1" x14ac:dyDescent="0.25"/>
    <row r="57" ht="10.199999999999999" customHeight="1" x14ac:dyDescent="0.25"/>
    <row r="58" ht="10.199999999999999" customHeight="1" x14ac:dyDescent="0.25"/>
    <row r="59" ht="10.199999999999999" customHeight="1" x14ac:dyDescent="0.25"/>
    <row r="60" ht="10.199999999999999" customHeight="1" x14ac:dyDescent="0.25"/>
    <row r="61" ht="10.199999999999999" customHeight="1" x14ac:dyDescent="0.25"/>
    <row r="62" ht="10.199999999999999" customHeight="1" x14ac:dyDescent="0.25"/>
    <row r="63" ht="10.199999999999999" customHeight="1" x14ac:dyDescent="0.25"/>
  </sheetData>
  <mergeCells count="7">
    <mergeCell ref="B13:P13"/>
    <mergeCell ref="B3:P3"/>
    <mergeCell ref="B4:P4"/>
    <mergeCell ref="B5:P5"/>
    <mergeCell ref="B7:P7"/>
    <mergeCell ref="B9:P9"/>
    <mergeCell ref="B11:P11"/>
  </mergeCells>
  <printOptions horizontalCentered="1"/>
  <pageMargins left="0.7" right="0.7" top="1" bottom="0.75" header="0.3" footer="0.3"/>
  <pageSetup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25CB-22F8-487A-BF0B-CAAEEF6EED7F}">
  <sheetPr>
    <pageSetUpPr fitToPage="1"/>
  </sheetPr>
  <dimension ref="A1:K62"/>
  <sheetViews>
    <sheetView zoomScale="75" zoomScaleNormal="75" workbookViewId="0">
      <selection sqref="A1:K62"/>
    </sheetView>
  </sheetViews>
  <sheetFormatPr defaultColWidth="8.88671875" defaultRowHeight="14.4" x14ac:dyDescent="0.3"/>
  <cols>
    <col min="1" max="1" width="33.109375" style="566" customWidth="1"/>
    <col min="2" max="2" width="24.5546875" style="566" customWidth="1"/>
    <col min="3" max="10" width="22.77734375" style="566" customWidth="1"/>
    <col min="11" max="11" width="25.33203125" style="566" customWidth="1"/>
    <col min="12" max="12" width="8.88671875" style="566"/>
    <col min="13" max="18" width="20.6640625" style="566" customWidth="1"/>
    <col min="19" max="16384" width="8.88671875" style="566"/>
  </cols>
  <sheetData>
    <row r="1" spans="1:11" s="565" customFormat="1" ht="22.8" customHeight="1" x14ac:dyDescent="0.25">
      <c r="A1" s="683" t="s">
        <v>90</v>
      </c>
      <c r="B1" s="684"/>
      <c r="C1" s="684"/>
      <c r="D1" s="684"/>
      <c r="E1" s="684"/>
      <c r="F1" s="684"/>
      <c r="G1" s="684"/>
      <c r="H1" s="684"/>
      <c r="I1" s="684"/>
      <c r="J1" s="684"/>
      <c r="K1" s="685"/>
    </row>
    <row r="2" spans="1:11" ht="17.399999999999999" x14ac:dyDescent="0.3">
      <c r="A2" s="686" t="s">
        <v>276</v>
      </c>
      <c r="B2" s="687" t="s">
        <v>91</v>
      </c>
      <c r="C2" s="687"/>
      <c r="D2" s="687"/>
      <c r="E2" s="687"/>
      <c r="F2" s="687" t="s">
        <v>92</v>
      </c>
      <c r="G2" s="687"/>
      <c r="H2" s="687"/>
      <c r="I2" s="687" t="s">
        <v>93</v>
      </c>
      <c r="J2" s="687"/>
      <c r="K2" s="687"/>
    </row>
    <row r="3" spans="1:11" ht="18" x14ac:dyDescent="0.3">
      <c r="A3" s="686"/>
      <c r="B3" s="688" t="s">
        <v>83</v>
      </c>
      <c r="C3" s="688"/>
      <c r="D3" s="688"/>
      <c r="E3" s="688"/>
      <c r="F3" s="688" t="s">
        <v>94</v>
      </c>
      <c r="G3" s="688"/>
      <c r="H3" s="688"/>
      <c r="I3" s="688" t="s">
        <v>94</v>
      </c>
      <c r="J3" s="688"/>
      <c r="K3" s="688"/>
    </row>
    <row r="4" spans="1:11" s="565" customFormat="1" ht="42" customHeight="1" x14ac:dyDescent="0.25">
      <c r="A4" s="686"/>
      <c r="B4" s="551" t="s">
        <v>277</v>
      </c>
      <c r="C4" s="551" t="s">
        <v>95</v>
      </c>
      <c r="D4" s="551" t="s">
        <v>96</v>
      </c>
      <c r="E4" s="551" t="s">
        <v>97</v>
      </c>
      <c r="F4" s="551" t="s">
        <v>278</v>
      </c>
      <c r="G4" s="551" t="s">
        <v>98</v>
      </c>
      <c r="H4" s="551" t="s">
        <v>96</v>
      </c>
      <c r="I4" s="551" t="s">
        <v>279</v>
      </c>
      <c r="J4" s="551" t="s">
        <v>98</v>
      </c>
      <c r="K4" s="551" t="s">
        <v>99</v>
      </c>
    </row>
    <row r="5" spans="1:11" ht="19.8" customHeight="1" x14ac:dyDescent="0.3">
      <c r="A5" s="567" t="s">
        <v>110</v>
      </c>
      <c r="B5" s="568"/>
      <c r="C5" s="568"/>
      <c r="D5" s="568"/>
      <c r="E5" s="568"/>
      <c r="F5" s="568"/>
      <c r="G5" s="568"/>
      <c r="H5" s="568"/>
      <c r="I5" s="568"/>
      <c r="J5" s="568"/>
      <c r="K5" s="569"/>
    </row>
    <row r="6" spans="1:11" ht="19.8" customHeight="1" x14ac:dyDescent="0.3">
      <c r="A6" s="570" t="s">
        <v>100</v>
      </c>
      <c r="B6" s="592">
        <v>-88446.5</v>
      </c>
      <c r="C6" s="592">
        <v>84432.83</v>
      </c>
      <c r="D6" s="592">
        <v>23374.21</v>
      </c>
      <c r="E6" s="592">
        <v>72892.259999999995</v>
      </c>
      <c r="F6" s="592">
        <v>-154052.22</v>
      </c>
      <c r="G6" s="592">
        <v>69685.39</v>
      </c>
      <c r="H6" s="592">
        <v>61808.11</v>
      </c>
      <c r="I6" s="592">
        <v>-3725.97</v>
      </c>
      <c r="J6" s="592">
        <v>5440.31</v>
      </c>
      <c r="K6" s="592">
        <v>5286</v>
      </c>
    </row>
    <row r="7" spans="1:11" ht="19.8" customHeight="1" x14ac:dyDescent="0.3">
      <c r="A7" s="549" t="s">
        <v>101</v>
      </c>
      <c r="B7" s="592">
        <v>-100280.12</v>
      </c>
      <c r="C7" s="592">
        <v>193809</v>
      </c>
      <c r="D7" s="592">
        <v>44476.21</v>
      </c>
      <c r="E7" s="592">
        <v>75022.66</v>
      </c>
      <c r="F7" s="592">
        <v>-146174.99</v>
      </c>
      <c r="G7" s="592">
        <v>72481.91</v>
      </c>
      <c r="H7" s="592">
        <v>64808.84</v>
      </c>
      <c r="I7" s="592">
        <v>-3571.68</v>
      </c>
      <c r="J7" s="592">
        <v>4902.6899999999996</v>
      </c>
      <c r="K7" s="592">
        <v>4818.63</v>
      </c>
    </row>
    <row r="8" spans="1:11" ht="19.8" customHeight="1" x14ac:dyDescent="0.3">
      <c r="A8" s="549" t="s">
        <v>102</v>
      </c>
      <c r="B8" s="592">
        <v>-25969.99</v>
      </c>
      <c r="C8" s="592">
        <v>44820.04</v>
      </c>
      <c r="D8" s="592">
        <v>37565.97</v>
      </c>
      <c r="E8" s="592">
        <v>74273.759999999995</v>
      </c>
      <c r="F8" s="592">
        <v>-138501.87</v>
      </c>
      <c r="G8" s="592">
        <v>70783.429999999993</v>
      </c>
      <c r="H8" s="592">
        <v>67671.429999999993</v>
      </c>
      <c r="I8" s="592">
        <v>-3487.62</v>
      </c>
      <c r="J8" s="592">
        <v>5860.74</v>
      </c>
      <c r="K8" s="592">
        <v>6302.39</v>
      </c>
    </row>
    <row r="9" spans="1:11" ht="19.8" customHeight="1" x14ac:dyDescent="0.3">
      <c r="A9" s="549" t="s">
        <v>103</v>
      </c>
      <c r="B9" s="592">
        <v>-92989.7</v>
      </c>
      <c r="C9" s="592">
        <v>104840.75</v>
      </c>
      <c r="D9" s="592">
        <v>37207.22</v>
      </c>
      <c r="E9" s="592">
        <v>67842.679999999993</v>
      </c>
      <c r="F9" s="592">
        <v>-135389.91</v>
      </c>
      <c r="G9" s="592">
        <v>63721.01</v>
      </c>
      <c r="H9" s="592">
        <v>68750.929999999993</v>
      </c>
      <c r="I9" s="592">
        <v>-3929.29</v>
      </c>
      <c r="J9" s="592">
        <v>6316.85</v>
      </c>
      <c r="K9" s="592">
        <v>5709.06</v>
      </c>
    </row>
    <row r="10" spans="1:11" ht="19.8" customHeight="1" x14ac:dyDescent="0.3">
      <c r="A10" s="550" t="s">
        <v>35</v>
      </c>
      <c r="B10" s="592"/>
      <c r="C10" s="592">
        <v>427902.62</v>
      </c>
      <c r="D10" s="592">
        <v>142623.60999999999</v>
      </c>
      <c r="E10" s="592">
        <v>290031.35999999999</v>
      </c>
      <c r="F10" s="592"/>
      <c r="G10" s="592">
        <v>276671.74</v>
      </c>
      <c r="H10" s="592">
        <v>263039.31</v>
      </c>
      <c r="I10" s="592"/>
      <c r="J10" s="592">
        <v>22520.59</v>
      </c>
      <c r="K10" s="592">
        <v>22116.080000000002</v>
      </c>
    </row>
    <row r="11" spans="1:11" ht="19.8" customHeight="1" x14ac:dyDescent="0.3">
      <c r="A11" s="567" t="s">
        <v>128</v>
      </c>
      <c r="B11" s="548"/>
      <c r="C11" s="548"/>
      <c r="D11" s="548"/>
      <c r="E11" s="548"/>
      <c r="F11" s="548"/>
      <c r="G11" s="548"/>
      <c r="H11" s="548"/>
      <c r="I11" s="548"/>
      <c r="J11" s="548"/>
      <c r="K11" s="548"/>
    </row>
    <row r="12" spans="1:11" ht="19.8" customHeight="1" x14ac:dyDescent="0.3">
      <c r="A12" s="571" t="s">
        <v>100</v>
      </c>
      <c r="B12" s="592">
        <v>-93198.86</v>
      </c>
      <c r="C12" s="592">
        <v>86329.18</v>
      </c>
      <c r="D12" s="592">
        <v>36104.33</v>
      </c>
      <c r="E12" s="592">
        <v>61722.77</v>
      </c>
      <c r="F12" s="592">
        <v>-140419.82</v>
      </c>
      <c r="G12" s="592">
        <v>58073.23</v>
      </c>
      <c r="H12" s="592">
        <v>67281.69</v>
      </c>
      <c r="I12" s="592">
        <v>-3321.48</v>
      </c>
      <c r="J12" s="592">
        <v>5622.04</v>
      </c>
      <c r="K12" s="592">
        <v>6007.72</v>
      </c>
    </row>
    <row r="13" spans="1:11" ht="19.8" customHeight="1" x14ac:dyDescent="0.3">
      <c r="A13" s="552" t="s">
        <v>101</v>
      </c>
      <c r="B13" s="592">
        <v>-104696.78</v>
      </c>
      <c r="C13" s="592">
        <v>56024.37</v>
      </c>
      <c r="D13" s="592">
        <v>21049.05</v>
      </c>
      <c r="E13" s="592">
        <v>75977.02</v>
      </c>
      <c r="F13" s="592">
        <v>-149628.32999999999</v>
      </c>
      <c r="G13" s="592">
        <v>72097.350000000006</v>
      </c>
      <c r="H13" s="592">
        <v>60613.35</v>
      </c>
      <c r="I13" s="592">
        <v>-3707.15</v>
      </c>
      <c r="J13" s="592">
        <v>5971.78</v>
      </c>
      <c r="K13" s="592">
        <v>7380.89</v>
      </c>
    </row>
    <row r="14" spans="1:11" ht="19.8" customHeight="1" x14ac:dyDescent="0.3">
      <c r="A14" s="552" t="s">
        <v>102</v>
      </c>
      <c r="B14" s="592">
        <v>-145425.06</v>
      </c>
      <c r="C14" s="592">
        <v>104756.32</v>
      </c>
      <c r="D14" s="592">
        <v>12802.95</v>
      </c>
      <c r="E14" s="592">
        <v>65253.35</v>
      </c>
      <c r="F14" s="592">
        <v>-138144.24</v>
      </c>
      <c r="G14" s="592">
        <v>61013.62</v>
      </c>
      <c r="H14" s="592">
        <v>62959.82</v>
      </c>
      <c r="I14" s="592">
        <v>-5116.28</v>
      </c>
      <c r="J14" s="592">
        <v>6305.5</v>
      </c>
      <c r="K14" s="592">
        <v>6926.44</v>
      </c>
    </row>
    <row r="15" spans="1:11" ht="19.8" customHeight="1" x14ac:dyDescent="0.3">
      <c r="A15" s="552" t="s">
        <v>103</v>
      </c>
      <c r="B15" s="592">
        <v>-118725.04</v>
      </c>
      <c r="C15" s="592">
        <v>113244.68</v>
      </c>
      <c r="D15" s="592">
        <v>5019.3900000000003</v>
      </c>
      <c r="E15" s="592">
        <v>63939.1</v>
      </c>
      <c r="F15" s="592">
        <v>-140090.45000000001</v>
      </c>
      <c r="G15" s="592">
        <v>59805.2</v>
      </c>
      <c r="H15" s="592">
        <v>65015.6</v>
      </c>
      <c r="I15" s="592">
        <v>-5737.23</v>
      </c>
      <c r="J15" s="592">
        <v>6161.49</v>
      </c>
      <c r="K15" s="592">
        <v>8232.9</v>
      </c>
    </row>
    <row r="16" spans="1:11" ht="19.8" customHeight="1" x14ac:dyDescent="0.3">
      <c r="A16" s="553" t="s">
        <v>35</v>
      </c>
      <c r="B16" s="592"/>
      <c r="C16" s="592">
        <v>360354.55</v>
      </c>
      <c r="D16" s="592">
        <v>74975.72</v>
      </c>
      <c r="E16" s="592">
        <v>266892.24</v>
      </c>
      <c r="F16" s="592"/>
      <c r="G16" s="592">
        <v>250989.4</v>
      </c>
      <c r="H16" s="592">
        <v>255870.46</v>
      </c>
      <c r="I16" s="592"/>
      <c r="J16" s="592">
        <v>24060.81</v>
      </c>
      <c r="K16" s="592">
        <v>28547.95</v>
      </c>
    </row>
    <row r="17" spans="1:11" ht="19.8" customHeight="1" x14ac:dyDescent="0.3">
      <c r="A17" s="567" t="s">
        <v>133</v>
      </c>
      <c r="B17" s="548"/>
      <c r="C17" s="548"/>
      <c r="D17" s="548"/>
      <c r="E17" s="548"/>
      <c r="F17" s="548"/>
      <c r="G17" s="548"/>
      <c r="H17" s="548"/>
      <c r="I17" s="548"/>
      <c r="J17" s="548"/>
      <c r="K17" s="548"/>
    </row>
    <row r="18" spans="1:11" ht="19.8" customHeight="1" x14ac:dyDescent="0.3">
      <c r="A18" s="570" t="s">
        <v>100</v>
      </c>
      <c r="B18" s="592">
        <v>-74438.86</v>
      </c>
      <c r="C18" s="592">
        <v>99208.14</v>
      </c>
      <c r="D18" s="592">
        <v>9330.07</v>
      </c>
      <c r="E18" s="592">
        <v>67353.86</v>
      </c>
      <c r="F18" s="592">
        <v>-145300.89000000001</v>
      </c>
      <c r="G18" s="592">
        <v>63798.98</v>
      </c>
      <c r="H18" s="592">
        <v>70458.53</v>
      </c>
      <c r="I18" s="592">
        <v>-7808.64</v>
      </c>
      <c r="J18" s="592">
        <v>5630.36</v>
      </c>
      <c r="K18" s="592">
        <v>7356.58</v>
      </c>
    </row>
    <row r="19" spans="1:11" ht="19.8" customHeight="1" x14ac:dyDescent="0.3">
      <c r="A19" s="549" t="s">
        <v>101</v>
      </c>
      <c r="B19" s="592">
        <v>-51914.64</v>
      </c>
      <c r="C19" s="592">
        <v>16679.349999999999</v>
      </c>
      <c r="D19" s="592">
        <v>9196.23</v>
      </c>
      <c r="E19" s="592">
        <v>81047.3</v>
      </c>
      <c r="F19" s="592">
        <v>-151960.48000000001</v>
      </c>
      <c r="G19" s="592">
        <v>77279.899999999994</v>
      </c>
      <c r="H19" s="592">
        <v>66181.23</v>
      </c>
      <c r="I19" s="592">
        <v>-9534.82</v>
      </c>
      <c r="J19" s="592">
        <v>6337.67</v>
      </c>
      <c r="K19" s="592">
        <v>9360.68</v>
      </c>
    </row>
    <row r="20" spans="1:11" ht="19.8" customHeight="1" x14ac:dyDescent="0.3">
      <c r="A20" s="552" t="s">
        <v>102</v>
      </c>
      <c r="B20" s="592">
        <v>-125478.81</v>
      </c>
      <c r="C20" s="592">
        <v>122343.16</v>
      </c>
      <c r="D20" s="592">
        <v>11740.87</v>
      </c>
      <c r="E20" s="592">
        <v>113113.93</v>
      </c>
      <c r="F20" s="592">
        <v>-140861.76000000001</v>
      </c>
      <c r="G20" s="592">
        <v>111345.46</v>
      </c>
      <c r="H20" s="592">
        <v>68038.75</v>
      </c>
      <c r="I20" s="592">
        <v>-12557.81</v>
      </c>
      <c r="J20" s="592">
        <v>6025.62</v>
      </c>
      <c r="K20" s="592">
        <v>5347.68</v>
      </c>
    </row>
    <row r="21" spans="1:11" ht="19.8" customHeight="1" x14ac:dyDescent="0.3">
      <c r="A21" s="554" t="s">
        <v>103</v>
      </c>
      <c r="B21" s="592">
        <v>-127990.48</v>
      </c>
      <c r="C21" s="592">
        <v>134832.79</v>
      </c>
      <c r="D21" s="592">
        <v>34229.07</v>
      </c>
      <c r="E21" s="592">
        <v>91309.03</v>
      </c>
      <c r="F21" s="592">
        <v>-97555.03</v>
      </c>
      <c r="G21" s="592">
        <v>87144.78</v>
      </c>
      <c r="H21" s="592">
        <v>69607.25</v>
      </c>
      <c r="I21" s="592">
        <v>-11879.87</v>
      </c>
      <c r="J21" s="592">
        <v>7122.05</v>
      </c>
      <c r="K21" s="592">
        <v>6592.03</v>
      </c>
    </row>
    <row r="22" spans="1:11" ht="19.8" customHeight="1" x14ac:dyDescent="0.3">
      <c r="A22" s="555" t="s">
        <v>35</v>
      </c>
      <c r="B22" s="592"/>
      <c r="C22" s="592">
        <v>373063.44</v>
      </c>
      <c r="D22" s="592">
        <v>64496.24</v>
      </c>
      <c r="E22" s="592">
        <v>352824.12</v>
      </c>
      <c r="F22" s="592"/>
      <c r="G22" s="592">
        <v>339569.12</v>
      </c>
      <c r="H22" s="592">
        <v>274285.76</v>
      </c>
      <c r="I22" s="592"/>
      <c r="J22" s="592">
        <v>25115.7</v>
      </c>
      <c r="K22" s="592">
        <v>28656.97</v>
      </c>
    </row>
    <row r="23" spans="1:11" ht="19.8" customHeight="1" x14ac:dyDescent="0.3">
      <c r="A23" s="567" t="s">
        <v>142</v>
      </c>
      <c r="B23" s="548"/>
      <c r="C23" s="548"/>
      <c r="D23" s="548"/>
      <c r="E23" s="548"/>
      <c r="F23" s="548"/>
      <c r="G23" s="548"/>
      <c r="H23" s="548"/>
      <c r="I23" s="548"/>
      <c r="J23" s="548"/>
      <c r="K23" s="548"/>
    </row>
    <row r="24" spans="1:11" ht="19.8" customHeight="1" x14ac:dyDescent="0.3">
      <c r="A24" s="570" t="s">
        <v>100</v>
      </c>
      <c r="B24" s="592">
        <v>-118695.79</v>
      </c>
      <c r="C24" s="592">
        <v>81041.48</v>
      </c>
      <c r="D24" s="592">
        <v>11980.51</v>
      </c>
      <c r="E24" s="592">
        <v>55877.09</v>
      </c>
      <c r="F24" s="592">
        <v>-80017.570000000007</v>
      </c>
      <c r="G24" s="592">
        <v>52051.9</v>
      </c>
      <c r="H24" s="592">
        <v>71504.11</v>
      </c>
      <c r="I24" s="592">
        <v>-11349.85</v>
      </c>
      <c r="J24" s="592">
        <v>5694.71</v>
      </c>
      <c r="K24" s="592">
        <v>5621.59</v>
      </c>
    </row>
    <row r="25" spans="1:11" ht="19.8" customHeight="1" x14ac:dyDescent="0.3">
      <c r="A25" s="549" t="s">
        <v>101</v>
      </c>
      <c r="B25" s="592">
        <v>-105511.91</v>
      </c>
      <c r="C25" s="592">
        <v>67377.429999999993</v>
      </c>
      <c r="D25" s="592">
        <v>12807.72</v>
      </c>
      <c r="E25" s="592">
        <v>56350.1</v>
      </c>
      <c r="F25" s="592">
        <v>-99469.72</v>
      </c>
      <c r="G25" s="592">
        <v>52347.94</v>
      </c>
      <c r="H25" s="592">
        <v>64316.39</v>
      </c>
      <c r="I25" s="592">
        <v>-11276.73</v>
      </c>
      <c r="J25" s="592">
        <v>5884.74</v>
      </c>
      <c r="K25" s="592">
        <v>5453.87</v>
      </c>
    </row>
    <row r="26" spans="1:11" ht="19.8" customHeight="1" x14ac:dyDescent="0.3">
      <c r="A26" s="552" t="s">
        <v>102</v>
      </c>
      <c r="B26" s="592">
        <v>-107292.31</v>
      </c>
      <c r="C26" s="592">
        <v>28903.34</v>
      </c>
      <c r="D26" s="592">
        <v>32293.43</v>
      </c>
      <c r="E26" s="592">
        <v>62165.33</v>
      </c>
      <c r="F26" s="592">
        <v>-111438.15</v>
      </c>
      <c r="G26" s="592">
        <v>57053.06</v>
      </c>
      <c r="H26" s="592">
        <v>70853.600000000006</v>
      </c>
      <c r="I26" s="592">
        <v>-10845.85</v>
      </c>
      <c r="J26" s="592">
        <v>7098.86</v>
      </c>
      <c r="K26" s="592">
        <v>7085.21</v>
      </c>
    </row>
    <row r="27" spans="1:11" ht="19.8" customHeight="1" x14ac:dyDescent="0.3">
      <c r="A27" s="554" t="s">
        <v>191</v>
      </c>
      <c r="B27" s="592">
        <v>-172847.75</v>
      </c>
      <c r="C27" s="592">
        <v>114247.49</v>
      </c>
      <c r="D27" s="592">
        <v>12486.47</v>
      </c>
      <c r="E27" s="592">
        <v>77958.12</v>
      </c>
      <c r="F27" s="592">
        <v>-125238.75</v>
      </c>
      <c r="G27" s="592">
        <v>74267.39</v>
      </c>
      <c r="H27" s="592">
        <v>65772.55</v>
      </c>
      <c r="I27" s="592">
        <v>-10832.19</v>
      </c>
      <c r="J27" s="592">
        <v>6232.86</v>
      </c>
      <c r="K27" s="592">
        <v>6280.78</v>
      </c>
    </row>
    <row r="28" spans="1:11" ht="19.8" customHeight="1" x14ac:dyDescent="0.3">
      <c r="A28" s="555" t="s">
        <v>35</v>
      </c>
      <c r="B28" s="592"/>
      <c r="C28" s="592">
        <v>291569.74</v>
      </c>
      <c r="D28" s="592">
        <v>69568.13</v>
      </c>
      <c r="E28" s="592">
        <v>252350.64</v>
      </c>
      <c r="F28" s="592"/>
      <c r="G28" s="592">
        <v>235720.29</v>
      </c>
      <c r="H28" s="592">
        <v>272446.65000000002</v>
      </c>
      <c r="I28" s="592"/>
      <c r="J28" s="592">
        <v>24911.17</v>
      </c>
      <c r="K28" s="592">
        <v>24441.45</v>
      </c>
    </row>
    <row r="29" spans="1:11" ht="19.8" customHeight="1" x14ac:dyDescent="0.3">
      <c r="A29" s="572" t="s">
        <v>189</v>
      </c>
      <c r="B29" s="548"/>
      <c r="C29" s="548"/>
      <c r="D29" s="548"/>
      <c r="E29" s="548"/>
      <c r="F29" s="548"/>
      <c r="G29" s="548"/>
      <c r="H29" s="548"/>
      <c r="I29" s="548"/>
      <c r="J29" s="548"/>
      <c r="K29" s="548"/>
    </row>
    <row r="30" spans="1:11" ht="19.8" customHeight="1" x14ac:dyDescent="0.3">
      <c r="A30" s="573" t="s">
        <v>202</v>
      </c>
      <c r="B30" s="592">
        <v>-148991.64000000001</v>
      </c>
      <c r="C30" s="592">
        <v>154154.32999999999</v>
      </c>
      <c r="D30" s="592">
        <v>11078.78</v>
      </c>
      <c r="E30" s="592">
        <v>74472.740000000005</v>
      </c>
      <c r="F30" s="592">
        <v>-116743.77</v>
      </c>
      <c r="G30" s="592">
        <v>71311.06</v>
      </c>
      <c r="H30" s="592">
        <v>63710.74</v>
      </c>
      <c r="I30" s="592">
        <v>-10880.09</v>
      </c>
      <c r="J30" s="592">
        <v>5629.77</v>
      </c>
      <c r="K30" s="592">
        <v>5503.31</v>
      </c>
    </row>
    <row r="31" spans="1:11" ht="19.8" customHeight="1" x14ac:dyDescent="0.3">
      <c r="A31" s="549" t="s">
        <v>208</v>
      </c>
      <c r="B31" s="592">
        <v>-80348.740000000005</v>
      </c>
      <c r="C31" s="592">
        <v>64970.76</v>
      </c>
      <c r="D31" s="592">
        <v>6647.74</v>
      </c>
      <c r="E31" s="592">
        <v>77682.11</v>
      </c>
      <c r="F31" s="592">
        <v>-109143.44</v>
      </c>
      <c r="G31" s="592">
        <v>74120.91</v>
      </c>
      <c r="H31" s="592">
        <v>64760.85</v>
      </c>
      <c r="I31" s="592">
        <v>-10753.66</v>
      </c>
      <c r="J31" s="592">
        <v>6098.47</v>
      </c>
      <c r="K31" s="592">
        <v>6091.77</v>
      </c>
    </row>
    <row r="32" spans="1:11" ht="19.8" customHeight="1" x14ac:dyDescent="0.3">
      <c r="A32" s="552" t="s">
        <v>102</v>
      </c>
      <c r="B32" s="592">
        <v>-99707.81</v>
      </c>
      <c r="C32" s="592">
        <v>57894.71</v>
      </c>
      <c r="D32" s="592">
        <v>7106.42</v>
      </c>
      <c r="E32" s="592">
        <v>81292.36</v>
      </c>
      <c r="F32" s="592">
        <v>-99783.48</v>
      </c>
      <c r="G32" s="592">
        <v>77791.38</v>
      </c>
      <c r="H32" s="592">
        <v>68672.92</v>
      </c>
      <c r="I32" s="592">
        <v>-10746.95</v>
      </c>
      <c r="J32" s="592">
        <v>6310.46</v>
      </c>
      <c r="K32" s="592">
        <v>5572.17</v>
      </c>
    </row>
    <row r="33" spans="1:11" ht="19.8" customHeight="1" x14ac:dyDescent="0.3">
      <c r="A33" s="554" t="s">
        <v>103</v>
      </c>
      <c r="B33" s="592">
        <v>-130026.82</v>
      </c>
      <c r="C33" s="592">
        <v>123586.77</v>
      </c>
      <c r="D33" s="592">
        <v>4258.5</v>
      </c>
      <c r="E33" s="592">
        <v>105838.39</v>
      </c>
      <c r="F33" s="592">
        <v>-90664.960000000006</v>
      </c>
      <c r="G33" s="592">
        <v>95265.21</v>
      </c>
      <c r="H33" s="592">
        <v>69035.45</v>
      </c>
      <c r="I33" s="592">
        <v>-10008.66</v>
      </c>
      <c r="J33" s="592">
        <v>14041.55</v>
      </c>
      <c r="K33" s="592">
        <v>7189.37</v>
      </c>
    </row>
    <row r="34" spans="1:11" ht="19.8" customHeight="1" x14ac:dyDescent="0.3">
      <c r="A34" s="555" t="s">
        <v>35</v>
      </c>
      <c r="B34" s="592"/>
      <c r="C34" s="592">
        <v>400606.57</v>
      </c>
      <c r="D34" s="592">
        <v>29091.439999999999</v>
      </c>
      <c r="E34" s="592">
        <v>339285.6</v>
      </c>
      <c r="F34" s="592"/>
      <c r="G34" s="592">
        <v>318488.56</v>
      </c>
      <c r="H34" s="592">
        <v>266179.96000000002</v>
      </c>
      <c r="I34" s="592"/>
      <c r="J34" s="592">
        <v>32080.25</v>
      </c>
      <c r="K34" s="592">
        <v>24356.62</v>
      </c>
    </row>
    <row r="35" spans="1:11" ht="19.8" customHeight="1" x14ac:dyDescent="0.3">
      <c r="A35" s="572" t="s">
        <v>271</v>
      </c>
      <c r="B35" s="574"/>
      <c r="C35" s="574"/>
      <c r="D35" s="574"/>
      <c r="E35" s="574"/>
      <c r="F35" s="575"/>
      <c r="G35" s="575"/>
      <c r="H35" s="575"/>
      <c r="I35" s="575"/>
      <c r="J35" s="575"/>
      <c r="K35" s="576"/>
    </row>
    <row r="36" spans="1:11" ht="19.8" customHeight="1" x14ac:dyDescent="0.3">
      <c r="A36" s="573" t="s">
        <v>275</v>
      </c>
      <c r="B36" s="592">
        <v>-115698.31</v>
      </c>
      <c r="C36" s="592">
        <v>83616.12</v>
      </c>
      <c r="D36" s="592">
        <v>3991.25</v>
      </c>
      <c r="E36" s="592">
        <v>43010.85</v>
      </c>
      <c r="F36" s="592">
        <v>-64435.23</v>
      </c>
      <c r="G36" s="592">
        <v>42445.4</v>
      </c>
      <c r="H36" s="592">
        <v>35419.86</v>
      </c>
      <c r="I36" s="592">
        <v>-3156.5</v>
      </c>
      <c r="J36" s="592">
        <v>1964.48</v>
      </c>
      <c r="K36" s="592">
        <v>5613.29</v>
      </c>
    </row>
    <row r="37" spans="1:11" ht="19.8" customHeight="1" x14ac:dyDescent="0.35">
      <c r="A37" s="556" t="s">
        <v>104</v>
      </c>
      <c r="B37" s="577"/>
      <c r="C37" s="577"/>
      <c r="D37" s="577"/>
      <c r="E37" s="577"/>
      <c r="F37" s="577"/>
      <c r="G37" s="577"/>
      <c r="H37" s="577"/>
      <c r="I37" s="577"/>
      <c r="J37" s="577"/>
      <c r="K37" s="578"/>
    </row>
    <row r="38" spans="1:11" ht="19.8" customHeight="1" x14ac:dyDescent="0.3">
      <c r="A38" s="557" t="s">
        <v>235</v>
      </c>
      <c r="B38" s="592">
        <v>-2836.81</v>
      </c>
      <c r="C38" s="592">
        <v>312784.77</v>
      </c>
      <c r="D38" s="592">
        <v>140038.29</v>
      </c>
      <c r="E38" s="592">
        <v>148132.43</v>
      </c>
      <c r="F38" s="592">
        <v>-73158.960000000006</v>
      </c>
      <c r="G38" s="592">
        <v>129100.98</v>
      </c>
      <c r="H38" s="592">
        <v>173427.97</v>
      </c>
      <c r="I38" s="592">
        <v>-7803.74</v>
      </c>
      <c r="J38" s="592">
        <v>23637.72</v>
      </c>
      <c r="K38" s="592">
        <v>22996.27</v>
      </c>
    </row>
    <row r="39" spans="1:11" ht="19.8" customHeight="1" x14ac:dyDescent="0.3">
      <c r="A39" s="557" t="s">
        <v>236</v>
      </c>
      <c r="B39" s="592">
        <v>21777.23</v>
      </c>
      <c r="C39" s="592">
        <v>351714.17</v>
      </c>
      <c r="D39" s="592">
        <v>314867.46999999997</v>
      </c>
      <c r="E39" s="592">
        <v>211525.25</v>
      </c>
      <c r="F39" s="592">
        <v>-117508.16</v>
      </c>
      <c r="G39" s="592">
        <v>194561.87</v>
      </c>
      <c r="H39" s="592">
        <v>175283.45</v>
      </c>
      <c r="I39" s="592">
        <v>-7162.28</v>
      </c>
      <c r="J39" s="592">
        <v>23632.2</v>
      </c>
      <c r="K39" s="592">
        <v>21924.75</v>
      </c>
    </row>
    <row r="40" spans="1:11" ht="19.8" customHeight="1" x14ac:dyDescent="0.3">
      <c r="A40" s="557" t="s">
        <v>237</v>
      </c>
      <c r="B40" s="592">
        <v>-152901.32</v>
      </c>
      <c r="C40" s="592">
        <v>564335.26</v>
      </c>
      <c r="D40" s="592">
        <v>243977.87</v>
      </c>
      <c r="E40" s="592">
        <v>202940.9</v>
      </c>
      <c r="F40" s="592">
        <v>-98246.46</v>
      </c>
      <c r="G40" s="592">
        <v>141420.31</v>
      </c>
      <c r="H40" s="592">
        <v>163005.32</v>
      </c>
      <c r="I40" s="592">
        <v>-5454.85</v>
      </c>
      <c r="J40" s="592">
        <v>18667.63</v>
      </c>
      <c r="K40" s="592">
        <v>20986.91</v>
      </c>
    </row>
    <row r="41" spans="1:11" ht="19.8" customHeight="1" x14ac:dyDescent="0.3">
      <c r="A41" s="557" t="s">
        <v>238</v>
      </c>
      <c r="B41" s="592">
        <v>-35172.19</v>
      </c>
      <c r="C41" s="592">
        <v>282236.71999999997</v>
      </c>
      <c r="D41" s="592">
        <v>138227.51999999999</v>
      </c>
      <c r="E41" s="592">
        <v>136097.19</v>
      </c>
      <c r="F41" s="592">
        <v>-119831.53</v>
      </c>
      <c r="G41" s="592">
        <v>124042.4</v>
      </c>
      <c r="H41" s="592">
        <v>172227.42</v>
      </c>
      <c r="I41" s="592">
        <v>-7774.12</v>
      </c>
      <c r="J41" s="592">
        <v>16408.61</v>
      </c>
      <c r="K41" s="592">
        <v>15556.52</v>
      </c>
    </row>
    <row r="42" spans="1:11" ht="19.8" customHeight="1" x14ac:dyDescent="0.3">
      <c r="A42" s="557" t="s">
        <v>239</v>
      </c>
      <c r="B42" s="592">
        <v>-27260.17</v>
      </c>
      <c r="C42" s="592">
        <v>410357.98</v>
      </c>
      <c r="D42" s="592">
        <v>188227.31</v>
      </c>
      <c r="E42" s="592">
        <v>240645.46</v>
      </c>
      <c r="F42" s="592">
        <v>-168068.87</v>
      </c>
      <c r="G42" s="592">
        <v>229528.12</v>
      </c>
      <c r="H42" s="592">
        <v>192833.82</v>
      </c>
      <c r="I42" s="592">
        <v>-6922.08</v>
      </c>
      <c r="J42" s="592">
        <v>18550.18</v>
      </c>
      <c r="K42" s="592">
        <v>17559.509999999998</v>
      </c>
    </row>
    <row r="43" spans="1:11" ht="19.8" customHeight="1" x14ac:dyDescent="0.3">
      <c r="A43" s="557" t="s">
        <v>81</v>
      </c>
      <c r="B43" s="592">
        <v>-45774.96</v>
      </c>
      <c r="C43" s="592">
        <v>264093.03999999998</v>
      </c>
      <c r="D43" s="592">
        <v>199195.01</v>
      </c>
      <c r="E43" s="592">
        <v>212326.08</v>
      </c>
      <c r="F43" s="592">
        <v>-131374.85</v>
      </c>
      <c r="G43" s="592">
        <v>199166.5</v>
      </c>
      <c r="H43" s="592">
        <v>198960.53</v>
      </c>
      <c r="I43" s="592">
        <v>-5931.35</v>
      </c>
      <c r="J43" s="592">
        <v>20451.36</v>
      </c>
      <c r="K43" s="592">
        <v>13821.06</v>
      </c>
    </row>
    <row r="44" spans="1:11" ht="19.8" customHeight="1" x14ac:dyDescent="0.3">
      <c r="A44" s="557" t="s">
        <v>82</v>
      </c>
      <c r="B44" s="592">
        <v>-193203</v>
      </c>
      <c r="C44" s="592">
        <v>610930.15</v>
      </c>
      <c r="D44" s="592">
        <v>263208.25</v>
      </c>
      <c r="E44" s="592">
        <v>178583.76</v>
      </c>
      <c r="F44" s="592">
        <v>-131217.99</v>
      </c>
      <c r="G44" s="592">
        <v>162997.51</v>
      </c>
      <c r="H44" s="592">
        <v>200255.24</v>
      </c>
      <c r="I44" s="592">
        <v>698.96</v>
      </c>
      <c r="J44" s="592">
        <v>21613.1</v>
      </c>
      <c r="K44" s="592">
        <v>32571.64</v>
      </c>
    </row>
    <row r="45" spans="1:11" ht="19.8" customHeight="1" x14ac:dyDescent="0.3">
      <c r="A45" s="557" t="s">
        <v>273</v>
      </c>
      <c r="B45" s="592">
        <v>-24064.83</v>
      </c>
      <c r="C45" s="592">
        <v>641272.17000000004</v>
      </c>
      <c r="D45" s="592">
        <v>244645.78</v>
      </c>
      <c r="E45" s="592">
        <v>250148.43</v>
      </c>
      <c r="F45" s="592">
        <v>-169782.89</v>
      </c>
      <c r="G45" s="592">
        <v>217164.57</v>
      </c>
      <c r="H45" s="592">
        <v>203406</v>
      </c>
      <c r="I45" s="592">
        <v>-10259.64</v>
      </c>
      <c r="J45" s="592">
        <v>27146.29</v>
      </c>
      <c r="K45" s="592">
        <v>20157.900000000001</v>
      </c>
    </row>
    <row r="46" spans="1:11" ht="19.8" customHeight="1" x14ac:dyDescent="0.3">
      <c r="A46" s="557" t="s">
        <v>108</v>
      </c>
      <c r="B46" s="592">
        <v>135541.69</v>
      </c>
      <c r="C46" s="592">
        <v>278999.21999999997</v>
      </c>
      <c r="D46" s="592">
        <v>266834.21000000002</v>
      </c>
      <c r="E46" s="592">
        <v>236153.21</v>
      </c>
      <c r="F46" s="592">
        <v>-156024.19</v>
      </c>
      <c r="G46" s="592">
        <v>222418.33</v>
      </c>
      <c r="H46" s="592">
        <v>220446.38</v>
      </c>
      <c r="I46" s="592">
        <v>-3271.29</v>
      </c>
      <c r="J46" s="592">
        <v>20959.34</v>
      </c>
      <c r="K46" s="592">
        <v>21414.03</v>
      </c>
    </row>
    <row r="47" spans="1:11" ht="19.8" customHeight="1" x14ac:dyDescent="0.3">
      <c r="A47" s="557" t="s">
        <v>111</v>
      </c>
      <c r="B47" s="592">
        <v>-88446.5</v>
      </c>
      <c r="C47" s="592">
        <v>427902.62</v>
      </c>
      <c r="D47" s="592">
        <v>142623.60999999999</v>
      </c>
      <c r="E47" s="592">
        <v>290031.35999999999</v>
      </c>
      <c r="F47" s="592">
        <v>-154052.22</v>
      </c>
      <c r="G47" s="592">
        <v>276671.74</v>
      </c>
      <c r="H47" s="592">
        <v>263039.31</v>
      </c>
      <c r="I47" s="592">
        <v>-3725.97</v>
      </c>
      <c r="J47" s="592">
        <v>22520.59</v>
      </c>
      <c r="K47" s="592">
        <v>22116.080000000002</v>
      </c>
    </row>
    <row r="48" spans="1:11" ht="19.8" customHeight="1" x14ac:dyDescent="0.3">
      <c r="A48" s="557" t="s">
        <v>134</v>
      </c>
      <c r="B48" s="592">
        <v>-93198.86</v>
      </c>
      <c r="C48" s="592">
        <v>360354.55</v>
      </c>
      <c r="D48" s="592">
        <v>74975.72</v>
      </c>
      <c r="E48" s="592">
        <v>266892.24</v>
      </c>
      <c r="F48" s="592">
        <v>-140419.82</v>
      </c>
      <c r="G48" s="592">
        <v>250989.4</v>
      </c>
      <c r="H48" s="592">
        <v>255870.46</v>
      </c>
      <c r="I48" s="592">
        <v>-3321.48</v>
      </c>
      <c r="J48" s="592">
        <v>24060.81</v>
      </c>
      <c r="K48" s="592">
        <v>28547.95</v>
      </c>
    </row>
    <row r="49" spans="1:11" ht="19.8" customHeight="1" x14ac:dyDescent="0.3">
      <c r="A49" s="558" t="s">
        <v>143</v>
      </c>
      <c r="B49" s="592">
        <v>-74438.86</v>
      </c>
      <c r="C49" s="592">
        <v>373063.44</v>
      </c>
      <c r="D49" s="592">
        <v>64496.24</v>
      </c>
      <c r="E49" s="592">
        <v>352824.12</v>
      </c>
      <c r="F49" s="592">
        <v>-145300.89000000001</v>
      </c>
      <c r="G49" s="592">
        <v>339569.12</v>
      </c>
      <c r="H49" s="592">
        <v>274285.76</v>
      </c>
      <c r="I49" s="592">
        <v>-7808.64</v>
      </c>
      <c r="J49" s="592">
        <v>25115.7</v>
      </c>
      <c r="K49" s="592">
        <v>28656.97</v>
      </c>
    </row>
    <row r="50" spans="1:11" ht="19.8" customHeight="1" x14ac:dyDescent="0.3">
      <c r="A50" s="579" t="s">
        <v>192</v>
      </c>
      <c r="B50" s="592">
        <v>-118695.79</v>
      </c>
      <c r="C50" s="592">
        <v>291569.74</v>
      </c>
      <c r="D50" s="592">
        <v>69568.13</v>
      </c>
      <c r="E50" s="592">
        <v>252350.64</v>
      </c>
      <c r="F50" s="592">
        <v>-80017.570000000007</v>
      </c>
      <c r="G50" s="592">
        <v>235720.29</v>
      </c>
      <c r="H50" s="592">
        <v>272446.65000000002</v>
      </c>
      <c r="I50" s="592">
        <v>-11349.85</v>
      </c>
      <c r="J50" s="592">
        <v>24911.17</v>
      </c>
      <c r="K50" s="592">
        <v>24441.45</v>
      </c>
    </row>
    <row r="51" spans="1:11" ht="19.8" customHeight="1" x14ac:dyDescent="0.3">
      <c r="A51" s="558" t="s">
        <v>169</v>
      </c>
      <c r="B51" s="592">
        <v>-148991.64000000001</v>
      </c>
      <c r="C51" s="592">
        <v>400606.57</v>
      </c>
      <c r="D51" s="592">
        <v>29091.439999999999</v>
      </c>
      <c r="E51" s="592">
        <v>339285.6</v>
      </c>
      <c r="F51" s="592">
        <v>-116743.77</v>
      </c>
      <c r="G51" s="592">
        <v>318488.56</v>
      </c>
      <c r="H51" s="592">
        <v>266179.96000000002</v>
      </c>
      <c r="I51" s="592">
        <v>-10880.09</v>
      </c>
      <c r="J51" s="592">
        <v>32080.25</v>
      </c>
      <c r="K51" s="592">
        <v>24356.62</v>
      </c>
    </row>
    <row r="52" spans="1:11" ht="19.8" customHeight="1" x14ac:dyDescent="0.3">
      <c r="A52" s="559" t="s">
        <v>272</v>
      </c>
      <c r="B52" s="592">
        <v>-115698.31</v>
      </c>
      <c r="C52" s="592">
        <v>83616.12</v>
      </c>
      <c r="D52" s="592">
        <v>3991.25</v>
      </c>
      <c r="E52" s="593">
        <v>308244</v>
      </c>
      <c r="F52" s="592">
        <v>-64435.23</v>
      </c>
      <c r="G52" s="592">
        <v>42445.4</v>
      </c>
      <c r="H52" s="592">
        <v>35419.86</v>
      </c>
      <c r="I52" s="592">
        <v>-3156.5</v>
      </c>
      <c r="J52" s="592">
        <v>1964.48</v>
      </c>
      <c r="K52" s="592">
        <v>6209.19</v>
      </c>
    </row>
    <row r="53" spans="1:11" ht="12.6" customHeight="1" x14ac:dyDescent="0.3">
      <c r="A53" s="560"/>
      <c r="B53" s="580"/>
      <c r="C53" s="580"/>
      <c r="D53" s="580"/>
      <c r="E53" s="581"/>
      <c r="F53" s="575"/>
      <c r="G53" s="580"/>
      <c r="H53" s="580"/>
      <c r="I53" s="575"/>
      <c r="J53" s="580"/>
      <c r="K53" s="582"/>
    </row>
    <row r="54" spans="1:11" ht="20.399999999999999" customHeight="1" x14ac:dyDescent="0.35">
      <c r="A54" s="583" t="s">
        <v>162</v>
      </c>
      <c r="B54" s="584"/>
      <c r="C54" s="584"/>
      <c r="D54" s="584"/>
      <c r="E54" s="584"/>
      <c r="F54" s="584"/>
      <c r="G54" s="584"/>
      <c r="H54" s="584"/>
      <c r="I54" s="584"/>
      <c r="J54" s="584"/>
      <c r="K54" s="584"/>
    </row>
    <row r="55" spans="1:11" s="585" customFormat="1" ht="20.399999999999999" customHeight="1" x14ac:dyDescent="0.3">
      <c r="A55" s="682" t="s">
        <v>112</v>
      </c>
      <c r="B55" s="682"/>
      <c r="C55" s="682"/>
      <c r="D55" s="682"/>
      <c r="E55" s="682"/>
      <c r="F55" s="682"/>
      <c r="G55" s="682"/>
      <c r="H55" s="682"/>
      <c r="I55" s="682"/>
      <c r="J55" s="682"/>
      <c r="K55" s="682"/>
    </row>
    <row r="56" spans="1:11" s="585" customFormat="1" ht="20.399999999999999" customHeight="1" x14ac:dyDescent="0.3">
      <c r="A56" s="586" t="s">
        <v>184</v>
      </c>
      <c r="B56" s="586"/>
      <c r="C56" s="586"/>
      <c r="D56" s="586"/>
      <c r="E56" s="586"/>
      <c r="F56" s="586"/>
      <c r="G56" s="586"/>
      <c r="H56" s="586"/>
      <c r="I56" s="586"/>
      <c r="J56" s="586"/>
      <c r="K56" s="586"/>
    </row>
    <row r="57" spans="1:11" s="585" customFormat="1" ht="20.399999999999999" customHeight="1" x14ac:dyDescent="0.3">
      <c r="A57" s="682" t="s">
        <v>105</v>
      </c>
      <c r="B57" s="682"/>
      <c r="C57" s="682"/>
      <c r="D57" s="682"/>
      <c r="E57" s="682"/>
      <c r="F57" s="682"/>
      <c r="G57" s="682"/>
      <c r="H57" s="682"/>
      <c r="I57" s="682"/>
      <c r="J57" s="682"/>
      <c r="K57" s="682"/>
    </row>
    <row r="58" spans="1:11" s="585" customFormat="1" ht="20.399999999999999" customHeight="1" x14ac:dyDescent="0.3">
      <c r="A58" s="682" t="s">
        <v>106</v>
      </c>
      <c r="B58" s="682"/>
      <c r="C58" s="682"/>
      <c r="D58" s="682"/>
      <c r="E58" s="682"/>
      <c r="F58" s="682"/>
      <c r="G58" s="682"/>
      <c r="H58" s="682"/>
      <c r="I58" s="682"/>
      <c r="J58" s="682"/>
      <c r="K58" s="682"/>
    </row>
    <row r="59" spans="1:11" s="585" customFormat="1" ht="20.399999999999999" customHeight="1" x14ac:dyDescent="0.3">
      <c r="A59" s="561" t="s">
        <v>163</v>
      </c>
      <c r="B59" s="561"/>
      <c r="C59" s="561"/>
      <c r="D59" s="561"/>
      <c r="E59" s="561"/>
      <c r="F59" s="561"/>
      <c r="G59" s="561"/>
      <c r="H59" s="561"/>
      <c r="I59" s="561"/>
      <c r="J59" s="561"/>
      <c r="K59" s="561"/>
    </row>
    <row r="60" spans="1:11" s="585" customFormat="1" ht="20.399999999999999" customHeight="1" x14ac:dyDescent="0.35">
      <c r="A60" s="587" t="s">
        <v>280</v>
      </c>
      <c r="B60" s="588"/>
      <c r="C60" s="588"/>
      <c r="D60" s="588"/>
      <c r="E60" s="588"/>
      <c r="F60" s="588"/>
      <c r="G60" s="589"/>
      <c r="H60" s="589"/>
      <c r="I60" s="589"/>
      <c r="J60" s="589"/>
      <c r="K60" s="589"/>
    </row>
    <row r="61" spans="1:11" s="585" customFormat="1" ht="20.399999999999999" customHeight="1" x14ac:dyDescent="0.3">
      <c r="A61" s="590" t="s">
        <v>274</v>
      </c>
      <c r="B61" s="590"/>
      <c r="C61" s="590"/>
      <c r="D61" s="590"/>
      <c r="E61" s="590"/>
      <c r="F61" s="590"/>
      <c r="G61" s="590"/>
      <c r="H61" s="590"/>
      <c r="I61" s="590"/>
      <c r="J61" s="590"/>
      <c r="K61" s="590"/>
    </row>
    <row r="62" spans="1:11" x14ac:dyDescent="0.3">
      <c r="A62" s="591"/>
    </row>
  </sheetData>
  <mergeCells count="11">
    <mergeCell ref="A55:K55"/>
    <mergeCell ref="A57:K57"/>
    <mergeCell ref="A58:K58"/>
    <mergeCell ref="A1:K1"/>
    <mergeCell ref="A2:A4"/>
    <mergeCell ref="B2:E2"/>
    <mergeCell ref="F2:H2"/>
    <mergeCell ref="I2:K2"/>
    <mergeCell ref="B3:E3"/>
    <mergeCell ref="F3:H3"/>
    <mergeCell ref="I3:K3"/>
  </mergeCells>
  <pageMargins left="0.4" right="0.17" top="0.5" bottom="0.5" header="0.3" footer="0.3"/>
  <pageSetup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77"/>
  <sheetViews>
    <sheetView showGridLines="0" zoomScaleNormal="100" workbookViewId="0">
      <selection sqref="A1:P15"/>
    </sheetView>
  </sheetViews>
  <sheetFormatPr defaultRowHeight="13.2" x14ac:dyDescent="0.25"/>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s="37" customFormat="1" ht="21.6" customHeight="1" x14ac:dyDescent="0.25">
      <c r="A1" s="540" t="s">
        <v>257</v>
      </c>
      <c r="B1" s="540"/>
      <c r="C1" s="540"/>
      <c r="D1" s="540"/>
      <c r="E1" s="540"/>
      <c r="F1" s="540"/>
      <c r="G1" s="540"/>
      <c r="H1" s="540"/>
      <c r="I1" s="540"/>
      <c r="J1" s="540"/>
      <c r="K1" s="540"/>
      <c r="L1" s="540"/>
      <c r="M1" s="540"/>
      <c r="N1" s="540"/>
      <c r="O1" s="540"/>
      <c r="P1" s="540"/>
    </row>
    <row r="2" spans="1:20" ht="18" customHeight="1" x14ac:dyDescent="0.3">
      <c r="A2" s="11"/>
      <c r="B2" s="288" t="s">
        <v>214</v>
      </c>
      <c r="C2" s="203" t="s">
        <v>215</v>
      </c>
      <c r="D2" s="203" t="s">
        <v>216</v>
      </c>
      <c r="E2" s="399" t="s">
        <v>217</v>
      </c>
      <c r="F2" s="203" t="s">
        <v>218</v>
      </c>
      <c r="G2" s="203" t="s">
        <v>219</v>
      </c>
      <c r="H2" s="203" t="s">
        <v>220</v>
      </c>
      <c r="I2" s="203" t="s">
        <v>221</v>
      </c>
      <c r="J2" s="399" t="s">
        <v>222</v>
      </c>
      <c r="K2" s="203" t="s">
        <v>223</v>
      </c>
      <c r="L2" s="203" t="s">
        <v>224</v>
      </c>
      <c r="M2" s="204" t="s">
        <v>225</v>
      </c>
      <c r="N2" s="644" t="s">
        <v>231</v>
      </c>
      <c r="O2" s="645"/>
      <c r="P2" s="646"/>
    </row>
    <row r="3" spans="1:20" s="43" customFormat="1" ht="34.5" customHeight="1" x14ac:dyDescent="0.2">
      <c r="A3" s="42"/>
      <c r="B3" s="106">
        <v>43773</v>
      </c>
      <c r="C3" s="107">
        <v>43801</v>
      </c>
      <c r="D3" s="108">
        <v>43829</v>
      </c>
      <c r="E3" s="107">
        <v>43864</v>
      </c>
      <c r="F3" s="107">
        <v>43892</v>
      </c>
      <c r="G3" s="107" t="s">
        <v>242</v>
      </c>
      <c r="H3" s="107">
        <v>43948</v>
      </c>
      <c r="I3" s="107">
        <v>43983</v>
      </c>
      <c r="J3" s="107">
        <v>44012</v>
      </c>
      <c r="K3" s="107">
        <v>44046</v>
      </c>
      <c r="L3" s="107">
        <v>44074</v>
      </c>
      <c r="M3" s="107">
        <v>44102</v>
      </c>
      <c r="N3" s="445" t="s">
        <v>164</v>
      </c>
      <c r="O3" s="446" t="s">
        <v>58</v>
      </c>
      <c r="P3" s="403" t="s">
        <v>165</v>
      </c>
    </row>
    <row r="4" spans="1:20" ht="12.6" customHeight="1" x14ac:dyDescent="0.3">
      <c r="A4" s="332"/>
      <c r="B4" s="131"/>
      <c r="C4" s="132"/>
      <c r="D4" s="132"/>
      <c r="E4" s="132"/>
      <c r="F4" s="333"/>
      <c r="G4" s="293"/>
      <c r="H4" s="293"/>
      <c r="I4" s="83"/>
      <c r="J4" s="83"/>
      <c r="K4" s="83"/>
      <c r="L4" s="83"/>
      <c r="M4" s="130"/>
      <c r="N4" s="334"/>
      <c r="O4" s="335"/>
      <c r="P4" s="94"/>
    </row>
    <row r="5" spans="1:20" ht="15.6" customHeight="1" x14ac:dyDescent="0.3">
      <c r="A5" s="94"/>
      <c r="B5" s="631" t="s">
        <v>205</v>
      </c>
      <c r="C5" s="655"/>
      <c r="D5" s="655"/>
      <c r="E5" s="655"/>
      <c r="F5" s="655"/>
      <c r="G5" s="655"/>
      <c r="H5" s="655"/>
      <c r="I5" s="655"/>
      <c r="J5" s="655"/>
      <c r="K5" s="655"/>
      <c r="L5" s="655"/>
      <c r="M5" s="656"/>
      <c r="N5" s="206"/>
      <c r="O5" s="207"/>
      <c r="P5" s="206"/>
    </row>
    <row r="6" spans="1:20" ht="12.6" customHeight="1" x14ac:dyDescent="0.3">
      <c r="A6" s="94"/>
      <c r="B6" s="116"/>
      <c r="C6" s="83"/>
      <c r="D6" s="83"/>
      <c r="E6" s="83"/>
      <c r="F6" s="336"/>
      <c r="G6" s="293"/>
      <c r="H6" s="293"/>
      <c r="I6" s="83"/>
      <c r="J6" s="83"/>
      <c r="K6" s="83"/>
      <c r="L6" s="83"/>
      <c r="M6" s="130"/>
      <c r="N6" s="94"/>
      <c r="O6" s="130"/>
      <c r="P6" s="94"/>
    </row>
    <row r="7" spans="1:20" ht="17.399999999999999" customHeight="1" x14ac:dyDescent="0.25">
      <c r="A7" s="337" t="s">
        <v>147</v>
      </c>
      <c r="B7" s="338">
        <v>2639</v>
      </c>
      <c r="C7" s="214">
        <v>3706</v>
      </c>
      <c r="D7" s="191">
        <v>3447</v>
      </c>
      <c r="E7" s="191">
        <f>N7-SUM(B7:D7)</f>
        <v>5036</v>
      </c>
      <c r="F7" s="191"/>
      <c r="G7" s="191"/>
      <c r="H7" s="191"/>
      <c r="I7" s="191"/>
      <c r="J7" s="191"/>
      <c r="K7" s="191"/>
      <c r="L7" s="191"/>
      <c r="M7" s="220"/>
      <c r="N7" s="213">
        <v>14828</v>
      </c>
      <c r="O7" s="221">
        <v>59250</v>
      </c>
      <c r="P7" s="215">
        <f>N7/O7</f>
        <v>0.25026160337552744</v>
      </c>
      <c r="S7" s="1"/>
      <c r="T7" s="27"/>
    </row>
    <row r="8" spans="1:20" ht="17.399999999999999" customHeight="1" x14ac:dyDescent="0.25">
      <c r="A8" s="339" t="s">
        <v>183</v>
      </c>
      <c r="B8" s="338">
        <v>1348</v>
      </c>
      <c r="C8" s="214">
        <v>1495</v>
      </c>
      <c r="D8" s="191">
        <v>1167</v>
      </c>
      <c r="E8" s="191">
        <f>N8-SUM(B8:D8)</f>
        <v>1449</v>
      </c>
      <c r="F8" s="191"/>
      <c r="G8" s="191"/>
      <c r="H8" s="191"/>
      <c r="I8" s="191"/>
      <c r="J8" s="191"/>
      <c r="K8" s="224"/>
      <c r="L8" s="219"/>
      <c r="M8" s="220"/>
      <c r="N8" s="213">
        <v>5459</v>
      </c>
      <c r="O8" s="221">
        <v>5459</v>
      </c>
      <c r="P8" s="215">
        <f>N8/O8</f>
        <v>1</v>
      </c>
    </row>
    <row r="9" spans="1:20" ht="15.6" customHeight="1" x14ac:dyDescent="0.25">
      <c r="A9" s="235"/>
      <c r="B9" s="340"/>
      <c r="C9" s="224"/>
      <c r="D9" s="224"/>
      <c r="E9" s="341"/>
      <c r="F9" s="341"/>
      <c r="G9" s="341"/>
      <c r="H9" s="341"/>
      <c r="I9" s="341"/>
      <c r="J9" s="224"/>
      <c r="K9" s="224"/>
      <c r="L9" s="237"/>
      <c r="M9" s="231"/>
      <c r="N9" s="222"/>
      <c r="O9" s="238"/>
      <c r="P9" s="215"/>
    </row>
    <row r="10" spans="1:20" ht="15.6" customHeight="1" x14ac:dyDescent="0.25">
      <c r="A10" s="300" t="s">
        <v>35</v>
      </c>
      <c r="B10" s="342">
        <f t="shared" ref="B10" si="0">SUM(B7:B8)</f>
        <v>3987</v>
      </c>
      <c r="C10" s="343">
        <f>SUM(C7:C9)</f>
        <v>5201</v>
      </c>
      <c r="D10" s="343">
        <f>SUM(D7:D9)</f>
        <v>4614</v>
      </c>
      <c r="E10" s="343">
        <f>SUM(E7:E9)</f>
        <v>6485</v>
      </c>
      <c r="F10" s="343"/>
      <c r="G10" s="343"/>
      <c r="H10" s="343"/>
      <c r="I10" s="343"/>
      <c r="J10" s="343"/>
      <c r="K10" s="343"/>
      <c r="L10" s="343"/>
      <c r="M10" s="343"/>
      <c r="N10" s="409">
        <f>SUM(N7:N9)</f>
        <v>20287</v>
      </c>
      <c r="O10" s="242">
        <f>SUM(O7:O8)</f>
        <v>64709</v>
      </c>
      <c r="P10" s="344">
        <f>N10/O10</f>
        <v>0.31351125809392821</v>
      </c>
    </row>
    <row r="11" spans="1:20" ht="11.25" customHeight="1" x14ac:dyDescent="0.25">
      <c r="A11" s="62"/>
      <c r="B11" s="62"/>
      <c r="C11" s="62"/>
      <c r="D11" s="62"/>
      <c r="E11" s="62"/>
      <c r="F11" s="62"/>
      <c r="G11" s="62"/>
      <c r="H11" s="62"/>
      <c r="I11" s="62"/>
      <c r="J11" s="62"/>
      <c r="K11" s="62"/>
      <c r="L11" s="62"/>
      <c r="M11" s="62"/>
      <c r="N11" s="62"/>
      <c r="O11" s="82"/>
      <c r="P11" s="62"/>
    </row>
    <row r="12" spans="1:20" s="72" customFormat="1" ht="18.75" customHeight="1" x14ac:dyDescent="0.25">
      <c r="A12" s="109" t="s">
        <v>179</v>
      </c>
      <c r="B12" s="109"/>
      <c r="C12" s="109"/>
      <c r="D12" s="84"/>
      <c r="E12" s="84"/>
      <c r="F12" s="95"/>
      <c r="G12" s="62"/>
      <c r="H12" s="62"/>
      <c r="I12" s="62"/>
      <c r="J12" s="62"/>
      <c r="K12" s="62"/>
      <c r="L12" s="62"/>
      <c r="M12" s="62"/>
      <c r="N12" s="62"/>
      <c r="O12" s="62"/>
      <c r="P12" s="62"/>
      <c r="S12" s="105"/>
    </row>
    <row r="13" spans="1:20" s="72" customFormat="1" ht="18" customHeight="1" x14ac:dyDescent="0.25">
      <c r="A13" s="292" t="s">
        <v>166</v>
      </c>
      <c r="B13" s="292"/>
      <c r="C13" s="292"/>
      <c r="D13" s="292"/>
      <c r="E13" s="292"/>
      <c r="F13" s="292"/>
      <c r="G13" s="292"/>
      <c r="H13" s="292"/>
      <c r="I13" s="292"/>
      <c r="J13" s="292"/>
      <c r="K13" s="292"/>
      <c r="L13" s="292"/>
      <c r="M13" s="292"/>
      <c r="N13" s="292"/>
      <c r="O13" s="292"/>
      <c r="P13" s="292"/>
      <c r="S13" s="105"/>
    </row>
    <row r="14" spans="1:20" s="72" customFormat="1" ht="15" customHeight="1" x14ac:dyDescent="0.25">
      <c r="S14" s="105"/>
    </row>
    <row r="15" spans="1:20" s="72" customFormat="1" x14ac:dyDescent="0.25"/>
    <row r="16" spans="1:20" s="72" customFormat="1" x14ac:dyDescent="0.25"/>
    <row r="17" s="72" customFormat="1" x14ac:dyDescent="0.25"/>
    <row r="18" s="72" customFormat="1" x14ac:dyDescent="0.25"/>
    <row r="19" s="72" customFormat="1" x14ac:dyDescent="0.25"/>
    <row r="20" s="72" customFormat="1" x14ac:dyDescent="0.25"/>
    <row r="21" s="72" customFormat="1" x14ac:dyDescent="0.25"/>
    <row r="22" s="72" customFormat="1" x14ac:dyDescent="0.25"/>
    <row r="23" s="72" customFormat="1" x14ac:dyDescent="0.25"/>
    <row r="24" s="72" customFormat="1" x14ac:dyDescent="0.25"/>
    <row r="25" s="72" customFormat="1" x14ac:dyDescent="0.25"/>
    <row r="26" s="72" customFormat="1" x14ac:dyDescent="0.25"/>
    <row r="27" s="72" customFormat="1" x14ac:dyDescent="0.25"/>
    <row r="28" s="72" customFormat="1" x14ac:dyDescent="0.25"/>
    <row r="29" s="72" customFormat="1" x14ac:dyDescent="0.25"/>
    <row r="30" s="72" customFormat="1" x14ac:dyDescent="0.25"/>
    <row r="31" s="72" customFormat="1" x14ac:dyDescent="0.25"/>
    <row r="32" s="72" customFormat="1" x14ac:dyDescent="0.25"/>
    <row r="33" s="72" customFormat="1" x14ac:dyDescent="0.25"/>
    <row r="34" s="72" customFormat="1" x14ac:dyDescent="0.25"/>
    <row r="35" s="72" customFormat="1" x14ac:dyDescent="0.25"/>
    <row r="36" s="72" customFormat="1" x14ac:dyDescent="0.25"/>
    <row r="37" s="72" customFormat="1" x14ac:dyDescent="0.25"/>
    <row r="38" s="72" customFormat="1" x14ac:dyDescent="0.25"/>
    <row r="39" s="72" customFormat="1" x14ac:dyDescent="0.25"/>
    <row r="40" s="72" customFormat="1" x14ac:dyDescent="0.25"/>
    <row r="41" s="72" customFormat="1" x14ac:dyDescent="0.25"/>
    <row r="42" s="72" customFormat="1" x14ac:dyDescent="0.25"/>
    <row r="43" s="72" customFormat="1" x14ac:dyDescent="0.25"/>
    <row r="44" s="72" customFormat="1" x14ac:dyDescent="0.25"/>
    <row r="45" s="72" customFormat="1" x14ac:dyDescent="0.25"/>
    <row r="46" s="72" customFormat="1" x14ac:dyDescent="0.25"/>
    <row r="47" s="72" customFormat="1" x14ac:dyDescent="0.25"/>
    <row r="48" s="72" customFormat="1" x14ac:dyDescent="0.25"/>
    <row r="49" s="72" customFormat="1" x14ac:dyDescent="0.25"/>
    <row r="50" s="72" customFormat="1" x14ac:dyDescent="0.25"/>
    <row r="51" s="72" customFormat="1" x14ac:dyDescent="0.25"/>
    <row r="52" s="72" customFormat="1" x14ac:dyDescent="0.25"/>
    <row r="53" s="72" customFormat="1" x14ac:dyDescent="0.25"/>
    <row r="54" s="72" customFormat="1" x14ac:dyDescent="0.25"/>
    <row r="55" s="72" customFormat="1" x14ac:dyDescent="0.25"/>
    <row r="56" s="72" customFormat="1" x14ac:dyDescent="0.25"/>
    <row r="57" s="72" customFormat="1" x14ac:dyDescent="0.25"/>
    <row r="58" s="72" customFormat="1" x14ac:dyDescent="0.25"/>
    <row r="59" s="72" customFormat="1" x14ac:dyDescent="0.25"/>
    <row r="60" s="72" customFormat="1" x14ac:dyDescent="0.25"/>
    <row r="61" s="72" customFormat="1" x14ac:dyDescent="0.25"/>
    <row r="62" s="72" customFormat="1" x14ac:dyDescent="0.25"/>
    <row r="63" s="72" customFormat="1" x14ac:dyDescent="0.25"/>
    <row r="64" s="72" customFormat="1" x14ac:dyDescent="0.25"/>
    <row r="65" s="72" customFormat="1" x14ac:dyDescent="0.25"/>
    <row r="66" s="72" customFormat="1" x14ac:dyDescent="0.25"/>
    <row r="67" s="72" customFormat="1" x14ac:dyDescent="0.25"/>
    <row r="68" s="72" customFormat="1" x14ac:dyDescent="0.25"/>
    <row r="69" s="72" customFormat="1" x14ac:dyDescent="0.25"/>
    <row r="70" s="72" customFormat="1" x14ac:dyDescent="0.25"/>
    <row r="71" s="72" customFormat="1" x14ac:dyDescent="0.25"/>
    <row r="72" s="72" customFormat="1" x14ac:dyDescent="0.25"/>
    <row r="73" s="72" customFormat="1" x14ac:dyDescent="0.25"/>
    <row r="74" s="72" customFormat="1" x14ac:dyDescent="0.25"/>
    <row r="75" s="72" customFormat="1" x14ac:dyDescent="0.25"/>
    <row r="76" s="72" customFormat="1" x14ac:dyDescent="0.25"/>
    <row r="77" s="72" customFormat="1" x14ac:dyDescent="0.25"/>
    <row r="78" s="72" customFormat="1" x14ac:dyDescent="0.25"/>
    <row r="79" s="72" customFormat="1" x14ac:dyDescent="0.25"/>
    <row r="80" s="72" customFormat="1" x14ac:dyDescent="0.25"/>
    <row r="81" s="72" customFormat="1" x14ac:dyDescent="0.25"/>
    <row r="82" s="72" customFormat="1" x14ac:dyDescent="0.25"/>
    <row r="83" s="72" customFormat="1" x14ac:dyDescent="0.25"/>
    <row r="84" s="72" customFormat="1" x14ac:dyDescent="0.25"/>
    <row r="85" s="72" customFormat="1" x14ac:dyDescent="0.25"/>
    <row r="86" s="72" customFormat="1" x14ac:dyDescent="0.25"/>
    <row r="87" s="72" customFormat="1" x14ac:dyDescent="0.25"/>
    <row r="88" s="72" customFormat="1" x14ac:dyDescent="0.25"/>
    <row r="89" s="72" customFormat="1" x14ac:dyDescent="0.25"/>
    <row r="90" s="72" customFormat="1" x14ac:dyDescent="0.25"/>
    <row r="91" s="72" customFormat="1" x14ac:dyDescent="0.25"/>
    <row r="92" s="72" customFormat="1" x14ac:dyDescent="0.25"/>
    <row r="93" s="72" customFormat="1" x14ac:dyDescent="0.25"/>
    <row r="94" s="72" customFormat="1" x14ac:dyDescent="0.25"/>
    <row r="95" s="72" customFormat="1" x14ac:dyDescent="0.25"/>
    <row r="96" s="72" customFormat="1" x14ac:dyDescent="0.25"/>
    <row r="97" s="72" customFormat="1" x14ac:dyDescent="0.25"/>
    <row r="98" s="72" customFormat="1" x14ac:dyDescent="0.25"/>
    <row r="99" s="72" customFormat="1" x14ac:dyDescent="0.25"/>
    <row r="100" s="72" customFormat="1" x14ac:dyDescent="0.25"/>
    <row r="101" s="72" customFormat="1" x14ac:dyDescent="0.25"/>
    <row r="102" s="72" customFormat="1" x14ac:dyDescent="0.25"/>
    <row r="103" s="72" customFormat="1" x14ac:dyDescent="0.25"/>
    <row r="104" s="72" customFormat="1" x14ac:dyDescent="0.25"/>
    <row r="105" s="72" customFormat="1" x14ac:dyDescent="0.25"/>
    <row r="106" s="72" customFormat="1" x14ac:dyDescent="0.25"/>
    <row r="107" s="72" customFormat="1" x14ac:dyDescent="0.25"/>
    <row r="108" s="72" customFormat="1" x14ac:dyDescent="0.25"/>
    <row r="109" s="72" customFormat="1" x14ac:dyDescent="0.25"/>
    <row r="110" s="72" customFormat="1" x14ac:dyDescent="0.25"/>
    <row r="111" s="72" customFormat="1" x14ac:dyDescent="0.25"/>
    <row r="112" s="72" customFormat="1" x14ac:dyDescent="0.25"/>
    <row r="113" s="72" customFormat="1" x14ac:dyDescent="0.25"/>
    <row r="114" s="72" customFormat="1" x14ac:dyDescent="0.25"/>
    <row r="115" s="72" customFormat="1" x14ac:dyDescent="0.25"/>
    <row r="116" s="72" customFormat="1" x14ac:dyDescent="0.25"/>
    <row r="117" s="72" customFormat="1" x14ac:dyDescent="0.25"/>
    <row r="118" s="72" customFormat="1" x14ac:dyDescent="0.25"/>
    <row r="119" s="72" customFormat="1" x14ac:dyDescent="0.25"/>
    <row r="120" s="72" customFormat="1" x14ac:dyDescent="0.25"/>
    <row r="121" s="72" customFormat="1" x14ac:dyDescent="0.25"/>
    <row r="122" s="72" customFormat="1" x14ac:dyDescent="0.25"/>
    <row r="123" s="72" customFormat="1" x14ac:dyDescent="0.25"/>
    <row r="124" s="72" customFormat="1" x14ac:dyDescent="0.25"/>
    <row r="125" s="72" customFormat="1" x14ac:dyDescent="0.25"/>
    <row r="126" s="72" customFormat="1" x14ac:dyDescent="0.25"/>
    <row r="127" s="72" customFormat="1" x14ac:dyDescent="0.25"/>
    <row r="128" s="72" customFormat="1" x14ac:dyDescent="0.25"/>
    <row r="129" s="72" customFormat="1" x14ac:dyDescent="0.25"/>
    <row r="130" s="72" customFormat="1" x14ac:dyDescent="0.25"/>
    <row r="131" s="72" customFormat="1" x14ac:dyDescent="0.25"/>
    <row r="132" s="72" customFormat="1" x14ac:dyDescent="0.25"/>
    <row r="133" s="72" customFormat="1" x14ac:dyDescent="0.25"/>
    <row r="134" s="72" customFormat="1" x14ac:dyDescent="0.25"/>
    <row r="135" s="72" customFormat="1" x14ac:dyDescent="0.25"/>
    <row r="136" s="72" customFormat="1" x14ac:dyDescent="0.25"/>
    <row r="137" s="72" customFormat="1" x14ac:dyDescent="0.25"/>
    <row r="138" s="72" customFormat="1" x14ac:dyDescent="0.25"/>
    <row r="139" s="72" customFormat="1" x14ac:dyDescent="0.25"/>
    <row r="140" s="72" customFormat="1" x14ac:dyDescent="0.25"/>
    <row r="141" s="72" customFormat="1" x14ac:dyDescent="0.25"/>
    <row r="142" s="72" customFormat="1" x14ac:dyDescent="0.25"/>
    <row r="143" s="72" customFormat="1" x14ac:dyDescent="0.25"/>
    <row r="144" s="72" customFormat="1" x14ac:dyDescent="0.25"/>
    <row r="145" s="72" customFormat="1" x14ac:dyDescent="0.25"/>
    <row r="146" s="72" customFormat="1" x14ac:dyDescent="0.25"/>
    <row r="147" s="72" customFormat="1" x14ac:dyDescent="0.25"/>
    <row r="148" s="72" customFormat="1" x14ac:dyDescent="0.25"/>
    <row r="149" s="72" customFormat="1" x14ac:dyDescent="0.25"/>
    <row r="150" s="72" customFormat="1" x14ac:dyDescent="0.25"/>
    <row r="151" s="72" customFormat="1" x14ac:dyDescent="0.25"/>
    <row r="152" s="72" customFormat="1" x14ac:dyDescent="0.25"/>
    <row r="153" s="72" customFormat="1" x14ac:dyDescent="0.25"/>
    <row r="154" s="72" customFormat="1" x14ac:dyDescent="0.25"/>
    <row r="155" s="72" customFormat="1" x14ac:dyDescent="0.25"/>
    <row r="156" s="72" customFormat="1" x14ac:dyDescent="0.25"/>
    <row r="157" s="72" customFormat="1" x14ac:dyDescent="0.25"/>
    <row r="158" s="72" customFormat="1" x14ac:dyDescent="0.25"/>
    <row r="159" s="72" customFormat="1" x14ac:dyDescent="0.25"/>
    <row r="160" s="72" customFormat="1" x14ac:dyDescent="0.25"/>
    <row r="161" s="72" customFormat="1" x14ac:dyDescent="0.25"/>
    <row r="162" s="72" customFormat="1" x14ac:dyDescent="0.25"/>
    <row r="163" s="72" customFormat="1" x14ac:dyDescent="0.25"/>
    <row r="164" s="72" customFormat="1" x14ac:dyDescent="0.25"/>
    <row r="165" s="72" customFormat="1" x14ac:dyDescent="0.25"/>
    <row r="166" s="72" customFormat="1" x14ac:dyDescent="0.25"/>
    <row r="167" s="72" customFormat="1" x14ac:dyDescent="0.25"/>
    <row r="168" s="72" customFormat="1" x14ac:dyDescent="0.25"/>
    <row r="169" s="72" customFormat="1" x14ac:dyDescent="0.25"/>
    <row r="170" s="72" customFormat="1" x14ac:dyDescent="0.25"/>
    <row r="171" s="72" customFormat="1" x14ac:dyDescent="0.25"/>
    <row r="172" s="72" customFormat="1" x14ac:dyDescent="0.25"/>
    <row r="173" s="72" customFormat="1" x14ac:dyDescent="0.25"/>
    <row r="174" s="72" customFormat="1" x14ac:dyDescent="0.25"/>
    <row r="175" s="72" customFormat="1" x14ac:dyDescent="0.25"/>
    <row r="176" s="72" customFormat="1" x14ac:dyDescent="0.25"/>
    <row r="177" s="72" customFormat="1" x14ac:dyDescent="0.25"/>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zoomScaleNormal="100" workbookViewId="0">
      <selection sqref="A1:Q31"/>
    </sheetView>
  </sheetViews>
  <sheetFormatPr defaultRowHeight="13.2" x14ac:dyDescent="0.25"/>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61" customWidth="1"/>
  </cols>
  <sheetData>
    <row r="1" spans="1:20" s="37" customFormat="1" ht="21.6" customHeight="1" x14ac:dyDescent="0.25">
      <c r="A1" s="537" t="s">
        <v>212</v>
      </c>
      <c r="B1" s="542"/>
      <c r="C1" s="542"/>
      <c r="D1" s="542"/>
      <c r="E1" s="542"/>
      <c r="F1" s="542"/>
      <c r="G1" s="542"/>
      <c r="H1" s="542"/>
      <c r="I1" s="542"/>
      <c r="J1" s="542"/>
      <c r="K1" s="542"/>
      <c r="L1" s="542"/>
      <c r="M1" s="542"/>
      <c r="N1" s="542"/>
      <c r="O1" s="543"/>
      <c r="P1" s="544"/>
      <c r="Q1" s="544"/>
    </row>
    <row r="2" spans="1:20" ht="45" customHeight="1" x14ac:dyDescent="0.25">
      <c r="A2" s="60"/>
      <c r="B2" s="9"/>
      <c r="C2" s="624">
        <v>2019</v>
      </c>
      <c r="D2" s="625"/>
      <c r="E2" s="626"/>
      <c r="F2" s="625">
        <v>2020</v>
      </c>
      <c r="G2" s="625"/>
      <c r="H2" s="625"/>
      <c r="I2" s="625"/>
      <c r="J2" s="625"/>
      <c r="K2" s="625"/>
      <c r="L2" s="625"/>
      <c r="M2" s="625"/>
      <c r="N2" s="626"/>
      <c r="O2" s="173" t="s">
        <v>72</v>
      </c>
      <c r="P2" s="174" t="s">
        <v>268</v>
      </c>
      <c r="Q2" s="175" t="s">
        <v>127</v>
      </c>
    </row>
    <row r="3" spans="1:20" ht="15.6" customHeight="1" x14ac:dyDescent="0.25">
      <c r="A3" s="121"/>
      <c r="B3" s="122" t="s">
        <v>117</v>
      </c>
      <c r="C3" s="123" t="s">
        <v>150</v>
      </c>
      <c r="D3" s="124" t="s">
        <v>151</v>
      </c>
      <c r="E3" s="125" t="s">
        <v>152</v>
      </c>
      <c r="F3" s="124" t="s">
        <v>153</v>
      </c>
      <c r="G3" s="124" t="s">
        <v>154</v>
      </c>
      <c r="H3" s="124" t="s">
        <v>146</v>
      </c>
      <c r="I3" s="124" t="s">
        <v>148</v>
      </c>
      <c r="J3" s="124" t="s">
        <v>155</v>
      </c>
      <c r="K3" s="124" t="s">
        <v>156</v>
      </c>
      <c r="L3" s="124" t="s">
        <v>157</v>
      </c>
      <c r="M3" s="124" t="s">
        <v>158</v>
      </c>
      <c r="N3" s="126" t="s">
        <v>159</v>
      </c>
      <c r="O3" s="49"/>
      <c r="P3" s="50">
        <v>43872</v>
      </c>
      <c r="Q3" s="64"/>
    </row>
    <row r="4" spans="1:20" ht="9.75" customHeight="1" x14ac:dyDescent="0.3">
      <c r="A4" s="19"/>
      <c r="B4" s="51"/>
      <c r="C4" s="52"/>
      <c r="D4" s="53"/>
      <c r="E4" s="53"/>
      <c r="F4" s="53"/>
      <c r="G4" s="53"/>
      <c r="H4" s="54"/>
      <c r="I4" s="55"/>
      <c r="J4" s="55"/>
      <c r="K4" s="56"/>
      <c r="L4" s="55"/>
      <c r="M4" s="56"/>
      <c r="N4" s="57"/>
      <c r="O4" s="58"/>
      <c r="P4" s="59"/>
      <c r="Q4" s="65"/>
    </row>
    <row r="5" spans="1:20" s="38" customFormat="1" ht="14.4" customHeight="1" x14ac:dyDescent="0.25">
      <c r="A5" s="127"/>
      <c r="B5" s="128"/>
      <c r="C5" s="627" t="s">
        <v>41</v>
      </c>
      <c r="D5" s="628"/>
      <c r="E5" s="628"/>
      <c r="F5" s="628"/>
      <c r="G5" s="628"/>
      <c r="H5" s="628"/>
      <c r="I5" s="628"/>
      <c r="J5" s="628"/>
      <c r="K5" s="628"/>
      <c r="L5" s="628"/>
      <c r="M5" s="628"/>
      <c r="N5" s="628"/>
      <c r="O5" s="629" t="s">
        <v>39</v>
      </c>
      <c r="P5" s="630"/>
      <c r="Q5" s="129" t="s">
        <v>40</v>
      </c>
    </row>
    <row r="6" spans="1:20" ht="9.75" customHeight="1" x14ac:dyDescent="0.3">
      <c r="A6" s="116"/>
      <c r="B6" s="130"/>
      <c r="C6" s="131"/>
      <c r="D6" s="132"/>
      <c r="E6" s="83"/>
      <c r="F6" s="132"/>
      <c r="G6" s="132"/>
      <c r="H6" s="133"/>
      <c r="I6" s="134"/>
      <c r="J6" s="134"/>
      <c r="K6" s="132"/>
      <c r="L6" s="134"/>
      <c r="M6" s="132"/>
      <c r="N6" s="132"/>
      <c r="O6" s="135"/>
      <c r="P6" s="136"/>
      <c r="Q6" s="137"/>
    </row>
    <row r="7" spans="1:20" ht="16.2" customHeight="1" x14ac:dyDescent="0.25">
      <c r="A7" s="622" t="s">
        <v>118</v>
      </c>
      <c r="B7" s="623"/>
      <c r="C7" s="138"/>
      <c r="D7" s="139"/>
      <c r="E7" s="139"/>
      <c r="F7" s="139"/>
      <c r="G7" s="139"/>
      <c r="H7" s="139"/>
      <c r="I7" s="139"/>
      <c r="J7" s="139"/>
      <c r="K7" s="139"/>
      <c r="L7" s="139"/>
      <c r="M7" s="139"/>
      <c r="N7" s="139"/>
      <c r="O7" s="140">
        <f>+O10+O9+O8</f>
        <v>707621</v>
      </c>
      <c r="P7" s="141">
        <f>+P10+P9+P8</f>
        <v>1519000.6083944077</v>
      </c>
      <c r="Q7" s="142">
        <f>+O7/P7</f>
        <v>0.46584642302938867</v>
      </c>
    </row>
    <row r="8" spans="1:20" ht="16.2" customHeight="1" x14ac:dyDescent="0.25">
      <c r="A8" s="143" t="s">
        <v>119</v>
      </c>
      <c r="B8" s="83" t="s">
        <v>175</v>
      </c>
      <c r="C8" s="138">
        <f>'Tab 3 WTO Raw  '!$C$46+'Tab 3 WTO Raw  '!B46</f>
        <v>221367</v>
      </c>
      <c r="D8" s="139">
        <f>'Tab 3 WTO Raw  '!$D$46</f>
        <v>126991</v>
      </c>
      <c r="E8" s="139">
        <f>'Tab 3 WTO Raw  '!$E$46</f>
        <v>82177</v>
      </c>
      <c r="F8" s="139">
        <f>'Tab 3 WTO Raw  '!$F$46</f>
        <v>96076</v>
      </c>
      <c r="G8" s="139"/>
      <c r="H8" s="139"/>
      <c r="I8" s="139"/>
      <c r="J8" s="139"/>
      <c r="K8" s="139"/>
      <c r="L8" s="139"/>
      <c r="M8" s="139"/>
      <c r="N8" s="139"/>
      <c r="O8" s="144">
        <f t="shared" ref="O8:O13" si="0">SUM(C8:N8)</f>
        <v>526611</v>
      </c>
      <c r="P8" s="141">
        <f>'Table 8 FY 2020'!$D$9</f>
        <v>1115406.6083944077</v>
      </c>
      <c r="Q8" s="142">
        <f t="shared" ref="Q8:Q14" si="1">+O8/P8</f>
        <v>0.4721246907063244</v>
      </c>
      <c r="S8" s="1"/>
      <c r="T8" s="73"/>
    </row>
    <row r="9" spans="1:20" ht="16.2" customHeight="1" x14ac:dyDescent="0.25">
      <c r="A9" s="143" t="s">
        <v>120</v>
      </c>
      <c r="B9" s="83" t="s">
        <v>121</v>
      </c>
      <c r="C9" s="138">
        <f>'Tab 4 Refined'!$B$13</f>
        <v>60023</v>
      </c>
      <c r="D9" s="139">
        <f>'Tab 4 Refined'!$C$13</f>
        <v>1313</v>
      </c>
      <c r="E9" s="139">
        <f>'Tab 4 Refined'!$D$13</f>
        <v>1482</v>
      </c>
      <c r="F9" s="139">
        <f>'Tab 4 Refined'!$E$13</f>
        <v>56426</v>
      </c>
      <c r="G9" s="139"/>
      <c r="H9" s="139"/>
      <c r="I9" s="139"/>
      <c r="J9" s="145"/>
      <c r="K9" s="82"/>
      <c r="L9" s="139"/>
      <c r="M9" s="139"/>
      <c r="N9" s="139"/>
      <c r="O9" s="144">
        <f t="shared" si="0"/>
        <v>119244</v>
      </c>
      <c r="P9" s="146">
        <f>'Table 8 FY 2020'!$D$19</f>
        <v>189046</v>
      </c>
      <c r="Q9" s="142">
        <f t="shared" si="1"/>
        <v>0.63076711488209214</v>
      </c>
      <c r="S9" s="1"/>
      <c r="T9" s="73"/>
    </row>
    <row r="10" spans="1:20" ht="16.2" customHeight="1" x14ac:dyDescent="0.25">
      <c r="A10" s="143" t="s">
        <v>122</v>
      </c>
      <c r="B10" s="83" t="s">
        <v>123</v>
      </c>
      <c r="C10" s="138">
        <f>'Tab 5 FTAs '!$C$27</f>
        <v>23952</v>
      </c>
      <c r="D10" s="147">
        <f>'Tab 5 FTAs '!$D$27</f>
        <v>13596</v>
      </c>
      <c r="E10" s="139">
        <f>'Tab 5 FTAs '!$E$27</f>
        <v>9307</v>
      </c>
      <c r="F10" s="139">
        <f>'Tab 5 FTAs '!$H$27</f>
        <v>14911</v>
      </c>
      <c r="G10" s="139"/>
      <c r="H10" s="148"/>
      <c r="I10" s="139"/>
      <c r="J10" s="139"/>
      <c r="K10" s="139"/>
      <c r="L10" s="139"/>
      <c r="M10" s="139"/>
      <c r="N10" s="139"/>
      <c r="O10" s="144">
        <f t="shared" si="0"/>
        <v>61766</v>
      </c>
      <c r="P10" s="146">
        <f>'Table 8 FY 2020'!$D$38</f>
        <v>214548</v>
      </c>
      <c r="Q10" s="142">
        <f t="shared" si="1"/>
        <v>0.28788895724965974</v>
      </c>
      <c r="T10" s="73"/>
    </row>
    <row r="11" spans="1:20" ht="16.2" customHeight="1" x14ac:dyDescent="0.25">
      <c r="A11" s="149" t="s">
        <v>241</v>
      </c>
      <c r="B11" s="83" t="s">
        <v>124</v>
      </c>
      <c r="C11" s="138">
        <f>'Tab 6,7 Re-Export '!$B$21</f>
        <v>27410</v>
      </c>
      <c r="D11" s="139">
        <f>'Tab 6,7 Re-Export '!$C$21</f>
        <v>56209</v>
      </c>
      <c r="E11" s="616" t="str">
        <f>'Tab 6,7 Re-Export '!$D$21</f>
        <v>n/a</v>
      </c>
      <c r="F11" s="616" t="str">
        <f>'Tab 6,7 Re-Export '!$E$21</f>
        <v>n/a</v>
      </c>
      <c r="G11" s="139"/>
      <c r="H11" s="139"/>
      <c r="I11" s="139"/>
      <c r="J11" s="139"/>
      <c r="K11" s="139"/>
      <c r="L11" s="139"/>
      <c r="M11" s="139"/>
      <c r="N11" s="139"/>
      <c r="O11" s="144">
        <f t="shared" si="0"/>
        <v>83619</v>
      </c>
      <c r="P11" s="146">
        <f>'Table 8 FY 2020'!$D$44</f>
        <v>317514.67654893297</v>
      </c>
      <c r="Q11" s="142">
        <f t="shared" si="1"/>
        <v>0.26335475546785714</v>
      </c>
      <c r="S11" s="1"/>
      <c r="T11" s="71"/>
    </row>
    <row r="12" spans="1:20" ht="16.2" customHeight="1" x14ac:dyDescent="0.25">
      <c r="A12" s="150" t="s">
        <v>125</v>
      </c>
      <c r="B12" s="151" t="s">
        <v>176</v>
      </c>
      <c r="C12" s="138">
        <f>'Tab 2 Mexico'!$B$22</f>
        <v>13394.16</v>
      </c>
      <c r="D12" s="139">
        <f>'Tab 2 Mexico'!$C$22</f>
        <v>20842.780000000002</v>
      </c>
      <c r="E12" s="139">
        <f>'Tab 2 Mexico'!$D$22</f>
        <v>31376</v>
      </c>
      <c r="F12" s="139">
        <f>'Tab 2 Mexico'!$E$22</f>
        <v>17999.86</v>
      </c>
      <c r="G12" s="139"/>
      <c r="H12" s="139"/>
      <c r="I12" s="139"/>
      <c r="J12" s="139"/>
      <c r="K12" s="139"/>
      <c r="L12" s="139"/>
      <c r="M12" s="139"/>
      <c r="N12" s="139"/>
      <c r="O12" s="144">
        <f t="shared" si="0"/>
        <v>83612.800000000003</v>
      </c>
      <c r="P12" s="146">
        <f>'Table 8 FY 2020'!$D$42</f>
        <v>1557636.2846700512</v>
      </c>
      <c r="Q12" s="449">
        <f t="shared" si="1"/>
        <v>5.3679283683168322E-2</v>
      </c>
      <c r="S12" s="1"/>
      <c r="T12" s="71"/>
    </row>
    <row r="13" spans="1:20" ht="19.8" customHeight="1" x14ac:dyDescent="0.25">
      <c r="A13" s="116"/>
      <c r="B13" s="151" t="s">
        <v>269</v>
      </c>
      <c r="C13" s="152">
        <v>4689</v>
      </c>
      <c r="D13" s="84">
        <v>5373</v>
      </c>
      <c r="E13" s="84">
        <v>5621</v>
      </c>
      <c r="F13" s="80">
        <v>11000</v>
      </c>
      <c r="G13" s="84"/>
      <c r="H13" s="80"/>
      <c r="I13" s="84"/>
      <c r="J13" s="84"/>
      <c r="K13" s="84"/>
      <c r="L13" s="84"/>
      <c r="M13" s="84"/>
      <c r="N13" s="84"/>
      <c r="O13" s="144">
        <f t="shared" si="0"/>
        <v>26683</v>
      </c>
      <c r="P13" s="146">
        <f>'Table 8 FY 2020'!$D$46</f>
        <v>90718.479013980847</v>
      </c>
      <c r="Q13" s="142">
        <f t="shared" si="1"/>
        <v>0.2941297108375</v>
      </c>
      <c r="R13" s="71"/>
      <c r="S13" s="70"/>
      <c r="T13" s="71"/>
    </row>
    <row r="14" spans="1:20" ht="16.2" customHeight="1" x14ac:dyDescent="0.25">
      <c r="A14" s="121"/>
      <c r="B14" s="122" t="s">
        <v>35</v>
      </c>
      <c r="C14" s="153">
        <f>SUM(C8:C13)</f>
        <v>350835.16</v>
      </c>
      <c r="D14" s="153">
        <f>SUM(D8:D13)</f>
        <v>224324.78</v>
      </c>
      <c r="E14" s="153">
        <f>SUM(E8:E13)</f>
        <v>129963</v>
      </c>
      <c r="F14" s="153">
        <f>SUM(F8:F13)</f>
        <v>196412.86</v>
      </c>
      <c r="G14" s="153"/>
      <c r="H14" s="153"/>
      <c r="I14" s="153"/>
      <c r="J14" s="153"/>
      <c r="K14" s="153"/>
      <c r="L14" s="153"/>
      <c r="M14" s="153"/>
      <c r="N14" s="153"/>
      <c r="O14" s="154">
        <f>SUM(O8:O13)</f>
        <v>901535.8</v>
      </c>
      <c r="P14" s="155">
        <f>SUM(P8:P13)</f>
        <v>3484870.0486273724</v>
      </c>
      <c r="Q14" s="156">
        <f t="shared" si="1"/>
        <v>0.25869997659026017</v>
      </c>
      <c r="S14" s="1"/>
    </row>
    <row r="15" spans="1:20" ht="14.4" customHeight="1" x14ac:dyDescent="0.25">
      <c r="A15" s="157"/>
      <c r="B15" s="62"/>
      <c r="C15" s="157"/>
      <c r="D15" s="158"/>
      <c r="E15" s="158"/>
      <c r="F15" s="158"/>
      <c r="G15" s="158"/>
      <c r="H15" s="158"/>
      <c r="I15" s="158"/>
      <c r="J15" s="158"/>
      <c r="K15" s="158"/>
      <c r="L15" s="158"/>
      <c r="M15" s="158"/>
      <c r="N15" s="159"/>
      <c r="O15" s="157"/>
      <c r="P15" s="159"/>
      <c r="Q15" s="159"/>
    </row>
    <row r="16" spans="1:20" s="61" customFormat="1" ht="14.4" customHeight="1" x14ac:dyDescent="0.3">
      <c r="A16" s="116"/>
      <c r="B16" s="62"/>
      <c r="C16" s="631" t="s">
        <v>130</v>
      </c>
      <c r="D16" s="632"/>
      <c r="E16" s="632"/>
      <c r="F16" s="632"/>
      <c r="G16" s="632"/>
      <c r="H16" s="632"/>
      <c r="I16" s="632"/>
      <c r="J16" s="632"/>
      <c r="K16" s="632"/>
      <c r="L16" s="632"/>
      <c r="M16" s="632"/>
      <c r="N16" s="633"/>
      <c r="O16" s="634" t="s">
        <v>85</v>
      </c>
      <c r="P16" s="635"/>
      <c r="Q16" s="160" t="s">
        <v>40</v>
      </c>
    </row>
    <row r="17" spans="1:17" ht="14.4" customHeight="1" x14ac:dyDescent="0.3">
      <c r="A17" s="116"/>
      <c r="B17" s="130"/>
      <c r="C17" s="631"/>
      <c r="D17" s="632"/>
      <c r="E17" s="632"/>
      <c r="F17" s="632"/>
      <c r="G17" s="632"/>
      <c r="H17" s="632"/>
      <c r="I17" s="632"/>
      <c r="J17" s="632"/>
      <c r="K17" s="632"/>
      <c r="L17" s="632"/>
      <c r="M17" s="632"/>
      <c r="N17" s="633"/>
      <c r="O17" s="634"/>
      <c r="P17" s="635"/>
      <c r="Q17" s="160"/>
    </row>
    <row r="18" spans="1:17" ht="15" customHeight="1" x14ac:dyDescent="0.25">
      <c r="A18" s="622" t="s">
        <v>118</v>
      </c>
      <c r="B18" s="623"/>
      <c r="C18" s="138"/>
      <c r="D18" s="139"/>
      <c r="E18" s="139"/>
      <c r="F18" s="139"/>
      <c r="G18" s="139"/>
      <c r="H18" s="139"/>
      <c r="I18" s="139"/>
      <c r="J18" s="139"/>
      <c r="K18" s="139"/>
      <c r="L18" s="139"/>
      <c r="M18" s="139"/>
      <c r="N18" s="139"/>
      <c r="O18" s="140">
        <f>+O21+O20+O19</f>
        <v>780018.58903625002</v>
      </c>
      <c r="P18" s="161">
        <f t="shared" ref="P18:P25" si="2">ROUND(+P7*1.10231125,0)</f>
        <v>1674411</v>
      </c>
      <c r="Q18" s="162">
        <f>+O18/P18</f>
        <v>0.46584655083862325</v>
      </c>
    </row>
    <row r="19" spans="1:17" ht="15" customHeight="1" x14ac:dyDescent="0.25">
      <c r="A19" s="143" t="s">
        <v>119</v>
      </c>
      <c r="B19" s="83" t="s">
        <v>175</v>
      </c>
      <c r="C19" s="138">
        <f>C8*1.10231125</f>
        <v>244015.33447875001</v>
      </c>
      <c r="D19" s="139">
        <f>D8*1.10231125</f>
        <v>139983.60794875</v>
      </c>
      <c r="E19" s="139">
        <f>E8*1.10231125</f>
        <v>90584.631591249999</v>
      </c>
      <c r="F19" s="139">
        <f>F8*1.10231125</f>
        <v>105905.65565500001</v>
      </c>
      <c r="G19" s="139"/>
      <c r="H19" s="139"/>
      <c r="I19" s="139"/>
      <c r="J19" s="139"/>
      <c r="K19" s="139"/>
      <c r="L19" s="139"/>
      <c r="M19" s="139"/>
      <c r="N19" s="139"/>
      <c r="O19" s="144">
        <f>+O8*1.10231125</f>
        <v>580489.22967375</v>
      </c>
      <c r="P19" s="161">
        <f t="shared" si="2"/>
        <v>1229525</v>
      </c>
      <c r="Q19" s="162">
        <f t="shared" ref="Q19:Q25" si="3">+O19/P19</f>
        <v>0.47212478776255057</v>
      </c>
    </row>
    <row r="20" spans="1:17" ht="15" customHeight="1" x14ac:dyDescent="0.25">
      <c r="A20" s="143" t="s">
        <v>120</v>
      </c>
      <c r="B20" s="83" t="s">
        <v>121</v>
      </c>
      <c r="C20" s="138">
        <f t="shared" ref="C20:F24" si="4">C9*1.10231125</f>
        <v>66164.028158750007</v>
      </c>
      <c r="D20" s="139">
        <f t="shared" si="4"/>
        <v>1447.3346712500002</v>
      </c>
      <c r="E20" s="139">
        <f t="shared" si="4"/>
        <v>1633.6252725000002</v>
      </c>
      <c r="F20" s="139">
        <f t="shared" si="4"/>
        <v>62199.014592500003</v>
      </c>
      <c r="G20" s="139"/>
      <c r="H20" s="139"/>
      <c r="I20" s="139"/>
      <c r="J20" s="139"/>
      <c r="K20" s="139"/>
      <c r="L20" s="139"/>
      <c r="M20" s="139"/>
      <c r="N20" s="139"/>
      <c r="O20" s="144">
        <f t="shared" ref="O20:O25" si="5">+O9*1.10231125</f>
        <v>131444.002695</v>
      </c>
      <c r="P20" s="161">
        <f t="shared" si="2"/>
        <v>208388</v>
      </c>
      <c r="Q20" s="162">
        <f t="shared" si="3"/>
        <v>0.63076570001631571</v>
      </c>
    </row>
    <row r="21" spans="1:17" ht="15" customHeight="1" x14ac:dyDescent="0.25">
      <c r="A21" s="143" t="s">
        <v>122</v>
      </c>
      <c r="B21" s="83" t="s">
        <v>123</v>
      </c>
      <c r="C21" s="138">
        <f t="shared" si="4"/>
        <v>26402.559060000003</v>
      </c>
      <c r="D21" s="139">
        <f t="shared" si="4"/>
        <v>14987.023755</v>
      </c>
      <c r="E21" s="139">
        <f t="shared" si="4"/>
        <v>10259.21080375</v>
      </c>
      <c r="F21" s="139">
        <f t="shared" si="4"/>
        <v>16436.563048750002</v>
      </c>
      <c r="G21" s="139"/>
      <c r="H21" s="139"/>
      <c r="I21" s="139"/>
      <c r="J21" s="139"/>
      <c r="K21" s="139"/>
      <c r="L21" s="139"/>
      <c r="M21" s="139"/>
      <c r="N21" s="139"/>
      <c r="O21" s="144">
        <f t="shared" si="5"/>
        <v>68085.356667500004</v>
      </c>
      <c r="P21" s="161">
        <f t="shared" si="2"/>
        <v>236499</v>
      </c>
      <c r="Q21" s="162">
        <f t="shared" si="3"/>
        <v>0.28788856049074207</v>
      </c>
    </row>
    <row r="22" spans="1:17" ht="15" customHeight="1" x14ac:dyDescent="0.25">
      <c r="A22" s="149" t="s">
        <v>241</v>
      </c>
      <c r="B22" s="83" t="s">
        <v>124</v>
      </c>
      <c r="C22" s="138">
        <f t="shared" si="4"/>
        <v>30214.351362500001</v>
      </c>
      <c r="D22" s="139">
        <f t="shared" si="4"/>
        <v>61959.813051250007</v>
      </c>
      <c r="E22" s="616" t="s">
        <v>50</v>
      </c>
      <c r="F22" s="616" t="s">
        <v>50</v>
      </c>
      <c r="G22" s="139"/>
      <c r="H22" s="139"/>
      <c r="I22" s="139"/>
      <c r="J22" s="139"/>
      <c r="K22" s="139"/>
      <c r="L22" s="139"/>
      <c r="M22" s="139"/>
      <c r="N22" s="139"/>
      <c r="O22" s="144">
        <f t="shared" si="5"/>
        <v>92174.164413750012</v>
      </c>
      <c r="P22" s="161">
        <f t="shared" si="2"/>
        <v>350000</v>
      </c>
      <c r="Q22" s="162">
        <f t="shared" si="3"/>
        <v>0.26335475546785719</v>
      </c>
    </row>
    <row r="23" spans="1:17" ht="15" customHeight="1" x14ac:dyDescent="0.25">
      <c r="A23" s="163" t="s">
        <v>125</v>
      </c>
      <c r="B23" s="164" t="s">
        <v>176</v>
      </c>
      <c r="C23" s="138">
        <f t="shared" si="4"/>
        <v>14764.533252300002</v>
      </c>
      <c r="D23" s="139">
        <f t="shared" si="4"/>
        <v>22975.230875275003</v>
      </c>
      <c r="E23" s="139">
        <f t="shared" si="4"/>
        <v>34586.11778</v>
      </c>
      <c r="F23" s="139">
        <f t="shared" si="4"/>
        <v>19841.448176425001</v>
      </c>
      <c r="G23" s="139"/>
      <c r="H23" s="139"/>
      <c r="I23" s="139"/>
      <c r="J23" s="139"/>
      <c r="K23" s="139"/>
      <c r="L23" s="139"/>
      <c r="M23" s="139"/>
      <c r="N23" s="139"/>
      <c r="O23" s="144">
        <f t="shared" si="5"/>
        <v>92167.330084000016</v>
      </c>
      <c r="P23" s="161">
        <f t="shared" si="2"/>
        <v>1717000</v>
      </c>
      <c r="Q23" s="450">
        <f t="shared" si="3"/>
        <v>5.3679283683168329E-2</v>
      </c>
    </row>
    <row r="24" spans="1:17" ht="19.8" customHeight="1" x14ac:dyDescent="0.25">
      <c r="A24" s="116"/>
      <c r="B24" s="151" t="s">
        <v>269</v>
      </c>
      <c r="C24" s="138">
        <f t="shared" si="4"/>
        <v>5168.73745125</v>
      </c>
      <c r="D24" s="139">
        <f t="shared" si="4"/>
        <v>5922.7183462500006</v>
      </c>
      <c r="E24" s="139">
        <f t="shared" si="4"/>
        <v>6196.09153625</v>
      </c>
      <c r="F24" s="139">
        <f t="shared" si="4"/>
        <v>12125.42375</v>
      </c>
      <c r="G24" s="139"/>
      <c r="H24" s="139"/>
      <c r="I24" s="139"/>
      <c r="J24" s="139"/>
      <c r="K24" s="139"/>
      <c r="L24" s="139"/>
      <c r="M24" s="139"/>
      <c r="N24" s="139"/>
      <c r="O24" s="144">
        <f t="shared" si="5"/>
        <v>29412.971083750002</v>
      </c>
      <c r="P24" s="161">
        <f t="shared" si="2"/>
        <v>100000</v>
      </c>
      <c r="Q24" s="162">
        <f t="shared" si="3"/>
        <v>0.2941297108375</v>
      </c>
    </row>
    <row r="25" spans="1:17" ht="15" customHeight="1" x14ac:dyDescent="0.25">
      <c r="A25" s="121"/>
      <c r="B25" s="165" t="s">
        <v>35</v>
      </c>
      <c r="C25" s="166">
        <f>SUM(C19:C24)</f>
        <v>386729.54376355006</v>
      </c>
      <c r="D25" s="167">
        <f>SUM(D19:D24)</f>
        <v>247275.72864777502</v>
      </c>
      <c r="E25" s="167">
        <f>SUM(E19:E24)</f>
        <v>143259.67698374999</v>
      </c>
      <c r="F25" s="167">
        <f>SUM(F19:F24)</f>
        <v>216508.10522267499</v>
      </c>
      <c r="G25" s="167"/>
      <c r="H25" s="167"/>
      <c r="I25" s="167"/>
      <c r="J25" s="167"/>
      <c r="K25" s="167"/>
      <c r="L25" s="167"/>
      <c r="M25" s="167"/>
      <c r="N25" s="167"/>
      <c r="O25" s="154">
        <f t="shared" si="5"/>
        <v>993773.05461775011</v>
      </c>
      <c r="P25" s="168">
        <f t="shared" si="2"/>
        <v>3841411</v>
      </c>
      <c r="Q25" s="169">
        <f t="shared" si="3"/>
        <v>0.25870000752789796</v>
      </c>
    </row>
    <row r="26" spans="1:17" ht="11.4" customHeight="1" x14ac:dyDescent="0.25">
      <c r="A26" s="62"/>
      <c r="B26" s="62"/>
      <c r="C26" s="62"/>
      <c r="D26" s="62"/>
      <c r="E26" s="62"/>
      <c r="F26" s="62"/>
      <c r="G26" s="62"/>
      <c r="H26" s="62"/>
      <c r="I26" s="62"/>
      <c r="J26" s="62"/>
      <c r="K26" s="62"/>
      <c r="L26" s="62"/>
      <c r="M26" s="62"/>
      <c r="N26" s="62"/>
      <c r="O26" s="62"/>
      <c r="P26" s="62"/>
      <c r="Q26" s="62"/>
    </row>
    <row r="27" spans="1:17" ht="16.2" customHeight="1" x14ac:dyDescent="0.25">
      <c r="A27" s="62" t="s">
        <v>177</v>
      </c>
      <c r="B27" s="83"/>
      <c r="C27" s="83"/>
      <c r="D27" s="62"/>
      <c r="E27" s="62"/>
      <c r="F27" s="62"/>
      <c r="G27" s="62"/>
      <c r="H27" s="62"/>
      <c r="I27" s="170"/>
      <c r="J27" s="62"/>
      <c r="K27" s="62"/>
      <c r="L27" s="62"/>
      <c r="M27" s="62"/>
      <c r="N27" s="62"/>
      <c r="O27" s="62"/>
      <c r="P27" s="86"/>
      <c r="Q27" s="86"/>
    </row>
    <row r="28" spans="1:17" ht="16.2" customHeight="1" x14ac:dyDescent="0.25">
      <c r="A28" s="62" t="s">
        <v>126</v>
      </c>
      <c r="B28" s="83"/>
      <c r="C28" s="83"/>
      <c r="D28" s="62"/>
      <c r="E28" s="62"/>
      <c r="F28" s="62"/>
      <c r="G28" s="62"/>
      <c r="H28" s="62"/>
      <c r="I28" s="62"/>
      <c r="J28" s="62"/>
      <c r="K28" s="62"/>
      <c r="L28" s="62"/>
      <c r="M28" s="62"/>
      <c r="N28" s="62"/>
      <c r="O28" s="87"/>
      <c r="P28" s="88"/>
      <c r="Q28" s="88"/>
    </row>
    <row r="29" spans="1:17" s="70" customFormat="1" ht="16.2" customHeight="1" x14ac:dyDescent="0.25">
      <c r="A29" s="62" t="s">
        <v>149</v>
      </c>
      <c r="B29" s="83"/>
      <c r="C29" s="83"/>
      <c r="D29" s="62"/>
      <c r="E29" s="62"/>
      <c r="F29" s="62"/>
      <c r="G29" s="62"/>
      <c r="H29" s="62"/>
      <c r="I29" s="62"/>
      <c r="J29" s="62"/>
      <c r="K29" s="62"/>
      <c r="L29" s="62"/>
      <c r="M29" s="62"/>
      <c r="N29" s="62"/>
      <c r="O29" s="392"/>
      <c r="P29" s="88"/>
      <c r="Q29" s="88"/>
    </row>
    <row r="30" spans="1:17" ht="16.2" customHeight="1" x14ac:dyDescent="0.25">
      <c r="A30" s="62" t="s">
        <v>131</v>
      </c>
      <c r="B30" s="83"/>
      <c r="C30" s="171"/>
      <c r="D30" s="62"/>
      <c r="E30" s="172"/>
      <c r="F30" s="62"/>
      <c r="G30" s="172"/>
      <c r="H30" s="62"/>
      <c r="I30" s="62"/>
      <c r="J30" s="62"/>
      <c r="K30" s="62"/>
      <c r="L30" s="62"/>
      <c r="M30" s="62"/>
      <c r="N30" s="62"/>
      <c r="O30" s="62"/>
      <c r="P30" s="89"/>
      <c r="Q30" s="89"/>
    </row>
    <row r="31" spans="1:17" x14ac:dyDescent="0.25">
      <c r="A31" s="72"/>
      <c r="B31" s="72"/>
      <c r="C31" s="72"/>
      <c r="D31" s="72"/>
      <c r="E31" s="72"/>
      <c r="F31" s="72"/>
      <c r="G31" s="72"/>
      <c r="H31" s="72"/>
      <c r="I31" s="72"/>
      <c r="O31" s="74"/>
    </row>
    <row r="32" spans="1:17" x14ac:dyDescent="0.25">
      <c r="A32" s="72"/>
      <c r="B32" s="72"/>
      <c r="C32" s="72"/>
      <c r="D32" s="72"/>
      <c r="E32" s="72"/>
      <c r="F32" s="72"/>
      <c r="G32" s="72"/>
      <c r="H32" s="72"/>
      <c r="I32" s="72"/>
      <c r="O32" s="74"/>
    </row>
    <row r="33" spans="15:15" x14ac:dyDescent="0.25">
      <c r="O33" s="74"/>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29"/>
  <sheetViews>
    <sheetView zoomScaleNormal="100" workbookViewId="0">
      <selection sqref="A1:N29"/>
    </sheetView>
  </sheetViews>
  <sheetFormatPr defaultRowHeight="13.2" x14ac:dyDescent="0.25"/>
  <cols>
    <col min="1" max="1" width="28.33203125" customWidth="1"/>
    <col min="2" max="6" width="9.6640625" customWidth="1"/>
    <col min="7" max="7" width="9.44140625" style="25" customWidth="1"/>
    <col min="8" max="13" width="9.44140625" customWidth="1"/>
    <col min="14" max="14" width="15.6640625" customWidth="1"/>
    <col min="15" max="15" width="10.33203125" customWidth="1"/>
    <col min="17" max="17" width="10.109375" bestFit="1" customWidth="1"/>
    <col min="18" max="18" width="9.109375" bestFit="1" customWidth="1"/>
  </cols>
  <sheetData>
    <row r="1" spans="1:20" s="37" customFormat="1" ht="21.15" customHeight="1" x14ac:dyDescent="0.25">
      <c r="A1" s="637" t="s">
        <v>266</v>
      </c>
      <c r="B1" s="638"/>
      <c r="C1" s="638"/>
      <c r="D1" s="639"/>
      <c r="E1" s="639"/>
      <c r="F1" s="639"/>
      <c r="G1" s="639"/>
      <c r="H1" s="639"/>
      <c r="I1" s="639"/>
      <c r="J1" s="639"/>
      <c r="K1" s="639"/>
      <c r="L1" s="639"/>
      <c r="M1" s="639"/>
      <c r="N1" s="639"/>
    </row>
    <row r="2" spans="1:20" ht="31.65" customHeight="1" x14ac:dyDescent="0.25">
      <c r="A2" s="202"/>
      <c r="B2" s="203" t="s">
        <v>251</v>
      </c>
      <c r="C2" s="203" t="s">
        <v>282</v>
      </c>
      <c r="D2" s="203" t="s">
        <v>252</v>
      </c>
      <c r="E2" s="399" t="s">
        <v>283</v>
      </c>
      <c r="F2" s="203" t="s">
        <v>218</v>
      </c>
      <c r="G2" s="203" t="s">
        <v>219</v>
      </c>
      <c r="H2" s="203" t="s">
        <v>220</v>
      </c>
      <c r="I2" s="203" t="s">
        <v>221</v>
      </c>
      <c r="J2" s="399" t="s">
        <v>222</v>
      </c>
      <c r="K2" s="203" t="s">
        <v>223</v>
      </c>
      <c r="L2" s="203" t="s">
        <v>224</v>
      </c>
      <c r="M2" s="204" t="s">
        <v>225</v>
      </c>
      <c r="N2" s="205" t="s">
        <v>213</v>
      </c>
    </row>
    <row r="3" spans="1:20" s="70" customFormat="1" ht="18" customHeight="1" x14ac:dyDescent="0.25">
      <c r="A3" s="176"/>
      <c r="B3" s="641" t="s">
        <v>68</v>
      </c>
      <c r="C3" s="642"/>
      <c r="D3" s="642"/>
      <c r="E3" s="642"/>
      <c r="F3" s="642"/>
      <c r="G3" s="642"/>
      <c r="H3" s="642"/>
      <c r="I3" s="642"/>
      <c r="J3" s="642"/>
      <c r="K3" s="642"/>
      <c r="L3" s="642"/>
      <c r="M3" s="643"/>
      <c r="N3" s="177"/>
    </row>
    <row r="4" spans="1:20" ht="15.6" customHeight="1" x14ac:dyDescent="0.25">
      <c r="A4" s="178" t="s">
        <v>44</v>
      </c>
      <c r="B4" s="179"/>
      <c r="C4" s="180"/>
      <c r="D4" s="180"/>
      <c r="E4" s="180"/>
      <c r="F4" s="181"/>
      <c r="G4" s="180"/>
      <c r="H4" s="180"/>
      <c r="I4" s="80"/>
      <c r="J4" s="80"/>
      <c r="K4" s="182"/>
      <c r="L4" s="182"/>
      <c r="M4" s="183"/>
      <c r="N4" s="184"/>
    </row>
    <row r="5" spans="1:20" ht="15.6" customHeight="1" x14ac:dyDescent="0.25">
      <c r="A5" s="185" t="s">
        <v>73</v>
      </c>
      <c r="B5" s="186">
        <v>4950</v>
      </c>
      <c r="C5" s="187">
        <v>10000</v>
      </c>
      <c r="D5" s="187"/>
      <c r="E5" s="188"/>
      <c r="F5" s="187"/>
      <c r="G5" s="189"/>
      <c r="H5" s="180"/>
      <c r="I5" s="80"/>
      <c r="J5" s="80"/>
      <c r="K5" s="408"/>
      <c r="L5" s="182"/>
      <c r="M5" s="183"/>
      <c r="N5" s="184">
        <f>SUM(B5:M5)</f>
        <v>14950</v>
      </c>
      <c r="S5" s="71"/>
    </row>
    <row r="6" spans="1:20" ht="15.6" customHeight="1" x14ac:dyDescent="0.25">
      <c r="A6" s="185" t="s">
        <v>74</v>
      </c>
      <c r="B6" s="186">
        <v>984</v>
      </c>
      <c r="C6" s="187">
        <v>1660</v>
      </c>
      <c r="D6" s="187"/>
      <c r="E6" s="188"/>
      <c r="F6" s="187"/>
      <c r="G6" s="189"/>
      <c r="H6" s="180"/>
      <c r="I6" s="80"/>
      <c r="J6" s="80"/>
      <c r="K6" s="408"/>
      <c r="L6" s="182"/>
      <c r="M6" s="183"/>
      <c r="N6" s="184">
        <f t="shared" ref="N6:N21" si="0">SUM(B6:M6)</f>
        <v>2644</v>
      </c>
      <c r="R6" s="71"/>
      <c r="S6" s="71"/>
    </row>
    <row r="7" spans="1:20" ht="15.6" customHeight="1" x14ac:dyDescent="0.25">
      <c r="A7" s="185" t="s">
        <v>75</v>
      </c>
      <c r="B7" s="186">
        <v>3746</v>
      </c>
      <c r="C7" s="187">
        <v>5307</v>
      </c>
      <c r="D7" s="187"/>
      <c r="E7" s="188"/>
      <c r="F7" s="187"/>
      <c r="G7" s="189"/>
      <c r="H7" s="180"/>
      <c r="I7" s="180"/>
      <c r="J7" s="80"/>
      <c r="K7" s="408"/>
      <c r="L7" s="182"/>
      <c r="M7" s="183"/>
      <c r="N7" s="184">
        <f t="shared" si="0"/>
        <v>9053</v>
      </c>
      <c r="Q7" s="74"/>
      <c r="R7" s="71"/>
      <c r="S7" s="71"/>
    </row>
    <row r="8" spans="1:20" s="70" customFormat="1" ht="15.6" customHeight="1" x14ac:dyDescent="0.25">
      <c r="A8" s="185" t="s">
        <v>161</v>
      </c>
      <c r="B8" s="186">
        <v>0</v>
      </c>
      <c r="C8" s="187">
        <v>0</v>
      </c>
      <c r="D8" s="187"/>
      <c r="E8" s="188"/>
      <c r="F8" s="187"/>
      <c r="G8" s="189"/>
      <c r="H8" s="180"/>
      <c r="I8" s="180"/>
      <c r="J8" s="80"/>
      <c r="K8" s="408"/>
      <c r="L8" s="182"/>
      <c r="M8" s="183"/>
      <c r="N8" s="184">
        <f t="shared" si="0"/>
        <v>0</v>
      </c>
      <c r="Q8" s="74"/>
      <c r="R8" s="71"/>
      <c r="S8" s="71"/>
    </row>
    <row r="9" spans="1:20" ht="15.6" customHeight="1" x14ac:dyDescent="0.25">
      <c r="A9" s="185" t="s">
        <v>76</v>
      </c>
      <c r="B9" s="186">
        <v>0</v>
      </c>
      <c r="C9" s="187">
        <v>0</v>
      </c>
      <c r="D9" s="187"/>
      <c r="E9" s="188"/>
      <c r="F9" s="187"/>
      <c r="G9" s="189"/>
      <c r="H9" s="180"/>
      <c r="I9" s="80"/>
      <c r="J9" s="80"/>
      <c r="K9" s="408"/>
      <c r="L9" s="182"/>
      <c r="M9" s="183"/>
      <c r="N9" s="184">
        <f t="shared" si="0"/>
        <v>0</v>
      </c>
      <c r="Q9" s="74"/>
      <c r="R9" s="71"/>
      <c r="S9" s="70"/>
      <c r="T9" s="37"/>
    </row>
    <row r="10" spans="1:20" ht="15.6" customHeight="1" x14ac:dyDescent="0.25">
      <c r="A10" s="400" t="s">
        <v>209</v>
      </c>
      <c r="B10" s="190">
        <v>0</v>
      </c>
      <c r="C10" s="187">
        <v>0</v>
      </c>
      <c r="D10" s="187"/>
      <c r="E10" s="188"/>
      <c r="F10" s="191"/>
      <c r="G10" s="189"/>
      <c r="H10" s="180"/>
      <c r="I10" s="80"/>
      <c r="J10" s="80"/>
      <c r="K10" s="408"/>
      <c r="L10" s="182"/>
      <c r="M10" s="183"/>
      <c r="N10" s="184">
        <f t="shared" si="0"/>
        <v>0</v>
      </c>
      <c r="P10" s="35"/>
      <c r="Q10" s="74"/>
      <c r="R10" s="70"/>
      <c r="S10" s="71"/>
    </row>
    <row r="11" spans="1:20" s="70" customFormat="1" ht="15.6" customHeight="1" x14ac:dyDescent="0.25">
      <c r="A11" s="185" t="s">
        <v>160</v>
      </c>
      <c r="B11" s="190">
        <v>88</v>
      </c>
      <c r="C11" s="187">
        <v>52</v>
      </c>
      <c r="D11" s="187"/>
      <c r="E11" s="188"/>
      <c r="F11" s="191"/>
      <c r="G11" s="189"/>
      <c r="H11" s="180"/>
      <c r="I11" s="80"/>
      <c r="J11" s="80"/>
      <c r="K11" s="408"/>
      <c r="L11" s="182"/>
      <c r="M11" s="183"/>
      <c r="N11" s="184">
        <f t="shared" si="0"/>
        <v>140</v>
      </c>
      <c r="P11" s="73"/>
      <c r="Q11" s="74"/>
      <c r="S11" s="71"/>
    </row>
    <row r="12" spans="1:20" ht="15.6" customHeight="1" x14ac:dyDescent="0.25">
      <c r="A12" s="185" t="s">
        <v>77</v>
      </c>
      <c r="B12" s="186">
        <v>1672</v>
      </c>
      <c r="C12" s="187">
        <v>1624</v>
      </c>
      <c r="D12" s="187"/>
      <c r="E12" s="192"/>
      <c r="F12" s="191"/>
      <c r="G12" s="189"/>
      <c r="H12" s="180"/>
      <c r="I12" s="80"/>
      <c r="J12" s="80"/>
      <c r="K12" s="408"/>
      <c r="L12" s="182"/>
      <c r="M12" s="183"/>
      <c r="N12" s="184">
        <f t="shared" si="0"/>
        <v>3296</v>
      </c>
      <c r="Q12" s="74"/>
      <c r="R12" s="70"/>
      <c r="S12" s="71"/>
    </row>
    <row r="13" spans="1:20" ht="15.6" customHeight="1" x14ac:dyDescent="0.25">
      <c r="A13" s="185" t="s">
        <v>78</v>
      </c>
      <c r="B13" s="186">
        <v>61</v>
      </c>
      <c r="C13" s="187">
        <v>400</v>
      </c>
      <c r="D13" s="187"/>
      <c r="E13" s="188"/>
      <c r="F13" s="187"/>
      <c r="G13" s="189"/>
      <c r="H13" s="180"/>
      <c r="I13" s="80"/>
      <c r="J13" s="80"/>
      <c r="K13" s="408"/>
      <c r="L13" s="182"/>
      <c r="M13" s="183"/>
      <c r="N13" s="184">
        <f t="shared" si="0"/>
        <v>461</v>
      </c>
      <c r="R13" s="70"/>
      <c r="S13" s="71"/>
    </row>
    <row r="14" spans="1:20" ht="15.6" customHeight="1" x14ac:dyDescent="0.25">
      <c r="A14" s="185" t="s">
        <v>79</v>
      </c>
      <c r="B14" s="186">
        <v>96</v>
      </c>
      <c r="C14" s="187">
        <v>86</v>
      </c>
      <c r="D14" s="187"/>
      <c r="E14" s="192"/>
      <c r="F14" s="191"/>
      <c r="G14" s="189"/>
      <c r="H14" s="180"/>
      <c r="I14" s="80"/>
      <c r="J14" s="80"/>
      <c r="K14" s="408"/>
      <c r="L14" s="182"/>
      <c r="M14" s="183"/>
      <c r="N14" s="184">
        <f t="shared" si="0"/>
        <v>182</v>
      </c>
      <c r="P14" s="35"/>
      <c r="Q14" s="74"/>
    </row>
    <row r="15" spans="1:20" s="61" customFormat="1" ht="15.6" customHeight="1" x14ac:dyDescent="0.25">
      <c r="A15" s="400" t="s">
        <v>210</v>
      </c>
      <c r="B15" s="186">
        <v>100</v>
      </c>
      <c r="C15" s="187">
        <v>0</v>
      </c>
      <c r="D15" s="187"/>
      <c r="E15" s="192"/>
      <c r="F15" s="191"/>
      <c r="G15" s="189"/>
      <c r="H15" s="180"/>
      <c r="I15" s="80"/>
      <c r="J15" s="80"/>
      <c r="K15" s="408"/>
      <c r="L15" s="182"/>
      <c r="M15" s="183"/>
      <c r="N15" s="184">
        <f t="shared" si="0"/>
        <v>100</v>
      </c>
      <c r="P15" s="35"/>
      <c r="Q15" s="112"/>
      <c r="R15" s="73"/>
    </row>
    <row r="16" spans="1:20" ht="15.6" customHeight="1" x14ac:dyDescent="0.25">
      <c r="A16" s="185" t="s">
        <v>80</v>
      </c>
      <c r="B16" s="186">
        <v>596</v>
      </c>
      <c r="C16" s="187">
        <v>0</v>
      </c>
      <c r="D16" s="187"/>
      <c r="E16" s="192"/>
      <c r="F16" s="191"/>
      <c r="G16" s="189"/>
      <c r="H16" s="180"/>
      <c r="I16" s="180"/>
      <c r="J16" s="180"/>
      <c r="K16" s="408"/>
      <c r="L16" s="182"/>
      <c r="M16" s="183"/>
      <c r="N16" s="184">
        <f t="shared" si="0"/>
        <v>596</v>
      </c>
      <c r="P16" s="73"/>
      <c r="Q16" s="112"/>
      <c r="R16" s="71"/>
      <c r="S16" s="77"/>
    </row>
    <row r="17" spans="1:19" s="61" customFormat="1" ht="15.6" customHeight="1" x14ac:dyDescent="0.25">
      <c r="A17" s="185" t="s">
        <v>129</v>
      </c>
      <c r="B17" s="186">
        <v>0</v>
      </c>
      <c r="C17" s="187">
        <v>0</v>
      </c>
      <c r="D17" s="187"/>
      <c r="E17" s="192"/>
      <c r="F17" s="82"/>
      <c r="G17" s="189"/>
      <c r="H17" s="180"/>
      <c r="I17" s="180"/>
      <c r="J17" s="180"/>
      <c r="K17" s="408"/>
      <c r="L17" s="182"/>
      <c r="M17" s="183"/>
      <c r="N17" s="184">
        <f t="shared" si="0"/>
        <v>0</v>
      </c>
      <c r="Q17" s="112"/>
      <c r="R17" s="73"/>
      <c r="S17" s="74"/>
    </row>
    <row r="18" spans="1:19" s="61" customFormat="1" ht="15.6" customHeight="1" x14ac:dyDescent="0.25">
      <c r="A18" s="185" t="s">
        <v>132</v>
      </c>
      <c r="B18" s="186">
        <v>0</v>
      </c>
      <c r="C18" s="187">
        <v>76</v>
      </c>
      <c r="D18" s="187"/>
      <c r="E18" s="192"/>
      <c r="F18" s="191"/>
      <c r="G18" s="189"/>
      <c r="H18" s="180"/>
      <c r="I18" s="180"/>
      <c r="J18" s="180"/>
      <c r="K18" s="408"/>
      <c r="L18" s="182"/>
      <c r="M18" s="183"/>
      <c r="N18" s="184">
        <f t="shared" si="0"/>
        <v>76</v>
      </c>
      <c r="R18" s="113"/>
      <c r="S18" s="77"/>
    </row>
    <row r="19" spans="1:19" ht="15.6" customHeight="1" x14ac:dyDescent="0.25">
      <c r="A19" s="185" t="s">
        <v>109</v>
      </c>
      <c r="B19" s="186">
        <v>343</v>
      </c>
      <c r="C19" s="187">
        <v>458</v>
      </c>
      <c r="D19" s="187"/>
      <c r="E19" s="192"/>
      <c r="F19" s="191"/>
      <c r="G19" s="189"/>
      <c r="H19" s="180"/>
      <c r="I19" s="180"/>
      <c r="J19" s="180"/>
      <c r="K19" s="408"/>
      <c r="L19" s="182"/>
      <c r="M19" s="183"/>
      <c r="N19" s="184">
        <f t="shared" si="0"/>
        <v>801</v>
      </c>
    </row>
    <row r="20" spans="1:19" ht="14.4" customHeight="1" x14ac:dyDescent="0.25">
      <c r="A20" s="193"/>
      <c r="B20" s="186"/>
      <c r="C20" s="187"/>
      <c r="D20" s="187"/>
      <c r="E20" s="192"/>
      <c r="F20" s="192"/>
      <c r="G20" s="194"/>
      <c r="H20" s="180"/>
      <c r="I20" s="80"/>
      <c r="J20" s="80"/>
      <c r="K20" s="408"/>
      <c r="L20" s="182"/>
      <c r="M20" s="183"/>
      <c r="N20" s="184">
        <f t="shared" si="0"/>
        <v>0</v>
      </c>
    </row>
    <row r="21" spans="1:19" ht="15.6" customHeight="1" x14ac:dyDescent="0.25">
      <c r="A21" s="195" t="s">
        <v>84</v>
      </c>
      <c r="B21" s="196">
        <f>SUM(B5:B20)</f>
        <v>12636</v>
      </c>
      <c r="C21" s="196">
        <f>SUM(C5:C20)</f>
        <v>19663</v>
      </c>
      <c r="D21" s="196">
        <v>29600</v>
      </c>
      <c r="E21" s="196">
        <v>16981</v>
      </c>
      <c r="F21" s="196"/>
      <c r="G21" s="196"/>
      <c r="H21" s="196"/>
      <c r="I21" s="196"/>
      <c r="J21" s="196"/>
      <c r="K21" s="196"/>
      <c r="L21" s="197"/>
      <c r="M21" s="197"/>
      <c r="N21" s="184">
        <f t="shared" si="0"/>
        <v>78880</v>
      </c>
      <c r="O21" s="1"/>
      <c r="R21" s="73"/>
      <c r="S21" s="71"/>
    </row>
    <row r="22" spans="1:19" ht="15.6" x14ac:dyDescent="0.35">
      <c r="A22" s="198" t="s">
        <v>267</v>
      </c>
      <c r="B22" s="199">
        <f t="shared" ref="B22:E22" si="1">B21*1.06</f>
        <v>13394.16</v>
      </c>
      <c r="C22" s="200">
        <f t="shared" si="1"/>
        <v>20842.780000000002</v>
      </c>
      <c r="D22" s="200">
        <f t="shared" si="1"/>
        <v>31376</v>
      </c>
      <c r="E22" s="200">
        <f t="shared" si="1"/>
        <v>17999.86</v>
      </c>
      <c r="F22" s="200"/>
      <c r="G22" s="200"/>
      <c r="H22" s="200"/>
      <c r="I22" s="200"/>
      <c r="J22" s="200"/>
      <c r="K22" s="200"/>
      <c r="L22" s="200"/>
      <c r="M22" s="200"/>
      <c r="N22" s="411">
        <f>SUM(B22:M22)</f>
        <v>83612.800000000003</v>
      </c>
      <c r="S22" s="73"/>
    </row>
    <row r="23" spans="1:19" ht="10.199999999999999" customHeight="1" x14ac:dyDescent="0.3">
      <c r="A23" s="90"/>
      <c r="B23" s="91"/>
      <c r="C23" s="91"/>
      <c r="D23" s="91"/>
      <c r="E23" s="92"/>
      <c r="F23" s="91"/>
      <c r="G23" s="92"/>
      <c r="H23" s="91"/>
      <c r="I23" s="91"/>
      <c r="J23" s="91"/>
      <c r="K23" s="91"/>
      <c r="L23" s="91"/>
      <c r="M23" s="91"/>
      <c r="N23" s="93"/>
      <c r="R23" s="73"/>
    </row>
    <row r="24" spans="1:19" s="67" customFormat="1" ht="15" customHeight="1" x14ac:dyDescent="0.25">
      <c r="A24" s="636" t="s">
        <v>178</v>
      </c>
      <c r="B24" s="636"/>
      <c r="C24" s="636"/>
      <c r="D24" s="636"/>
      <c r="E24" s="636"/>
      <c r="F24" s="292"/>
      <c r="G24" s="387"/>
      <c r="H24" s="292"/>
      <c r="I24" s="292"/>
      <c r="J24" s="292"/>
      <c r="K24" s="292"/>
      <c r="L24" s="292"/>
      <c r="M24" s="292"/>
      <c r="N24" s="292"/>
      <c r="R24" s="397"/>
    </row>
    <row r="25" spans="1:19" s="7" customFormat="1" ht="15" customHeight="1" x14ac:dyDescent="0.25">
      <c r="A25" s="640" t="s">
        <v>190</v>
      </c>
      <c r="B25" s="640"/>
      <c r="C25" s="640"/>
      <c r="D25" s="640"/>
      <c r="E25" s="640"/>
      <c r="F25" s="640"/>
      <c r="G25" s="640"/>
      <c r="H25" s="640"/>
      <c r="I25" s="640"/>
      <c r="J25" s="640"/>
      <c r="K25" s="640"/>
      <c r="L25" s="640"/>
      <c r="M25" s="640"/>
      <c r="N25" s="640"/>
    </row>
    <row r="26" spans="1:19" s="7" customFormat="1" ht="14.4" customHeight="1" x14ac:dyDescent="0.25">
      <c r="A26" s="640"/>
      <c r="B26" s="640"/>
      <c r="C26" s="640"/>
      <c r="D26" s="640"/>
      <c r="E26" s="640"/>
      <c r="F26" s="640"/>
      <c r="G26" s="640"/>
      <c r="H26" s="640"/>
      <c r="I26" s="640"/>
      <c r="J26" s="640"/>
      <c r="K26" s="640"/>
      <c r="L26" s="640"/>
      <c r="M26" s="640"/>
      <c r="N26" s="640"/>
    </row>
    <row r="27" spans="1:19" s="67" customFormat="1" ht="14.4" customHeight="1" x14ac:dyDescent="0.25">
      <c r="A27" s="636" t="s">
        <v>107</v>
      </c>
      <c r="B27" s="636"/>
      <c r="C27" s="636"/>
      <c r="D27" s="636"/>
      <c r="E27" s="636"/>
      <c r="F27" s="636"/>
      <c r="G27" s="636"/>
      <c r="H27" s="389"/>
      <c r="I27" s="292"/>
      <c r="J27" s="292"/>
      <c r="K27" s="292"/>
      <c r="L27" s="292"/>
      <c r="M27" s="292"/>
      <c r="N27" s="390"/>
    </row>
    <row r="28" spans="1:19" s="67" customFormat="1" ht="14.25" customHeight="1" x14ac:dyDescent="0.25">
      <c r="A28" s="636" t="s">
        <v>206</v>
      </c>
      <c r="B28" s="636"/>
      <c r="C28" s="636"/>
      <c r="D28" s="636"/>
      <c r="E28" s="292"/>
      <c r="F28" s="292"/>
      <c r="G28" s="388"/>
      <c r="H28" s="389"/>
      <c r="I28" s="292"/>
      <c r="J28" s="292"/>
      <c r="K28" s="292"/>
      <c r="L28" s="292"/>
      <c r="M28" s="292"/>
      <c r="N28" s="390"/>
    </row>
    <row r="29" spans="1:19" s="61" customFormat="1" ht="14.25" customHeight="1" x14ac:dyDescent="0.25">
      <c r="A29" s="72"/>
      <c r="B29" s="72"/>
      <c r="C29" s="72"/>
      <c r="D29" s="72"/>
      <c r="E29" s="72"/>
      <c r="F29" s="72"/>
      <c r="G29" s="101"/>
      <c r="H29" s="102"/>
      <c r="I29" s="72"/>
      <c r="J29" s="72"/>
      <c r="K29" s="72"/>
      <c r="L29" s="72"/>
      <c r="M29" s="72"/>
      <c r="N29" s="103"/>
    </row>
  </sheetData>
  <mergeCells count="6">
    <mergeCell ref="A28:D28"/>
    <mergeCell ref="A24:E24"/>
    <mergeCell ref="A1:N1"/>
    <mergeCell ref="A25:N26"/>
    <mergeCell ref="B3:M3"/>
    <mergeCell ref="A27:G27"/>
  </mergeCells>
  <phoneticPr fontId="28"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W60"/>
  <sheetViews>
    <sheetView zoomScaleNormal="100" workbookViewId="0">
      <selection sqref="A1:T51"/>
    </sheetView>
  </sheetViews>
  <sheetFormatPr defaultColWidth="8.88671875" defaultRowHeight="13.2" x14ac:dyDescent="0.25"/>
  <cols>
    <col min="1" max="1" width="20.88671875" style="70" customWidth="1"/>
    <col min="2" max="2" width="12.109375" style="70" customWidth="1"/>
    <col min="3" max="4" width="10" style="70" customWidth="1"/>
    <col min="5" max="5" width="10" style="71" customWidth="1"/>
    <col min="6" max="10" width="10" style="70" customWidth="1"/>
    <col min="11" max="11" width="9.109375" style="70" customWidth="1"/>
    <col min="12" max="12" width="8.88671875" style="70" customWidth="1"/>
    <col min="13" max="13" width="9.44140625" style="70" customWidth="1"/>
    <col min="14" max="14" width="8.6640625" style="70" customWidth="1"/>
    <col min="15" max="15" width="9.33203125" style="7" customWidth="1"/>
    <col min="16" max="16" width="10" style="70" customWidth="1"/>
    <col min="17" max="17" width="10.88671875" style="70" customWidth="1"/>
    <col min="18" max="18" width="9" style="70" customWidth="1"/>
    <col min="19" max="19" width="8.33203125" style="70" customWidth="1"/>
    <col min="20" max="20" width="8.88671875" style="70"/>
    <col min="21" max="21" width="10.109375" style="70" bestFit="1" customWidth="1"/>
    <col min="22" max="22" width="11.44140625" style="70" customWidth="1"/>
    <col min="23" max="16384" width="8.88671875" style="70"/>
  </cols>
  <sheetData>
    <row r="1" spans="1:23" s="37" customFormat="1" ht="24.6" customHeight="1" x14ac:dyDescent="0.25">
      <c r="A1" s="541" t="s">
        <v>294</v>
      </c>
      <c r="B1" s="541"/>
      <c r="C1" s="541"/>
      <c r="D1" s="541"/>
      <c r="E1" s="541"/>
      <c r="F1" s="541"/>
      <c r="G1" s="541"/>
      <c r="H1" s="541"/>
      <c r="I1" s="541"/>
      <c r="J1" s="541"/>
      <c r="K1" s="541"/>
      <c r="L1" s="541"/>
      <c r="M1" s="541"/>
      <c r="N1" s="541"/>
      <c r="O1" s="541"/>
      <c r="P1" s="541"/>
    </row>
    <row r="2" spans="1:23" ht="17.399999999999999" customHeight="1" x14ac:dyDescent="0.25">
      <c r="A2" s="18"/>
      <c r="B2" s="448" t="s">
        <v>170</v>
      </c>
      <c r="C2" s="203" t="s">
        <v>214</v>
      </c>
      <c r="D2" s="203" t="s">
        <v>215</v>
      </c>
      <c r="E2" s="203" t="s">
        <v>216</v>
      </c>
      <c r="F2" s="399" t="s">
        <v>217</v>
      </c>
      <c r="G2" s="203" t="s">
        <v>218</v>
      </c>
      <c r="H2" s="203" t="s">
        <v>219</v>
      </c>
      <c r="I2" s="203" t="s">
        <v>220</v>
      </c>
      <c r="J2" s="203" t="s">
        <v>221</v>
      </c>
      <c r="K2" s="399" t="s">
        <v>222</v>
      </c>
      <c r="L2" s="203" t="s">
        <v>223</v>
      </c>
      <c r="M2" s="203" t="s">
        <v>224</v>
      </c>
      <c r="N2" s="204" t="s">
        <v>225</v>
      </c>
      <c r="O2" s="644" t="s">
        <v>228</v>
      </c>
      <c r="P2" s="645"/>
      <c r="Q2" s="645"/>
      <c r="R2" s="646"/>
      <c r="S2" s="401"/>
    </row>
    <row r="3" spans="1:23" ht="45.6" customHeight="1" x14ac:dyDescent="0.25">
      <c r="A3" s="36"/>
      <c r="B3" s="447" t="s">
        <v>226</v>
      </c>
      <c r="C3" s="106">
        <v>43773</v>
      </c>
      <c r="D3" s="107">
        <v>43801</v>
      </c>
      <c r="E3" s="108">
        <v>43829</v>
      </c>
      <c r="F3" s="107">
        <v>43864</v>
      </c>
      <c r="G3" s="107">
        <v>43892</v>
      </c>
      <c r="H3" s="107" t="s">
        <v>242</v>
      </c>
      <c r="I3" s="107">
        <v>43948</v>
      </c>
      <c r="J3" s="107">
        <v>43983</v>
      </c>
      <c r="K3" s="107">
        <v>44012</v>
      </c>
      <c r="L3" s="107">
        <v>44046</v>
      </c>
      <c r="M3" s="107">
        <v>44074</v>
      </c>
      <c r="N3" s="107">
        <v>44102</v>
      </c>
      <c r="O3" s="402" t="s">
        <v>167</v>
      </c>
      <c r="P3" s="403" t="s">
        <v>264</v>
      </c>
      <c r="Q3" s="403" t="s">
        <v>135</v>
      </c>
      <c r="R3" s="404" t="s">
        <v>165</v>
      </c>
      <c r="S3" s="402" t="s">
        <v>213</v>
      </c>
      <c r="T3" s="2"/>
    </row>
    <row r="4" spans="1:23" ht="13.65" customHeight="1" x14ac:dyDescent="0.3">
      <c r="A4" s="206"/>
      <c r="B4" s="131"/>
      <c r="C4" s="647" t="s">
        <v>38</v>
      </c>
      <c r="D4" s="648"/>
      <c r="E4" s="648"/>
      <c r="F4" s="648"/>
      <c r="G4" s="648"/>
      <c r="H4" s="648"/>
      <c r="I4" s="648"/>
      <c r="J4" s="648"/>
      <c r="K4" s="648"/>
      <c r="L4" s="648"/>
      <c r="M4" s="648"/>
      <c r="N4" s="648"/>
      <c r="O4" s="345"/>
      <c r="P4" s="302"/>
      <c r="Q4" s="302"/>
      <c r="R4" s="346"/>
      <c r="S4" s="94"/>
    </row>
    <row r="5" spans="1:23" ht="15.75" customHeight="1" x14ac:dyDescent="0.25">
      <c r="A5" s="337" t="s">
        <v>0</v>
      </c>
      <c r="B5" s="493"/>
      <c r="C5" s="414">
        <v>0</v>
      </c>
      <c r="D5" s="415">
        <v>26966</v>
      </c>
      <c r="E5" s="416">
        <v>0</v>
      </c>
      <c r="F5" s="415">
        <f>O5-SUM(C5:E5)</f>
        <v>13739</v>
      </c>
      <c r="G5" s="415"/>
      <c r="H5" s="415"/>
      <c r="I5" s="415"/>
      <c r="J5" s="415"/>
      <c r="K5" s="415"/>
      <c r="L5" s="416"/>
      <c r="M5" s="415"/>
      <c r="N5" s="415"/>
      <c r="O5" s="417">
        <v>40705</v>
      </c>
      <c r="P5" s="385">
        <v>49287</v>
      </c>
      <c r="Q5" s="418">
        <f>P5-O5</f>
        <v>8582</v>
      </c>
      <c r="R5" s="419">
        <f>O5/P5</f>
        <v>0.82587700610708703</v>
      </c>
      <c r="S5" s="420">
        <f t="shared" ref="S5:S44" si="0">B5+O5</f>
        <v>40705</v>
      </c>
      <c r="T5" s="67"/>
    </row>
    <row r="6" spans="1:23" ht="15.75" customHeight="1" x14ac:dyDescent="0.25">
      <c r="A6" s="337" t="s">
        <v>86</v>
      </c>
      <c r="B6" s="493"/>
      <c r="C6" s="414">
        <v>50090</v>
      </c>
      <c r="D6" s="415">
        <v>37312</v>
      </c>
      <c r="E6" s="416">
        <v>0</v>
      </c>
      <c r="F6" s="415">
        <f t="shared" ref="F6:F44" si="1">O6-SUM(C6:E6)</f>
        <v>0</v>
      </c>
      <c r="G6" s="415"/>
      <c r="H6" s="415"/>
      <c r="I6" s="415"/>
      <c r="J6" s="415"/>
      <c r="K6" s="415"/>
      <c r="L6" s="416"/>
      <c r="M6" s="415"/>
      <c r="N6" s="415"/>
      <c r="O6" s="417">
        <v>87402</v>
      </c>
      <c r="P6" s="385">
        <v>95135</v>
      </c>
      <c r="Q6" s="418">
        <f t="shared" ref="Q6:Q44" si="2">P6-O6</f>
        <v>7733</v>
      </c>
      <c r="R6" s="419">
        <f>O6/P6</f>
        <v>0.9187155095390761</v>
      </c>
      <c r="S6" s="420">
        <f t="shared" si="0"/>
        <v>87402</v>
      </c>
      <c r="T6" s="67"/>
      <c r="U6" s="394"/>
    </row>
    <row r="7" spans="1:23" ht="15.75" customHeight="1" x14ac:dyDescent="0.25">
      <c r="A7" s="337" t="s">
        <v>1</v>
      </c>
      <c r="B7" s="493"/>
      <c r="C7" s="414">
        <v>0</v>
      </c>
      <c r="D7" s="415">
        <v>0</v>
      </c>
      <c r="E7" s="416">
        <v>0</v>
      </c>
      <c r="F7" s="415">
        <f t="shared" si="1"/>
        <v>6053</v>
      </c>
      <c r="G7" s="415"/>
      <c r="H7" s="415"/>
      <c r="I7" s="415"/>
      <c r="J7" s="415"/>
      <c r="K7" s="415"/>
      <c r="L7" s="416"/>
      <c r="M7" s="415"/>
      <c r="N7" s="415"/>
      <c r="O7" s="421">
        <v>6053</v>
      </c>
      <c r="P7" s="385">
        <v>8023</v>
      </c>
      <c r="Q7" s="418">
        <f t="shared" si="2"/>
        <v>1970</v>
      </c>
      <c r="R7" s="419">
        <f>O7/P7</f>
        <v>0.75445593917487219</v>
      </c>
      <c r="S7" s="420">
        <f t="shared" si="0"/>
        <v>6053</v>
      </c>
      <c r="T7" s="67"/>
      <c r="U7" s="394"/>
      <c r="V7" s="393"/>
    </row>
    <row r="8" spans="1:23" ht="15.75" customHeight="1" x14ac:dyDescent="0.25">
      <c r="A8" s="337" t="s">
        <v>2</v>
      </c>
      <c r="B8" s="493"/>
      <c r="C8" s="414">
        <v>0</v>
      </c>
      <c r="D8" s="415">
        <v>0</v>
      </c>
      <c r="E8" s="416">
        <v>0</v>
      </c>
      <c r="F8" s="415">
        <f t="shared" si="1"/>
        <v>0</v>
      </c>
      <c r="G8" s="415"/>
      <c r="H8" s="415"/>
      <c r="I8" s="415"/>
      <c r="J8" s="415"/>
      <c r="K8" s="415"/>
      <c r="L8" s="416"/>
      <c r="M8" s="415"/>
      <c r="N8" s="415"/>
      <c r="O8" s="417">
        <v>0</v>
      </c>
      <c r="P8" s="385">
        <v>12609</v>
      </c>
      <c r="Q8" s="418">
        <f t="shared" si="2"/>
        <v>12609</v>
      </c>
      <c r="R8" s="419">
        <f t="shared" ref="R8:R9" si="3">O8/P8</f>
        <v>0</v>
      </c>
      <c r="S8" s="420">
        <f t="shared" si="0"/>
        <v>0</v>
      </c>
      <c r="T8" s="67"/>
      <c r="U8" s="394"/>
    </row>
    <row r="9" spans="1:23" ht="15.75" customHeight="1" x14ac:dyDescent="0.25">
      <c r="A9" s="337" t="s">
        <v>3</v>
      </c>
      <c r="B9" s="493"/>
      <c r="C9" s="414">
        <v>394</v>
      </c>
      <c r="D9" s="415">
        <v>0</v>
      </c>
      <c r="E9" s="416">
        <v>0</v>
      </c>
      <c r="F9" s="415">
        <f t="shared" si="1"/>
        <v>1603</v>
      </c>
      <c r="G9" s="415"/>
      <c r="H9" s="415"/>
      <c r="I9" s="415"/>
      <c r="J9" s="415"/>
      <c r="K9" s="415"/>
      <c r="L9" s="416"/>
      <c r="M9" s="415"/>
      <c r="N9" s="415"/>
      <c r="O9" s="417">
        <v>1997</v>
      </c>
      <c r="P9" s="385">
        <v>9169</v>
      </c>
      <c r="Q9" s="418">
        <f t="shared" si="2"/>
        <v>7172</v>
      </c>
      <c r="R9" s="419">
        <f t="shared" si="3"/>
        <v>0.21779910568218999</v>
      </c>
      <c r="S9" s="420">
        <f t="shared" si="0"/>
        <v>1997</v>
      </c>
      <c r="T9" s="67"/>
      <c r="W9" s="74"/>
    </row>
    <row r="10" spans="1:23" ht="15.75" customHeight="1" x14ac:dyDescent="0.25">
      <c r="A10" s="337" t="s">
        <v>37</v>
      </c>
      <c r="B10" s="493"/>
      <c r="C10" s="414">
        <v>31962</v>
      </c>
      <c r="D10" s="415">
        <v>37006</v>
      </c>
      <c r="E10" s="416">
        <v>34872</v>
      </c>
      <c r="F10" s="415">
        <f t="shared" si="1"/>
        <v>33480</v>
      </c>
      <c r="G10" s="415"/>
      <c r="H10" s="415"/>
      <c r="I10" s="415"/>
      <c r="J10" s="415"/>
      <c r="K10" s="415"/>
      <c r="L10" s="416"/>
      <c r="M10" s="415"/>
      <c r="N10" s="415"/>
      <c r="O10" s="421">
        <v>137320</v>
      </c>
      <c r="P10" s="385">
        <v>166200</v>
      </c>
      <c r="Q10" s="418">
        <f t="shared" si="2"/>
        <v>28880</v>
      </c>
      <c r="R10" s="419">
        <f>O10/P10</f>
        <v>0.82623345367027679</v>
      </c>
      <c r="S10" s="420">
        <f t="shared" si="0"/>
        <v>137320</v>
      </c>
      <c r="T10" s="67"/>
      <c r="U10" s="71"/>
    </row>
    <row r="11" spans="1:23" ht="15.75" customHeight="1" x14ac:dyDescent="0.25">
      <c r="A11" s="337" t="s">
        <v>4</v>
      </c>
      <c r="B11" s="493"/>
      <c r="C11" s="414">
        <v>1006</v>
      </c>
      <c r="D11" s="415">
        <v>878</v>
      </c>
      <c r="E11" s="416">
        <v>2086</v>
      </c>
      <c r="F11" s="415">
        <f t="shared" si="1"/>
        <v>2311</v>
      </c>
      <c r="G11" s="415"/>
      <c r="H11" s="415"/>
      <c r="I11" s="415"/>
      <c r="J11" s="415"/>
      <c r="K11" s="415"/>
      <c r="L11" s="416"/>
      <c r="M11" s="415"/>
      <c r="N11" s="415"/>
      <c r="O11" s="417">
        <v>6281</v>
      </c>
      <c r="P11" s="385">
        <v>27509</v>
      </c>
      <c r="Q11" s="418">
        <f t="shared" si="2"/>
        <v>21228</v>
      </c>
      <c r="R11" s="419">
        <f>O11/P11</f>
        <v>0.22832527536442618</v>
      </c>
      <c r="S11" s="420">
        <f t="shared" si="0"/>
        <v>6281</v>
      </c>
      <c r="T11" s="67"/>
      <c r="U11" s="394"/>
      <c r="W11" s="71"/>
    </row>
    <row r="12" spans="1:23" ht="15.75" customHeight="1" x14ac:dyDescent="0.25">
      <c r="A12" s="337" t="s">
        <v>5</v>
      </c>
      <c r="B12" s="493"/>
      <c r="C12" s="414">
        <v>0</v>
      </c>
      <c r="D12" s="415">
        <v>0</v>
      </c>
      <c r="E12" s="416">
        <v>0</v>
      </c>
      <c r="F12" s="415">
        <f t="shared" si="1"/>
        <v>0</v>
      </c>
      <c r="G12" s="415"/>
      <c r="H12" s="415"/>
      <c r="I12" s="415"/>
      <c r="J12" s="415"/>
      <c r="K12" s="415"/>
      <c r="L12" s="416"/>
      <c r="M12" s="415"/>
      <c r="N12" s="415"/>
      <c r="O12" s="417">
        <v>0</v>
      </c>
      <c r="P12" s="385">
        <v>0</v>
      </c>
      <c r="Q12" s="418">
        <f t="shared" si="2"/>
        <v>0</v>
      </c>
      <c r="R12" s="419">
        <v>0</v>
      </c>
      <c r="S12" s="420">
        <f t="shared" si="0"/>
        <v>0</v>
      </c>
      <c r="T12" s="67"/>
      <c r="U12" s="71"/>
      <c r="W12" s="71"/>
    </row>
    <row r="13" spans="1:23" ht="15.75" customHeight="1" x14ac:dyDescent="0.25">
      <c r="A13" s="337" t="s">
        <v>6</v>
      </c>
      <c r="B13" s="493"/>
      <c r="C13" s="422">
        <v>15796</v>
      </c>
      <c r="D13" s="415">
        <v>0</v>
      </c>
      <c r="E13" s="416">
        <v>0</v>
      </c>
      <c r="F13" s="415">
        <f t="shared" si="1"/>
        <v>0</v>
      </c>
      <c r="G13" s="415"/>
      <c r="H13" s="415"/>
      <c r="I13" s="415"/>
      <c r="J13" s="415"/>
      <c r="K13" s="415"/>
      <c r="L13" s="416"/>
      <c r="M13" s="415"/>
      <c r="N13" s="415"/>
      <c r="O13" s="417">
        <v>15796</v>
      </c>
      <c r="P13" s="385">
        <v>17193</v>
      </c>
      <c r="Q13" s="418">
        <f t="shared" si="2"/>
        <v>1397</v>
      </c>
      <c r="R13" s="419">
        <f>O13/P13</f>
        <v>0.9187460012795905</v>
      </c>
      <c r="S13" s="420">
        <f t="shared" si="0"/>
        <v>15796</v>
      </c>
      <c r="T13" s="67"/>
    </row>
    <row r="14" spans="1:23" ht="15.75" customHeight="1" x14ac:dyDescent="0.25">
      <c r="A14" s="337" t="s">
        <v>7</v>
      </c>
      <c r="B14" s="493"/>
      <c r="C14" s="422">
        <v>0</v>
      </c>
      <c r="D14" s="415">
        <v>0</v>
      </c>
      <c r="E14" s="416">
        <v>0</v>
      </c>
      <c r="F14" s="415">
        <f t="shared" si="1"/>
        <v>0</v>
      </c>
      <c r="G14" s="415"/>
      <c r="H14" s="415"/>
      <c r="I14" s="415"/>
      <c r="J14" s="415"/>
      <c r="K14" s="415"/>
      <c r="L14" s="416"/>
      <c r="M14" s="415"/>
      <c r="N14" s="415"/>
      <c r="O14" s="417">
        <v>0</v>
      </c>
      <c r="P14" s="385">
        <v>0</v>
      </c>
      <c r="Q14" s="418">
        <f t="shared" si="2"/>
        <v>0</v>
      </c>
      <c r="R14" s="419">
        <v>0</v>
      </c>
      <c r="S14" s="420">
        <f t="shared" si="0"/>
        <v>0</v>
      </c>
      <c r="T14" s="67"/>
    </row>
    <row r="15" spans="1:23" ht="15.75" customHeight="1" x14ac:dyDescent="0.25">
      <c r="A15" s="337" t="s">
        <v>8</v>
      </c>
      <c r="B15" s="493"/>
      <c r="C15" s="422">
        <v>0</v>
      </c>
      <c r="D15" s="415">
        <v>0</v>
      </c>
      <c r="E15" s="416">
        <v>0</v>
      </c>
      <c r="F15" s="415">
        <f t="shared" si="1"/>
        <v>0</v>
      </c>
      <c r="G15" s="415"/>
      <c r="H15" s="415"/>
      <c r="I15" s="415"/>
      <c r="J15" s="415"/>
      <c r="K15" s="415"/>
      <c r="L15" s="416"/>
      <c r="M15" s="415"/>
      <c r="N15" s="415"/>
      <c r="O15" s="417">
        <v>0</v>
      </c>
      <c r="P15" s="385">
        <v>201732</v>
      </c>
      <c r="Q15" s="418">
        <f t="shared" si="2"/>
        <v>201732</v>
      </c>
      <c r="R15" s="419">
        <f>O15/P15</f>
        <v>0</v>
      </c>
      <c r="S15" s="420">
        <f t="shared" si="0"/>
        <v>0</v>
      </c>
      <c r="T15" s="67"/>
    </row>
    <row r="16" spans="1:23" ht="15.75" customHeight="1" x14ac:dyDescent="0.25">
      <c r="A16" s="337" t="s">
        <v>9</v>
      </c>
      <c r="B16" s="493"/>
      <c r="C16" s="422">
        <v>0</v>
      </c>
      <c r="D16" s="415">
        <v>0</v>
      </c>
      <c r="E16" s="416">
        <v>0</v>
      </c>
      <c r="F16" s="415">
        <f t="shared" si="1"/>
        <v>7412</v>
      </c>
      <c r="G16" s="415"/>
      <c r="H16" s="415"/>
      <c r="I16" s="415"/>
      <c r="J16" s="415"/>
      <c r="K16" s="415"/>
      <c r="L16" s="416"/>
      <c r="M16" s="415"/>
      <c r="N16" s="415"/>
      <c r="O16" s="417">
        <v>7412</v>
      </c>
      <c r="P16" s="385">
        <v>12609</v>
      </c>
      <c r="Q16" s="418">
        <f t="shared" si="2"/>
        <v>5197</v>
      </c>
      <c r="R16" s="419">
        <f>O16/P16</f>
        <v>0.58783408676342297</v>
      </c>
      <c r="S16" s="420">
        <f t="shared" si="0"/>
        <v>7412</v>
      </c>
      <c r="T16" s="67"/>
    </row>
    <row r="17" spans="1:20" ht="15.75" customHeight="1" x14ac:dyDescent="0.25">
      <c r="A17" s="337" t="s">
        <v>10</v>
      </c>
      <c r="B17" s="493"/>
      <c r="C17" s="422">
        <v>15245</v>
      </c>
      <c r="D17" s="415">
        <v>0</v>
      </c>
      <c r="E17" s="416">
        <v>0</v>
      </c>
      <c r="F17" s="415">
        <f t="shared" si="1"/>
        <v>0</v>
      </c>
      <c r="G17" s="415"/>
      <c r="H17" s="415"/>
      <c r="I17" s="415"/>
      <c r="J17" s="415"/>
      <c r="K17" s="415"/>
      <c r="L17" s="416"/>
      <c r="M17" s="415"/>
      <c r="N17" s="415"/>
      <c r="O17" s="417">
        <v>15245</v>
      </c>
      <c r="P17" s="385">
        <v>29801</v>
      </c>
      <c r="Q17" s="418">
        <f t="shared" si="2"/>
        <v>14556</v>
      </c>
      <c r="R17" s="419">
        <f>O17/P17</f>
        <v>0.51156001476460522</v>
      </c>
      <c r="S17" s="420">
        <f t="shared" si="0"/>
        <v>15245</v>
      </c>
      <c r="T17" s="67"/>
    </row>
    <row r="18" spans="1:20" ht="15.75" customHeight="1" x14ac:dyDescent="0.25">
      <c r="A18" s="337" t="s">
        <v>201</v>
      </c>
      <c r="B18" s="493">
        <v>2479</v>
      </c>
      <c r="C18" s="414">
        <v>0</v>
      </c>
      <c r="D18" s="415">
        <v>0</v>
      </c>
      <c r="E18" s="416">
        <v>0</v>
      </c>
      <c r="F18" s="415">
        <f t="shared" si="1"/>
        <v>0</v>
      </c>
      <c r="G18" s="415"/>
      <c r="H18" s="415"/>
      <c r="I18" s="415"/>
      <c r="J18" s="415"/>
      <c r="K18" s="415"/>
      <c r="L18" s="416"/>
      <c r="M18" s="415"/>
      <c r="N18" s="415"/>
      <c r="O18" s="417">
        <v>0</v>
      </c>
      <c r="P18" s="385">
        <v>18339</v>
      </c>
      <c r="Q18" s="418">
        <f t="shared" si="2"/>
        <v>18339</v>
      </c>
      <c r="R18" s="419">
        <f>O18/P18</f>
        <v>0</v>
      </c>
      <c r="S18" s="420">
        <f t="shared" si="0"/>
        <v>2479</v>
      </c>
      <c r="T18" s="67"/>
    </row>
    <row r="19" spans="1:20" ht="15.75" customHeight="1" x14ac:dyDescent="0.25">
      <c r="A19" s="337" t="s">
        <v>11</v>
      </c>
      <c r="B19" s="493"/>
      <c r="C19" s="422">
        <v>0</v>
      </c>
      <c r="D19" s="415">
        <v>0</v>
      </c>
      <c r="E19" s="415">
        <v>0</v>
      </c>
      <c r="F19" s="415">
        <f t="shared" si="1"/>
        <v>6036</v>
      </c>
      <c r="G19" s="415"/>
      <c r="H19" s="415"/>
      <c r="I19" s="415"/>
      <c r="J19" s="415"/>
      <c r="K19" s="415"/>
      <c r="L19" s="416"/>
      <c r="M19" s="415"/>
      <c r="N19" s="415"/>
      <c r="O19" s="417">
        <v>6036</v>
      </c>
      <c r="P19" s="385">
        <v>10315</v>
      </c>
      <c r="Q19" s="418">
        <f t="shared" si="2"/>
        <v>4279</v>
      </c>
      <c r="R19" s="419">
        <f>O19/P19</f>
        <v>0.58516723218613664</v>
      </c>
      <c r="S19" s="420">
        <f t="shared" si="0"/>
        <v>6036</v>
      </c>
      <c r="T19" s="67"/>
    </row>
    <row r="20" spans="1:20" ht="15.75" customHeight="1" x14ac:dyDescent="0.25">
      <c r="A20" s="337" t="s">
        <v>12</v>
      </c>
      <c r="B20" s="493"/>
      <c r="C20" s="422">
        <v>0</v>
      </c>
      <c r="D20" s="415">
        <v>0</v>
      </c>
      <c r="E20" s="416">
        <v>0</v>
      </c>
      <c r="F20" s="415">
        <f t="shared" si="1"/>
        <v>0</v>
      </c>
      <c r="G20" s="415"/>
      <c r="H20" s="415"/>
      <c r="I20" s="415"/>
      <c r="J20" s="415"/>
      <c r="K20" s="415"/>
      <c r="L20" s="416"/>
      <c r="M20" s="415"/>
      <c r="N20" s="415"/>
      <c r="O20" s="417">
        <v>0</v>
      </c>
      <c r="P20" s="385">
        <v>0</v>
      </c>
      <c r="Q20" s="418">
        <f t="shared" si="2"/>
        <v>0</v>
      </c>
      <c r="R20" s="419">
        <v>0</v>
      </c>
      <c r="S20" s="420">
        <f t="shared" si="0"/>
        <v>0</v>
      </c>
      <c r="T20" s="67"/>
    </row>
    <row r="21" spans="1:20" ht="15.75" customHeight="1" x14ac:dyDescent="0.25">
      <c r="A21" s="337" t="s">
        <v>13</v>
      </c>
      <c r="B21" s="493"/>
      <c r="C21" s="422">
        <v>253</v>
      </c>
      <c r="D21" s="415">
        <v>8208</v>
      </c>
      <c r="E21" s="416">
        <v>19775</v>
      </c>
      <c r="F21" s="415">
        <f t="shared" si="1"/>
        <v>6851</v>
      </c>
      <c r="G21" s="415"/>
      <c r="H21" s="415"/>
      <c r="I21" s="415"/>
      <c r="J21" s="415"/>
      <c r="K21" s="415"/>
      <c r="L21" s="416"/>
      <c r="M21" s="415"/>
      <c r="N21" s="415"/>
      <c r="O21" s="417">
        <v>35087</v>
      </c>
      <c r="P21" s="385">
        <v>55018</v>
      </c>
      <c r="Q21" s="418">
        <f t="shared" si="2"/>
        <v>19931</v>
      </c>
      <c r="R21" s="419">
        <f>O21/P21</f>
        <v>0.63773674070304265</v>
      </c>
      <c r="S21" s="420">
        <f t="shared" si="0"/>
        <v>35087</v>
      </c>
      <c r="T21" s="67"/>
    </row>
    <row r="22" spans="1:20" ht="15.75" customHeight="1" x14ac:dyDescent="0.25">
      <c r="A22" s="337" t="s">
        <v>14</v>
      </c>
      <c r="B22" s="493">
        <v>1859</v>
      </c>
      <c r="C22" s="422">
        <v>4508</v>
      </c>
      <c r="D22" s="415">
        <v>0</v>
      </c>
      <c r="E22" s="416">
        <v>0</v>
      </c>
      <c r="F22" s="415">
        <f t="shared" si="1"/>
        <v>8128</v>
      </c>
      <c r="G22" s="415"/>
      <c r="H22" s="415"/>
      <c r="I22" s="415"/>
      <c r="J22" s="415"/>
      <c r="K22" s="415"/>
      <c r="L22" s="416"/>
      <c r="M22" s="415"/>
      <c r="N22" s="415"/>
      <c r="O22" s="421">
        <v>12636</v>
      </c>
      <c r="P22" s="385">
        <v>13754</v>
      </c>
      <c r="Q22" s="418">
        <f t="shared" si="2"/>
        <v>1118</v>
      </c>
      <c r="R22" s="419">
        <f>O22/P22</f>
        <v>0.91871455576559546</v>
      </c>
      <c r="S22" s="420">
        <f t="shared" si="0"/>
        <v>14495</v>
      </c>
      <c r="T22" s="67"/>
    </row>
    <row r="23" spans="1:20" ht="15.75" customHeight="1" x14ac:dyDescent="0.25">
      <c r="A23" s="337" t="s">
        <v>15</v>
      </c>
      <c r="B23" s="493"/>
      <c r="C23" s="422">
        <v>0</v>
      </c>
      <c r="D23" s="415">
        <v>0</v>
      </c>
      <c r="E23" s="416">
        <v>0</v>
      </c>
      <c r="F23" s="415">
        <f t="shared" si="1"/>
        <v>0</v>
      </c>
      <c r="G23" s="415"/>
      <c r="H23" s="415"/>
      <c r="I23" s="415"/>
      <c r="J23" s="415"/>
      <c r="K23" s="415"/>
      <c r="L23" s="416"/>
      <c r="M23" s="415"/>
      <c r="N23" s="415"/>
      <c r="O23" s="417">
        <v>0</v>
      </c>
      <c r="P23" s="385">
        <v>0</v>
      </c>
      <c r="Q23" s="418">
        <f t="shared" si="2"/>
        <v>0</v>
      </c>
      <c r="R23" s="419">
        <v>0</v>
      </c>
      <c r="S23" s="420">
        <f t="shared" si="0"/>
        <v>0</v>
      </c>
      <c r="T23" s="67"/>
    </row>
    <row r="24" spans="1:20" ht="15.75" customHeight="1" x14ac:dyDescent="0.25">
      <c r="A24" s="337" t="s">
        <v>16</v>
      </c>
      <c r="B24" s="493"/>
      <c r="C24" s="422">
        <v>310</v>
      </c>
      <c r="D24" s="415">
        <v>0</v>
      </c>
      <c r="E24" s="416">
        <v>0</v>
      </c>
      <c r="F24" s="415">
        <f t="shared" si="1"/>
        <v>0</v>
      </c>
      <c r="G24" s="415"/>
      <c r="H24" s="415"/>
      <c r="I24" s="415"/>
      <c r="J24" s="415"/>
      <c r="K24" s="415"/>
      <c r="L24" s="416"/>
      <c r="M24" s="415"/>
      <c r="N24" s="415"/>
      <c r="O24" s="417">
        <v>310</v>
      </c>
      <c r="P24" s="385">
        <v>11462</v>
      </c>
      <c r="Q24" s="418">
        <f t="shared" si="2"/>
        <v>11152</v>
      </c>
      <c r="R24" s="419">
        <f>O24/P24</f>
        <v>2.7045890769499214E-2</v>
      </c>
      <c r="S24" s="420">
        <f t="shared" si="0"/>
        <v>310</v>
      </c>
      <c r="T24" s="67"/>
    </row>
    <row r="25" spans="1:20" ht="15.75" customHeight="1" x14ac:dyDescent="0.25">
      <c r="A25" s="337" t="s">
        <v>17</v>
      </c>
      <c r="B25" s="493">
        <v>314</v>
      </c>
      <c r="C25" s="422">
        <v>0</v>
      </c>
      <c r="D25" s="415">
        <v>0</v>
      </c>
      <c r="E25" s="416">
        <v>0</v>
      </c>
      <c r="F25" s="415">
        <f t="shared" si="1"/>
        <v>0</v>
      </c>
      <c r="G25" s="415"/>
      <c r="H25" s="415"/>
      <c r="I25" s="415"/>
      <c r="J25" s="415"/>
      <c r="K25" s="415"/>
      <c r="L25" s="416"/>
      <c r="M25" s="415"/>
      <c r="N25" s="415"/>
      <c r="O25" s="417">
        <v>0</v>
      </c>
      <c r="P25" s="385">
        <v>9169</v>
      </c>
      <c r="Q25" s="418">
        <f t="shared" si="2"/>
        <v>9169</v>
      </c>
      <c r="R25" s="419">
        <f>O25/P25</f>
        <v>0</v>
      </c>
      <c r="S25" s="420">
        <f t="shared" si="0"/>
        <v>314</v>
      </c>
      <c r="T25" s="67"/>
    </row>
    <row r="26" spans="1:20" ht="15.75" customHeight="1" x14ac:dyDescent="0.25">
      <c r="A26" s="337" t="s">
        <v>18</v>
      </c>
      <c r="B26" s="493"/>
      <c r="C26" s="422">
        <v>0</v>
      </c>
      <c r="D26" s="415">
        <v>0</v>
      </c>
      <c r="E26" s="416">
        <v>0</v>
      </c>
      <c r="F26" s="415">
        <f t="shared" si="1"/>
        <v>0</v>
      </c>
      <c r="G26" s="415"/>
      <c r="H26" s="415"/>
      <c r="I26" s="415"/>
      <c r="J26" s="415"/>
      <c r="K26" s="415"/>
      <c r="L26" s="416"/>
      <c r="M26" s="415"/>
      <c r="N26" s="415"/>
      <c r="O26" s="417">
        <v>0</v>
      </c>
      <c r="P26" s="385">
        <v>12609</v>
      </c>
      <c r="Q26" s="418">
        <f t="shared" si="2"/>
        <v>12609</v>
      </c>
      <c r="R26" s="419">
        <f>O26/P26</f>
        <v>0</v>
      </c>
      <c r="S26" s="420">
        <f t="shared" si="0"/>
        <v>0</v>
      </c>
      <c r="T26" s="67"/>
    </row>
    <row r="27" spans="1:20" ht="15.75" customHeight="1" x14ac:dyDescent="0.25">
      <c r="A27" s="337" t="s">
        <v>19</v>
      </c>
      <c r="B27" s="493"/>
      <c r="C27" s="422">
        <v>0</v>
      </c>
      <c r="D27" s="415">
        <v>0</v>
      </c>
      <c r="E27" s="416">
        <v>0</v>
      </c>
      <c r="F27" s="415">
        <f t="shared" si="1"/>
        <v>0</v>
      </c>
      <c r="G27" s="415"/>
      <c r="H27" s="415"/>
      <c r="I27" s="415"/>
      <c r="J27" s="415"/>
      <c r="K27" s="415"/>
      <c r="L27" s="416"/>
      <c r="M27" s="415"/>
      <c r="N27" s="415"/>
      <c r="O27" s="417">
        <v>0</v>
      </c>
      <c r="P27" s="385">
        <v>0</v>
      </c>
      <c r="Q27" s="418">
        <f t="shared" si="2"/>
        <v>0</v>
      </c>
      <c r="R27" s="419">
        <v>0</v>
      </c>
      <c r="S27" s="420">
        <f t="shared" si="0"/>
        <v>0</v>
      </c>
      <c r="T27" s="67"/>
    </row>
    <row r="28" spans="1:20" ht="15.75" customHeight="1" x14ac:dyDescent="0.25">
      <c r="A28" s="412" t="s">
        <v>20</v>
      </c>
      <c r="B28" s="493">
        <v>2233</v>
      </c>
      <c r="C28" s="422">
        <v>7270</v>
      </c>
      <c r="D28" s="415">
        <v>300</v>
      </c>
      <c r="E28" s="416">
        <v>536</v>
      </c>
      <c r="F28" s="415">
        <f t="shared" si="1"/>
        <v>334</v>
      </c>
      <c r="G28" s="415"/>
      <c r="H28" s="415"/>
      <c r="I28" s="415"/>
      <c r="J28" s="415"/>
      <c r="K28" s="415"/>
      <c r="L28" s="416"/>
      <c r="M28" s="415"/>
      <c r="N28" s="415"/>
      <c r="O28" s="421">
        <v>8440</v>
      </c>
      <c r="P28" s="385">
        <v>11462</v>
      </c>
      <c r="Q28" s="418">
        <f t="shared" si="2"/>
        <v>3022</v>
      </c>
      <c r="R28" s="419">
        <f t="shared" ref="R28:R33" si="4">O28/P28</f>
        <v>0.73634618740184954</v>
      </c>
      <c r="S28" s="420">
        <f t="shared" si="0"/>
        <v>10673</v>
      </c>
      <c r="T28" s="67"/>
    </row>
    <row r="29" spans="1:20" ht="15.75" customHeight="1" x14ac:dyDescent="0.25">
      <c r="A29" s="412" t="s">
        <v>21</v>
      </c>
      <c r="B29" s="493"/>
      <c r="C29" s="422">
        <v>572</v>
      </c>
      <c r="D29" s="415">
        <v>948</v>
      </c>
      <c r="E29" s="416">
        <v>941</v>
      </c>
      <c r="F29" s="415">
        <f t="shared" si="1"/>
        <v>280</v>
      </c>
      <c r="G29" s="415"/>
      <c r="H29" s="415"/>
      <c r="I29" s="415"/>
      <c r="J29" s="415"/>
      <c r="K29" s="415"/>
      <c r="L29" s="416"/>
      <c r="M29" s="415"/>
      <c r="N29" s="415"/>
      <c r="O29" s="421">
        <v>2741</v>
      </c>
      <c r="P29" s="385">
        <v>13754</v>
      </c>
      <c r="Q29" s="418">
        <f t="shared" si="2"/>
        <v>11013</v>
      </c>
      <c r="R29" s="419">
        <f t="shared" si="4"/>
        <v>0.1992874800058165</v>
      </c>
      <c r="S29" s="420">
        <f t="shared" si="0"/>
        <v>2741</v>
      </c>
      <c r="T29" s="67"/>
    </row>
    <row r="30" spans="1:20" ht="19.2" customHeight="1" x14ac:dyDescent="0.25">
      <c r="A30" s="412" t="s">
        <v>265</v>
      </c>
      <c r="B30" s="493"/>
      <c r="C30" s="422">
        <v>0</v>
      </c>
      <c r="D30" s="415">
        <v>0</v>
      </c>
      <c r="E30" s="416">
        <v>0</v>
      </c>
      <c r="F30" s="415">
        <f t="shared" si="1"/>
        <v>0</v>
      </c>
      <c r="G30" s="415"/>
      <c r="H30" s="415"/>
      <c r="I30" s="415"/>
      <c r="J30" s="415"/>
      <c r="K30" s="415"/>
      <c r="L30" s="416"/>
      <c r="M30" s="415"/>
      <c r="N30" s="415"/>
      <c r="O30" s="421">
        <v>0</v>
      </c>
      <c r="P30" s="385">
        <v>7258</v>
      </c>
      <c r="Q30" s="418">
        <f t="shared" si="2"/>
        <v>7258</v>
      </c>
      <c r="R30" s="419">
        <f t="shared" si="4"/>
        <v>0</v>
      </c>
      <c r="S30" s="420">
        <f t="shared" si="0"/>
        <v>0</v>
      </c>
      <c r="T30" s="67"/>
    </row>
    <row r="31" spans="1:20" ht="15.75" customHeight="1" x14ac:dyDescent="0.25">
      <c r="A31" s="412" t="s">
        <v>22</v>
      </c>
      <c r="B31" s="493">
        <v>683</v>
      </c>
      <c r="C31" s="422">
        <v>13690</v>
      </c>
      <c r="D31" s="415">
        <v>0</v>
      </c>
      <c r="E31" s="416">
        <v>0</v>
      </c>
      <c r="F31" s="415">
        <f t="shared" si="1"/>
        <v>0</v>
      </c>
      <c r="G31" s="415"/>
      <c r="H31" s="415"/>
      <c r="I31" s="415"/>
      <c r="J31" s="415"/>
      <c r="K31" s="415"/>
      <c r="L31" s="416"/>
      <c r="M31" s="415"/>
      <c r="N31" s="415"/>
      <c r="O31" s="421">
        <v>13690</v>
      </c>
      <c r="P31" s="385">
        <v>14901</v>
      </c>
      <c r="Q31" s="418">
        <f t="shared" si="2"/>
        <v>1211</v>
      </c>
      <c r="R31" s="419">
        <f t="shared" si="4"/>
        <v>0.91873028655794908</v>
      </c>
      <c r="S31" s="420">
        <f t="shared" si="0"/>
        <v>14373</v>
      </c>
      <c r="T31" s="67"/>
    </row>
    <row r="32" spans="1:20" ht="15.75" customHeight="1" x14ac:dyDescent="0.25">
      <c r="A32" s="412" t="s">
        <v>23</v>
      </c>
      <c r="B32" s="493"/>
      <c r="C32" s="422">
        <v>1677</v>
      </c>
      <c r="D32" s="415">
        <v>15373</v>
      </c>
      <c r="E32" s="416">
        <v>0</v>
      </c>
      <c r="F32" s="415">
        <f t="shared" si="1"/>
        <v>0</v>
      </c>
      <c r="G32" s="415"/>
      <c r="H32" s="415"/>
      <c r="I32" s="415"/>
      <c r="J32" s="415"/>
      <c r="K32" s="415"/>
      <c r="L32" s="416"/>
      <c r="M32" s="415"/>
      <c r="N32" s="415"/>
      <c r="O32" s="421">
        <v>17050</v>
      </c>
      <c r="P32" s="385">
        <v>24070</v>
      </c>
      <c r="Q32" s="418">
        <f t="shared" si="2"/>
        <v>7020</v>
      </c>
      <c r="R32" s="419">
        <f t="shared" si="4"/>
        <v>0.70835064395513092</v>
      </c>
      <c r="S32" s="420">
        <f t="shared" si="0"/>
        <v>17050</v>
      </c>
      <c r="T32" s="67"/>
    </row>
    <row r="33" spans="1:20" ht="15.75" customHeight="1" x14ac:dyDescent="0.25">
      <c r="A33" s="412" t="s">
        <v>24</v>
      </c>
      <c r="B33" s="493"/>
      <c r="C33" s="422">
        <v>0</v>
      </c>
      <c r="D33" s="415">
        <v>0</v>
      </c>
      <c r="E33" s="416">
        <v>0</v>
      </c>
      <c r="F33" s="415">
        <f t="shared" si="1"/>
        <v>9227</v>
      </c>
      <c r="G33" s="415"/>
      <c r="H33" s="415"/>
      <c r="I33" s="415"/>
      <c r="J33" s="415"/>
      <c r="K33" s="415"/>
      <c r="L33" s="416"/>
      <c r="M33" s="415"/>
      <c r="N33" s="415"/>
      <c r="O33" s="421">
        <v>9227</v>
      </c>
      <c r="P33" s="385">
        <v>33240</v>
      </c>
      <c r="Q33" s="418">
        <f t="shared" si="2"/>
        <v>24013</v>
      </c>
      <c r="R33" s="419">
        <f t="shared" si="4"/>
        <v>0.27758724428399517</v>
      </c>
      <c r="S33" s="420">
        <f t="shared" si="0"/>
        <v>9227</v>
      </c>
      <c r="T33" s="67"/>
    </row>
    <row r="34" spans="1:20" ht="15.75" customHeight="1" x14ac:dyDescent="0.25">
      <c r="A34" s="412" t="s">
        <v>25</v>
      </c>
      <c r="B34" s="493"/>
      <c r="C34" s="422">
        <v>0</v>
      </c>
      <c r="D34" s="415">
        <v>0</v>
      </c>
      <c r="E34" s="416">
        <v>0</v>
      </c>
      <c r="F34" s="415">
        <f t="shared" si="1"/>
        <v>0</v>
      </c>
      <c r="G34" s="415"/>
      <c r="H34" s="415"/>
      <c r="I34" s="415"/>
      <c r="J34" s="415"/>
      <c r="K34" s="415"/>
      <c r="L34" s="416"/>
      <c r="M34" s="415"/>
      <c r="N34" s="415"/>
      <c r="O34" s="421">
        <v>0</v>
      </c>
      <c r="P34" s="385">
        <v>0</v>
      </c>
      <c r="Q34" s="418">
        <f t="shared" si="2"/>
        <v>0</v>
      </c>
      <c r="R34" s="419">
        <v>0</v>
      </c>
      <c r="S34" s="420">
        <f t="shared" si="0"/>
        <v>0</v>
      </c>
      <c r="T34" s="67"/>
    </row>
    <row r="35" spans="1:20" ht="15.75" customHeight="1" x14ac:dyDescent="0.25">
      <c r="A35" s="412" t="s">
        <v>43</v>
      </c>
      <c r="B35" s="493"/>
      <c r="C35" s="414">
        <v>1958</v>
      </c>
      <c r="D35" s="415">
        <v>0</v>
      </c>
      <c r="E35" s="416">
        <v>0</v>
      </c>
      <c r="F35" s="415">
        <f t="shared" si="1"/>
        <v>601</v>
      </c>
      <c r="G35" s="415"/>
      <c r="H35" s="415"/>
      <c r="I35" s="415"/>
      <c r="J35" s="415"/>
      <c r="K35" s="415"/>
      <c r="L35" s="416"/>
      <c r="M35" s="415"/>
      <c r="N35" s="415"/>
      <c r="O35" s="421">
        <v>2559</v>
      </c>
      <c r="P35" s="385">
        <v>7258</v>
      </c>
      <c r="Q35" s="418">
        <f t="shared" si="2"/>
        <v>4699</v>
      </c>
      <c r="R35" s="419">
        <f>O35/P35</f>
        <v>0.35257646734637643</v>
      </c>
      <c r="S35" s="420">
        <f t="shared" si="0"/>
        <v>2559</v>
      </c>
      <c r="T35" s="67"/>
    </row>
    <row r="36" spans="1:20" ht="15.75" customHeight="1" x14ac:dyDescent="0.25">
      <c r="A36" s="412" t="s">
        <v>26</v>
      </c>
      <c r="B36" s="493">
        <v>6880</v>
      </c>
      <c r="C36" s="414">
        <v>8844</v>
      </c>
      <c r="D36" s="415">
        <v>0</v>
      </c>
      <c r="E36" s="416">
        <v>23967</v>
      </c>
      <c r="F36" s="415">
        <f t="shared" si="1"/>
        <v>21</v>
      </c>
      <c r="G36" s="415"/>
      <c r="H36" s="415"/>
      <c r="I36" s="415"/>
      <c r="J36" s="415"/>
      <c r="K36" s="415"/>
      <c r="L36" s="416"/>
      <c r="M36" s="415"/>
      <c r="N36" s="415"/>
      <c r="O36" s="421">
        <v>32832</v>
      </c>
      <c r="P36" s="385">
        <v>46995</v>
      </c>
      <c r="Q36" s="418">
        <f t="shared" si="2"/>
        <v>14163</v>
      </c>
      <c r="R36" s="419">
        <f>O36/P36</f>
        <v>0.69862751356527286</v>
      </c>
      <c r="S36" s="420">
        <f t="shared" si="0"/>
        <v>39712</v>
      </c>
      <c r="T36" s="67"/>
    </row>
    <row r="37" spans="1:20" ht="15.75" customHeight="1" x14ac:dyDescent="0.25">
      <c r="A37" s="337" t="s">
        <v>27</v>
      </c>
      <c r="B37" s="493"/>
      <c r="C37" s="414">
        <v>0</v>
      </c>
      <c r="D37" s="415">
        <v>0</v>
      </c>
      <c r="E37" s="416">
        <v>0</v>
      </c>
      <c r="F37" s="415">
        <f t="shared" si="1"/>
        <v>0</v>
      </c>
      <c r="G37" s="415"/>
      <c r="H37" s="415"/>
      <c r="I37" s="415"/>
      <c r="J37" s="415"/>
      <c r="K37" s="415"/>
      <c r="L37" s="416"/>
      <c r="M37" s="415"/>
      <c r="N37" s="415"/>
      <c r="O37" s="417">
        <v>0</v>
      </c>
      <c r="P37" s="385">
        <v>142160</v>
      </c>
      <c r="Q37" s="418">
        <f t="shared" si="2"/>
        <v>142160</v>
      </c>
      <c r="R37" s="419">
        <f>O37/P37</f>
        <v>0</v>
      </c>
      <c r="S37" s="420">
        <f t="shared" si="0"/>
        <v>0</v>
      </c>
      <c r="T37" s="67"/>
    </row>
    <row r="38" spans="1:20" ht="15.75" customHeight="1" x14ac:dyDescent="0.25">
      <c r="A38" s="337" t="s">
        <v>28</v>
      </c>
      <c r="B38" s="493">
        <v>3563</v>
      </c>
      <c r="C38" s="414">
        <v>20657</v>
      </c>
      <c r="D38" s="415">
        <v>0</v>
      </c>
      <c r="E38" s="416">
        <v>0</v>
      </c>
      <c r="F38" s="415">
        <f t="shared" si="1"/>
        <v>0</v>
      </c>
      <c r="G38" s="415"/>
      <c r="H38" s="415"/>
      <c r="I38" s="415"/>
      <c r="J38" s="415"/>
      <c r="K38" s="415"/>
      <c r="L38" s="416"/>
      <c r="M38" s="415"/>
      <c r="N38" s="415"/>
      <c r="O38" s="417">
        <v>20657</v>
      </c>
      <c r="P38" s="385">
        <v>26363</v>
      </c>
      <c r="Q38" s="418">
        <f t="shared" si="2"/>
        <v>5706</v>
      </c>
      <c r="R38" s="419">
        <f>O38/P38</f>
        <v>0.78356029283465467</v>
      </c>
      <c r="S38" s="420">
        <f t="shared" si="0"/>
        <v>24220</v>
      </c>
      <c r="T38" s="67"/>
    </row>
    <row r="39" spans="1:20" ht="15.75" customHeight="1" x14ac:dyDescent="0.25">
      <c r="A39" s="337" t="s">
        <v>29</v>
      </c>
      <c r="B39" s="494"/>
      <c r="C39" s="414">
        <v>0</v>
      </c>
      <c r="D39" s="415">
        <v>0</v>
      </c>
      <c r="E39" s="416">
        <v>0</v>
      </c>
      <c r="F39" s="415">
        <f t="shared" si="1"/>
        <v>0</v>
      </c>
      <c r="G39" s="415"/>
      <c r="H39" s="415"/>
      <c r="I39" s="415"/>
      <c r="J39" s="415"/>
      <c r="K39" s="415"/>
      <c r="L39" s="416"/>
      <c r="M39" s="415"/>
      <c r="N39" s="415"/>
      <c r="O39" s="417">
        <v>0</v>
      </c>
      <c r="P39" s="385">
        <v>0</v>
      </c>
      <c r="Q39" s="418">
        <f t="shared" si="2"/>
        <v>0</v>
      </c>
      <c r="R39" s="419">
        <v>0</v>
      </c>
      <c r="S39" s="420">
        <f t="shared" si="0"/>
        <v>0</v>
      </c>
      <c r="T39" s="67"/>
    </row>
    <row r="40" spans="1:20" ht="15.75" customHeight="1" x14ac:dyDescent="0.25">
      <c r="A40" s="337" t="s">
        <v>30</v>
      </c>
      <c r="B40" s="493"/>
      <c r="C40" s="414">
        <v>0</v>
      </c>
      <c r="D40" s="415">
        <v>0</v>
      </c>
      <c r="E40" s="416">
        <v>0</v>
      </c>
      <c r="F40" s="415">
        <f t="shared" si="1"/>
        <v>0</v>
      </c>
      <c r="G40" s="415"/>
      <c r="H40" s="415"/>
      <c r="I40" s="415"/>
      <c r="J40" s="415"/>
      <c r="K40" s="415"/>
      <c r="L40" s="416"/>
      <c r="M40" s="415"/>
      <c r="N40" s="415"/>
      <c r="O40" s="417">
        <v>0</v>
      </c>
      <c r="P40" s="385">
        <v>0</v>
      </c>
      <c r="Q40" s="418">
        <f t="shared" si="2"/>
        <v>0</v>
      </c>
      <c r="R40" s="419">
        <v>0</v>
      </c>
      <c r="S40" s="420">
        <f t="shared" si="0"/>
        <v>0</v>
      </c>
      <c r="T40" s="67"/>
    </row>
    <row r="41" spans="1:20" ht="15.75" customHeight="1" x14ac:dyDescent="0.25">
      <c r="A41" s="337" t="s">
        <v>31</v>
      </c>
      <c r="B41" s="493">
        <v>16488</v>
      </c>
      <c r="C41" s="422">
        <v>0</v>
      </c>
      <c r="D41" s="415">
        <v>0</v>
      </c>
      <c r="E41" s="416">
        <v>0</v>
      </c>
      <c r="F41" s="415">
        <f t="shared" si="1"/>
        <v>0</v>
      </c>
      <c r="G41" s="415"/>
      <c r="H41" s="415"/>
      <c r="I41" s="415"/>
      <c r="J41" s="415"/>
      <c r="K41" s="415"/>
      <c r="L41" s="416"/>
      <c r="M41" s="415"/>
      <c r="N41" s="415"/>
      <c r="O41" s="417">
        <v>0</v>
      </c>
      <c r="P41" s="385">
        <v>16047</v>
      </c>
      <c r="Q41" s="418">
        <f t="shared" si="2"/>
        <v>16047</v>
      </c>
      <c r="R41" s="419">
        <f>O41/P41</f>
        <v>0</v>
      </c>
      <c r="S41" s="420">
        <f t="shared" si="0"/>
        <v>16488</v>
      </c>
      <c r="T41" s="67"/>
    </row>
    <row r="42" spans="1:20" ht="15.75" customHeight="1" x14ac:dyDescent="0.25">
      <c r="A42" s="337" t="s">
        <v>32</v>
      </c>
      <c r="B42" s="493"/>
      <c r="C42" s="414">
        <v>0</v>
      </c>
      <c r="D42" s="415">
        <v>0</v>
      </c>
      <c r="E42" s="416">
        <v>0</v>
      </c>
      <c r="F42" s="415">
        <f t="shared" si="1"/>
        <v>0</v>
      </c>
      <c r="G42" s="415"/>
      <c r="H42" s="415"/>
      <c r="I42" s="415"/>
      <c r="J42" s="415"/>
      <c r="K42" s="415"/>
      <c r="L42" s="416"/>
      <c r="M42" s="415"/>
      <c r="N42" s="415"/>
      <c r="O42" s="417">
        <v>0</v>
      </c>
      <c r="P42" s="385">
        <v>0</v>
      </c>
      <c r="Q42" s="418">
        <f t="shared" si="2"/>
        <v>0</v>
      </c>
      <c r="R42" s="419">
        <v>0</v>
      </c>
      <c r="S42" s="420">
        <f t="shared" si="0"/>
        <v>0</v>
      </c>
      <c r="T42" s="67"/>
    </row>
    <row r="43" spans="1:20" ht="15.75" customHeight="1" x14ac:dyDescent="0.25">
      <c r="A43" s="337" t="s">
        <v>33</v>
      </c>
      <c r="B43" s="493"/>
      <c r="C43" s="414">
        <v>0</v>
      </c>
      <c r="D43" s="415">
        <v>0</v>
      </c>
      <c r="E43" s="416">
        <v>0</v>
      </c>
      <c r="F43" s="415">
        <f t="shared" si="1"/>
        <v>0</v>
      </c>
      <c r="G43" s="415"/>
      <c r="H43" s="415"/>
      <c r="I43" s="415"/>
      <c r="J43" s="415"/>
      <c r="K43" s="415"/>
      <c r="L43" s="416"/>
      <c r="M43" s="415"/>
      <c r="N43" s="415"/>
      <c r="O43" s="417">
        <v>0</v>
      </c>
      <c r="P43" s="385">
        <v>0</v>
      </c>
      <c r="Q43" s="418">
        <f t="shared" si="2"/>
        <v>0</v>
      </c>
      <c r="R43" s="419">
        <v>0</v>
      </c>
      <c r="S43" s="420">
        <f t="shared" si="0"/>
        <v>0</v>
      </c>
      <c r="T43" s="67"/>
    </row>
    <row r="44" spans="1:20" ht="15.75" customHeight="1" x14ac:dyDescent="0.25">
      <c r="A44" s="337" t="s">
        <v>34</v>
      </c>
      <c r="B44" s="493"/>
      <c r="C44" s="414">
        <f t="shared" ref="C44" si="5">O44</f>
        <v>12636</v>
      </c>
      <c r="D44" s="415">
        <v>0</v>
      </c>
      <c r="E44" s="416">
        <v>0</v>
      </c>
      <c r="F44" s="415">
        <f t="shared" si="1"/>
        <v>0</v>
      </c>
      <c r="G44" s="415"/>
      <c r="H44" s="415"/>
      <c r="I44" s="415"/>
      <c r="J44" s="415"/>
      <c r="K44" s="415"/>
      <c r="L44" s="416"/>
      <c r="M44" s="415"/>
      <c r="N44" s="415"/>
      <c r="O44" s="423">
        <v>12636</v>
      </c>
      <c r="P44" s="385">
        <v>13754</v>
      </c>
      <c r="Q44" s="418">
        <f t="shared" si="2"/>
        <v>1118</v>
      </c>
      <c r="R44" s="419">
        <f>O44/P44</f>
        <v>0.91871455576559546</v>
      </c>
      <c r="S44" s="420">
        <f t="shared" si="0"/>
        <v>12636</v>
      </c>
      <c r="T44" s="67"/>
    </row>
    <row r="45" spans="1:20" ht="12.15" customHeight="1" x14ac:dyDescent="0.25">
      <c r="A45" s="337"/>
      <c r="B45" s="424"/>
      <c r="C45" s="425"/>
      <c r="D45" s="415"/>
      <c r="E45" s="415"/>
      <c r="F45" s="415"/>
      <c r="G45" s="415"/>
      <c r="H45" s="415"/>
      <c r="I45" s="415"/>
      <c r="J45" s="415"/>
      <c r="K45" s="248"/>
      <c r="L45" s="248"/>
      <c r="M45" s="246"/>
      <c r="N45" s="246"/>
      <c r="O45" s="426"/>
      <c r="P45" s="420"/>
      <c r="Q45" s="418"/>
      <c r="R45" s="419"/>
      <c r="S45" s="337"/>
      <c r="T45" s="67"/>
    </row>
    <row r="46" spans="1:20" ht="13.65" customHeight="1" x14ac:dyDescent="0.25">
      <c r="A46" s="427" t="s">
        <v>35</v>
      </c>
      <c r="B46" s="428">
        <f>SUM(B5:B44)</f>
        <v>34499</v>
      </c>
      <c r="C46" s="429">
        <f t="shared" ref="C46:F46" si="6">SUM(C5:C44)</f>
        <v>186868</v>
      </c>
      <c r="D46" s="430">
        <f t="shared" si="6"/>
        <v>126991</v>
      </c>
      <c r="E46" s="562">
        <f t="shared" si="6"/>
        <v>82177</v>
      </c>
      <c r="F46" s="562">
        <f t="shared" si="6"/>
        <v>96076</v>
      </c>
      <c r="G46" s="430"/>
      <c r="H46" s="430"/>
      <c r="I46" s="430"/>
      <c r="J46" s="430"/>
      <c r="K46" s="430"/>
      <c r="L46" s="430"/>
      <c r="M46" s="430"/>
      <c r="N46" s="430"/>
      <c r="O46" s="431">
        <f>SUM(O5:O44)</f>
        <v>492112</v>
      </c>
      <c r="P46" s="432">
        <f>SUM(P5:P44)</f>
        <v>1117195</v>
      </c>
      <c r="Q46" s="432">
        <f>SUM(Q5:Q44)</f>
        <v>625083</v>
      </c>
      <c r="R46" s="433">
        <f>O46/P46</f>
        <v>0.44048890301156018</v>
      </c>
      <c r="S46" s="432">
        <f>SUM(S5:S44)</f>
        <v>526611</v>
      </c>
      <c r="T46" s="67"/>
    </row>
    <row r="47" spans="1:20" ht="18" customHeight="1" x14ac:dyDescent="0.25">
      <c r="A47" s="201"/>
      <c r="B47" s="201"/>
      <c r="C47" s="415"/>
      <c r="D47" s="415"/>
      <c r="E47" s="415"/>
      <c r="F47" s="415"/>
      <c r="G47" s="415"/>
      <c r="H47" s="252"/>
      <c r="I47" s="252"/>
      <c r="J47" s="252"/>
      <c r="K47" s="252"/>
      <c r="L47" s="252"/>
      <c r="M47" s="252"/>
      <c r="N47" s="434"/>
      <c r="O47" s="434"/>
      <c r="P47" s="434"/>
      <c r="Q47" s="435"/>
      <c r="R47" s="201"/>
      <c r="S47" s="201"/>
      <c r="T47" s="67"/>
    </row>
    <row r="48" spans="1:20" s="72" customFormat="1" ht="15.75" customHeight="1" x14ac:dyDescent="0.25">
      <c r="A48" s="649" t="s">
        <v>179</v>
      </c>
      <c r="B48" s="649"/>
      <c r="C48" s="649"/>
      <c r="D48" s="649"/>
      <c r="E48" s="649"/>
      <c r="F48" s="649"/>
      <c r="G48" s="649"/>
      <c r="H48" s="649"/>
      <c r="I48" s="649"/>
      <c r="J48" s="649"/>
      <c r="K48" s="649"/>
      <c r="L48" s="649"/>
      <c r="M48" s="649"/>
      <c r="N48" s="252"/>
      <c r="O48" s="436"/>
      <c r="P48" s="415"/>
      <c r="Q48" s="248"/>
      <c r="R48" s="201"/>
      <c r="S48" s="104"/>
      <c r="T48" s="68"/>
    </row>
    <row r="49" spans="1:20" s="72" customFormat="1" ht="15.75" customHeight="1" x14ac:dyDescent="0.25">
      <c r="A49" s="649" t="s">
        <v>227</v>
      </c>
      <c r="B49" s="649"/>
      <c r="C49" s="649"/>
      <c r="D49" s="649"/>
      <c r="E49" s="649"/>
      <c r="F49" s="649"/>
      <c r="G49" s="649"/>
      <c r="H49" s="649"/>
      <c r="I49" s="649"/>
      <c r="J49" s="649"/>
      <c r="K49" s="649"/>
      <c r="L49" s="649"/>
      <c r="M49" s="649"/>
      <c r="N49" s="649"/>
      <c r="O49" s="649"/>
      <c r="P49" s="649"/>
      <c r="Q49" s="649"/>
      <c r="R49" s="649"/>
      <c r="S49" s="649"/>
      <c r="T49" s="649"/>
    </row>
    <row r="50" spans="1:20" s="72" customFormat="1" ht="15.75" customHeight="1" x14ac:dyDescent="0.25">
      <c r="A50" s="650" t="s">
        <v>144</v>
      </c>
      <c r="B50" s="650"/>
      <c r="C50" s="650"/>
      <c r="D50" s="650"/>
      <c r="E50" s="650"/>
      <c r="F50" s="650"/>
      <c r="G50" s="650"/>
      <c r="H50" s="650"/>
      <c r="I50" s="650"/>
      <c r="J50" s="650"/>
      <c r="K50" s="650"/>
      <c r="L50" s="650"/>
      <c r="M50" s="650"/>
      <c r="N50" s="650"/>
      <c r="O50" s="437"/>
      <c r="P50" s="248"/>
      <c r="Q50" s="201"/>
      <c r="R50" s="248"/>
      <c r="S50" s="68"/>
      <c r="T50" s="68"/>
    </row>
    <row r="51" spans="1:20" s="72" customFormat="1" ht="13.65" customHeight="1" x14ac:dyDescent="0.25">
      <c r="A51" s="15"/>
      <c r="B51" s="15"/>
      <c r="E51" s="32"/>
      <c r="O51" s="24"/>
      <c r="P51" s="32"/>
      <c r="R51" s="32"/>
    </row>
    <row r="52" spans="1:20" s="72" customFormat="1" x14ac:dyDescent="0.25">
      <c r="E52" s="32"/>
      <c r="O52" s="24"/>
      <c r="R52" s="32"/>
    </row>
    <row r="53" spans="1:20" s="72" customFormat="1" x14ac:dyDescent="0.25">
      <c r="E53" s="32"/>
      <c r="O53" s="24"/>
    </row>
    <row r="54" spans="1:20" s="72" customFormat="1" x14ac:dyDescent="0.25">
      <c r="E54" s="32"/>
      <c r="O54" s="20"/>
      <c r="P54" s="28"/>
    </row>
    <row r="56" spans="1:20" x14ac:dyDescent="0.25">
      <c r="C56" s="71"/>
      <c r="D56" s="71"/>
      <c r="F56" s="71"/>
      <c r="O56" s="8"/>
    </row>
    <row r="57" spans="1:20" x14ac:dyDescent="0.25">
      <c r="B57" s="71"/>
      <c r="D57" s="29"/>
      <c r="E57" s="30"/>
      <c r="F57" s="31"/>
      <c r="O57" s="26"/>
    </row>
    <row r="58" spans="1:20" x14ac:dyDescent="0.25">
      <c r="B58" s="71"/>
      <c r="D58" s="29"/>
      <c r="E58" s="30"/>
      <c r="F58" s="31"/>
      <c r="O58" s="26"/>
    </row>
    <row r="59" spans="1:20" x14ac:dyDescent="0.25">
      <c r="B59" s="71"/>
      <c r="D59" s="29"/>
      <c r="E59" s="32"/>
    </row>
    <row r="60" spans="1:20" x14ac:dyDescent="0.25">
      <c r="D60" s="29"/>
      <c r="E60" s="30"/>
    </row>
  </sheetData>
  <mergeCells count="5">
    <mergeCell ref="O2:R2"/>
    <mergeCell ref="C4:N4"/>
    <mergeCell ref="A48:M48"/>
    <mergeCell ref="A49:T49"/>
    <mergeCell ref="A50:N50"/>
  </mergeCells>
  <phoneticPr fontId="28" type="noConversion"/>
  <pageMargins left="0.5" right="0.17" top="1" bottom="0.17" header="0.3" footer="0.17"/>
  <pageSetup scale="65" orientation="landscape" r:id="rId1"/>
  <headerFooter alignWithMargins="0"/>
  <ignoredErrors>
    <ignoredError sqref="R46" formula="1"/>
    <ignoredError sqref="F38 F41 F36 F18 F22 F25 F28 F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F996-9C44-4FBA-9216-E163D3EA188E}">
  <sheetPr>
    <pageSetUpPr fitToPage="1"/>
  </sheetPr>
  <dimension ref="A1:H47"/>
  <sheetViews>
    <sheetView zoomScaleNormal="100" workbookViewId="0">
      <selection sqref="A1:F48"/>
    </sheetView>
  </sheetViews>
  <sheetFormatPr defaultColWidth="9.109375" defaultRowHeight="13.2" x14ac:dyDescent="0.25"/>
  <cols>
    <col min="1" max="1" width="28.6640625" style="393" customWidth="1"/>
    <col min="2" max="2" width="21.6640625" style="393" customWidth="1"/>
    <col min="3" max="3" width="19.109375" style="393" customWidth="1"/>
    <col min="4" max="5" width="21.6640625" style="393" customWidth="1"/>
    <col min="6" max="16384" width="9.109375" style="393"/>
  </cols>
  <sheetData>
    <row r="1" spans="1:8" ht="15.6" x14ac:dyDescent="0.3">
      <c r="A1" s="599" t="s">
        <v>291</v>
      </c>
      <c r="B1" s="599"/>
      <c r="C1" s="599"/>
      <c r="D1" s="599"/>
      <c r="E1" s="599"/>
    </row>
    <row r="2" spans="1:8" ht="25.95" customHeight="1" x14ac:dyDescent="0.25">
      <c r="A2" s="600" t="s">
        <v>114</v>
      </c>
      <c r="B2" s="601" t="s">
        <v>292</v>
      </c>
      <c r="C2" s="600" t="s">
        <v>286</v>
      </c>
      <c r="D2" s="600" t="s">
        <v>287</v>
      </c>
      <c r="E2" s="601" t="s">
        <v>293</v>
      </c>
    </row>
    <row r="3" spans="1:8" ht="14.4" customHeight="1" x14ac:dyDescent="0.25">
      <c r="A3" s="602"/>
      <c r="B3" s="651" t="s">
        <v>38</v>
      </c>
      <c r="C3" s="652"/>
      <c r="D3" s="652"/>
      <c r="E3" s="653"/>
      <c r="F3" s="603"/>
    </row>
    <row r="4" spans="1:8" ht="13.8" x14ac:dyDescent="0.25">
      <c r="A4" s="604" t="s">
        <v>0</v>
      </c>
      <c r="B4" s="605">
        <v>45281</v>
      </c>
      <c r="C4" s="605">
        <v>0</v>
      </c>
      <c r="D4" s="613">
        <v>4006</v>
      </c>
      <c r="E4" s="605">
        <f>B4-C4+D4</f>
        <v>49287</v>
      </c>
    </row>
    <row r="5" spans="1:8" ht="13.8" x14ac:dyDescent="0.25">
      <c r="A5" s="337" t="s">
        <v>115</v>
      </c>
      <c r="B5" s="385">
        <v>87402</v>
      </c>
      <c r="C5" s="385">
        <v>0</v>
      </c>
      <c r="D5" s="611">
        <v>7733</v>
      </c>
      <c r="E5" s="385">
        <f t="shared" ref="E5:E43" si="0">B5-C5+D5</f>
        <v>95135</v>
      </c>
    </row>
    <row r="6" spans="1:8" ht="13.8" x14ac:dyDescent="0.25">
      <c r="A6" s="337" t="s">
        <v>1</v>
      </c>
      <c r="B6" s="385">
        <v>7371</v>
      </c>
      <c r="C6" s="385">
        <v>0</v>
      </c>
      <c r="D6" s="611">
        <v>652</v>
      </c>
      <c r="E6" s="385">
        <f t="shared" si="0"/>
        <v>8023</v>
      </c>
    </row>
    <row r="7" spans="1:8" ht="13.8" x14ac:dyDescent="0.25">
      <c r="A7" s="337" t="s">
        <v>2</v>
      </c>
      <c r="B7" s="385">
        <v>11584</v>
      </c>
      <c r="C7" s="385">
        <v>0</v>
      </c>
      <c r="D7" s="611">
        <v>1025</v>
      </c>
      <c r="E7" s="385">
        <f t="shared" si="0"/>
        <v>12609</v>
      </c>
    </row>
    <row r="8" spans="1:8" ht="13.8" x14ac:dyDescent="0.25">
      <c r="A8" s="337" t="s">
        <v>3</v>
      </c>
      <c r="B8" s="385">
        <v>8424</v>
      </c>
      <c r="C8" s="385">
        <v>0</v>
      </c>
      <c r="D8" s="611">
        <v>745</v>
      </c>
      <c r="E8" s="385">
        <f t="shared" si="0"/>
        <v>9169</v>
      </c>
    </row>
    <row r="9" spans="1:8" ht="13.8" x14ac:dyDescent="0.25">
      <c r="A9" s="337" t="s">
        <v>37</v>
      </c>
      <c r="B9" s="385">
        <v>152691</v>
      </c>
      <c r="C9" s="385">
        <v>0</v>
      </c>
      <c r="D9" s="611">
        <v>13509</v>
      </c>
      <c r="E9" s="385">
        <f t="shared" si="0"/>
        <v>166200</v>
      </c>
      <c r="H9" s="606"/>
    </row>
    <row r="10" spans="1:8" ht="13.8" x14ac:dyDescent="0.25">
      <c r="A10" s="337" t="s">
        <v>4</v>
      </c>
      <c r="B10" s="385">
        <v>25273</v>
      </c>
      <c r="C10" s="385">
        <v>0</v>
      </c>
      <c r="D10" s="611">
        <v>2236</v>
      </c>
      <c r="E10" s="385">
        <f t="shared" si="0"/>
        <v>27509</v>
      </c>
      <c r="H10" s="606"/>
    </row>
    <row r="11" spans="1:8" ht="13.8" x14ac:dyDescent="0.25">
      <c r="A11" s="337" t="s">
        <v>5</v>
      </c>
      <c r="B11" s="385">
        <v>7258</v>
      </c>
      <c r="C11" s="385">
        <v>7258</v>
      </c>
      <c r="D11" s="611">
        <v>0</v>
      </c>
      <c r="E11" s="385">
        <f t="shared" si="0"/>
        <v>0</v>
      </c>
    </row>
    <row r="12" spans="1:8" ht="13.8" x14ac:dyDescent="0.25">
      <c r="A12" s="337" t="s">
        <v>6</v>
      </c>
      <c r="B12" s="385">
        <v>15796</v>
      </c>
      <c r="C12" s="385">
        <v>0</v>
      </c>
      <c r="D12" s="611">
        <v>1397</v>
      </c>
      <c r="E12" s="385">
        <f t="shared" si="0"/>
        <v>17193</v>
      </c>
    </row>
    <row r="13" spans="1:8" ht="13.8" x14ac:dyDescent="0.25">
      <c r="A13" s="337" t="s">
        <v>7</v>
      </c>
      <c r="B13" s="385">
        <v>7258</v>
      </c>
      <c r="C13" s="385">
        <v>7258</v>
      </c>
      <c r="D13" s="611">
        <v>0</v>
      </c>
      <c r="E13" s="385">
        <f t="shared" si="0"/>
        <v>0</v>
      </c>
    </row>
    <row r="14" spans="1:8" ht="13.8" x14ac:dyDescent="0.25">
      <c r="A14" s="337" t="s">
        <v>57</v>
      </c>
      <c r="B14" s="385">
        <v>185335</v>
      </c>
      <c r="C14" s="385">
        <v>0</v>
      </c>
      <c r="D14" s="611">
        <v>16397</v>
      </c>
      <c r="E14" s="385">
        <f t="shared" si="0"/>
        <v>201732</v>
      </c>
    </row>
    <row r="15" spans="1:8" ht="13.8" x14ac:dyDescent="0.25">
      <c r="A15" s="337" t="s">
        <v>9</v>
      </c>
      <c r="B15" s="385">
        <v>11584</v>
      </c>
      <c r="C15" s="385">
        <v>0</v>
      </c>
      <c r="D15" s="611">
        <v>1025</v>
      </c>
      <c r="E15" s="385">
        <f t="shared" si="0"/>
        <v>12609</v>
      </c>
    </row>
    <row r="16" spans="1:8" ht="13.8" x14ac:dyDescent="0.25">
      <c r="A16" s="337" t="s">
        <v>10</v>
      </c>
      <c r="B16" s="385">
        <v>27379</v>
      </c>
      <c r="C16" s="385">
        <v>0</v>
      </c>
      <c r="D16" s="611">
        <v>2422</v>
      </c>
      <c r="E16" s="385">
        <f t="shared" si="0"/>
        <v>29801</v>
      </c>
    </row>
    <row r="17" spans="1:5" ht="13.8" x14ac:dyDescent="0.25">
      <c r="A17" s="94" t="s">
        <v>288</v>
      </c>
      <c r="B17" s="385">
        <v>16849</v>
      </c>
      <c r="C17" s="385">
        <v>0</v>
      </c>
      <c r="D17" s="611">
        <v>1490</v>
      </c>
      <c r="E17" s="385">
        <f t="shared" si="0"/>
        <v>18339</v>
      </c>
    </row>
    <row r="18" spans="1:5" ht="13.8" x14ac:dyDescent="0.25">
      <c r="A18" s="337" t="s">
        <v>11</v>
      </c>
      <c r="B18" s="385">
        <v>9477</v>
      </c>
      <c r="C18" s="385">
        <v>0</v>
      </c>
      <c r="D18" s="611">
        <v>838</v>
      </c>
      <c r="E18" s="385">
        <f t="shared" si="0"/>
        <v>10315</v>
      </c>
    </row>
    <row r="19" spans="1:5" ht="13.8" x14ac:dyDescent="0.25">
      <c r="A19" s="337" t="s">
        <v>12</v>
      </c>
      <c r="B19" s="385">
        <v>7258</v>
      </c>
      <c r="C19" s="385">
        <v>7258</v>
      </c>
      <c r="D19" s="611">
        <v>0</v>
      </c>
      <c r="E19" s="385">
        <f t="shared" si="0"/>
        <v>0</v>
      </c>
    </row>
    <row r="20" spans="1:5" ht="13.8" x14ac:dyDescent="0.25">
      <c r="A20" s="412" t="s">
        <v>13</v>
      </c>
      <c r="B20" s="413">
        <v>50546</v>
      </c>
      <c r="C20" s="413">
        <v>0</v>
      </c>
      <c r="D20" s="612">
        <v>4472</v>
      </c>
      <c r="E20" s="385">
        <f t="shared" si="0"/>
        <v>55018</v>
      </c>
    </row>
    <row r="21" spans="1:5" ht="13.8" x14ac:dyDescent="0.25">
      <c r="A21" s="337" t="s">
        <v>14</v>
      </c>
      <c r="B21" s="385">
        <v>12636</v>
      </c>
      <c r="C21" s="385">
        <v>0</v>
      </c>
      <c r="D21" s="611">
        <v>1118</v>
      </c>
      <c r="E21" s="385">
        <f t="shared" si="0"/>
        <v>13754</v>
      </c>
    </row>
    <row r="22" spans="1:5" ht="13.8" x14ac:dyDescent="0.25">
      <c r="A22" s="337" t="s">
        <v>15</v>
      </c>
      <c r="B22" s="385">
        <v>7258</v>
      </c>
      <c r="C22" s="385">
        <v>7258</v>
      </c>
      <c r="D22" s="611">
        <v>0</v>
      </c>
      <c r="E22" s="385">
        <f t="shared" si="0"/>
        <v>0</v>
      </c>
    </row>
    <row r="23" spans="1:5" ht="13.8" x14ac:dyDescent="0.25">
      <c r="A23" s="337" t="s">
        <v>16</v>
      </c>
      <c r="B23" s="385">
        <v>10530</v>
      </c>
      <c r="C23" s="385">
        <v>0</v>
      </c>
      <c r="D23" s="611">
        <v>932</v>
      </c>
      <c r="E23" s="385">
        <f t="shared" si="0"/>
        <v>11462</v>
      </c>
    </row>
    <row r="24" spans="1:5" ht="13.8" x14ac:dyDescent="0.25">
      <c r="A24" s="337" t="s">
        <v>17</v>
      </c>
      <c r="B24" s="385">
        <v>8424</v>
      </c>
      <c r="C24" s="385">
        <v>0</v>
      </c>
      <c r="D24" s="611">
        <v>745</v>
      </c>
      <c r="E24" s="385">
        <f t="shared" si="0"/>
        <v>9169</v>
      </c>
    </row>
    <row r="25" spans="1:5" ht="13.8" x14ac:dyDescent="0.25">
      <c r="A25" s="337" t="s">
        <v>18</v>
      </c>
      <c r="B25" s="385">
        <v>11584</v>
      </c>
      <c r="C25" s="385">
        <v>0</v>
      </c>
      <c r="D25" s="611">
        <v>1025</v>
      </c>
      <c r="E25" s="385">
        <f t="shared" si="0"/>
        <v>12609</v>
      </c>
    </row>
    <row r="26" spans="1:5" ht="13.8" x14ac:dyDescent="0.25">
      <c r="A26" s="337" t="s">
        <v>19</v>
      </c>
      <c r="B26" s="385">
        <v>7258</v>
      </c>
      <c r="C26" s="385">
        <v>7258</v>
      </c>
      <c r="D26" s="611">
        <v>0</v>
      </c>
      <c r="E26" s="385">
        <f t="shared" si="0"/>
        <v>0</v>
      </c>
    </row>
    <row r="27" spans="1:5" ht="13.8" x14ac:dyDescent="0.25">
      <c r="A27" s="337" t="s">
        <v>20</v>
      </c>
      <c r="B27" s="385">
        <v>10530</v>
      </c>
      <c r="C27" s="385">
        <v>0</v>
      </c>
      <c r="D27" s="611">
        <v>932</v>
      </c>
      <c r="E27" s="385">
        <f t="shared" si="0"/>
        <v>11462</v>
      </c>
    </row>
    <row r="28" spans="1:5" ht="13.8" x14ac:dyDescent="0.25">
      <c r="A28" s="337" t="s">
        <v>21</v>
      </c>
      <c r="B28" s="385">
        <v>12636</v>
      </c>
      <c r="C28" s="385">
        <v>0</v>
      </c>
      <c r="D28" s="611">
        <v>1118</v>
      </c>
      <c r="E28" s="385">
        <f t="shared" si="0"/>
        <v>13754</v>
      </c>
    </row>
    <row r="29" spans="1:5" ht="13.8" x14ac:dyDescent="0.25">
      <c r="A29" s="337" t="s">
        <v>36</v>
      </c>
      <c r="B29" s="385">
        <v>7258</v>
      </c>
      <c r="C29" s="385">
        <v>0</v>
      </c>
      <c r="D29" s="611">
        <v>0</v>
      </c>
      <c r="E29" s="385">
        <f t="shared" si="0"/>
        <v>7258</v>
      </c>
    </row>
    <row r="30" spans="1:5" ht="13.8" x14ac:dyDescent="0.25">
      <c r="A30" s="337" t="s">
        <v>22</v>
      </c>
      <c r="B30" s="385">
        <v>13690</v>
      </c>
      <c r="C30" s="385">
        <v>0</v>
      </c>
      <c r="D30" s="611">
        <v>1211</v>
      </c>
      <c r="E30" s="385">
        <f t="shared" si="0"/>
        <v>14901</v>
      </c>
    </row>
    <row r="31" spans="1:5" ht="13.8" x14ac:dyDescent="0.25">
      <c r="A31" s="337" t="s">
        <v>23</v>
      </c>
      <c r="B31" s="385">
        <v>22114</v>
      </c>
      <c r="C31" s="385">
        <v>0</v>
      </c>
      <c r="D31" s="611">
        <v>1956</v>
      </c>
      <c r="E31" s="385">
        <f t="shared" si="0"/>
        <v>24070</v>
      </c>
    </row>
    <row r="32" spans="1:5" ht="13.8" x14ac:dyDescent="0.25">
      <c r="A32" s="337" t="s">
        <v>24</v>
      </c>
      <c r="B32" s="385">
        <v>30538</v>
      </c>
      <c r="C32" s="385">
        <v>0</v>
      </c>
      <c r="D32" s="611">
        <v>2702</v>
      </c>
      <c r="E32" s="385">
        <f t="shared" si="0"/>
        <v>33240</v>
      </c>
    </row>
    <row r="33" spans="1:6" ht="13.8" x14ac:dyDescent="0.25">
      <c r="A33" s="337" t="s">
        <v>25</v>
      </c>
      <c r="B33" s="385">
        <v>7258</v>
      </c>
      <c r="C33" s="385">
        <v>7258</v>
      </c>
      <c r="D33" s="611">
        <v>0</v>
      </c>
      <c r="E33" s="385">
        <f t="shared" si="0"/>
        <v>0</v>
      </c>
    </row>
    <row r="34" spans="1:6" ht="13.8" x14ac:dyDescent="0.25">
      <c r="A34" s="337" t="s">
        <v>43</v>
      </c>
      <c r="B34" s="385">
        <v>7258</v>
      </c>
      <c r="C34" s="385">
        <v>0</v>
      </c>
      <c r="D34" s="611">
        <v>0</v>
      </c>
      <c r="E34" s="385">
        <f t="shared" si="0"/>
        <v>7258</v>
      </c>
    </row>
    <row r="35" spans="1:6" ht="13.8" x14ac:dyDescent="0.25">
      <c r="A35" s="337" t="s">
        <v>26</v>
      </c>
      <c r="B35" s="385">
        <v>43175</v>
      </c>
      <c r="C35" s="385">
        <v>0</v>
      </c>
      <c r="D35" s="611">
        <v>3820</v>
      </c>
      <c r="E35" s="385">
        <f t="shared" si="0"/>
        <v>46995</v>
      </c>
    </row>
    <row r="36" spans="1:6" ht="13.8" x14ac:dyDescent="0.25">
      <c r="A36" s="337" t="s">
        <v>289</v>
      </c>
      <c r="B36" s="385">
        <v>142160</v>
      </c>
      <c r="C36" s="385">
        <v>0</v>
      </c>
      <c r="D36" s="611">
        <v>0</v>
      </c>
      <c r="E36" s="385">
        <f t="shared" si="0"/>
        <v>142160</v>
      </c>
    </row>
    <row r="37" spans="1:6" ht="13.8" x14ac:dyDescent="0.25">
      <c r="A37" s="337" t="s">
        <v>28</v>
      </c>
      <c r="B37" s="385">
        <v>24220</v>
      </c>
      <c r="C37" s="385">
        <v>0</v>
      </c>
      <c r="D37" s="611">
        <v>2143</v>
      </c>
      <c r="E37" s="385">
        <f t="shared" si="0"/>
        <v>26363</v>
      </c>
    </row>
    <row r="38" spans="1:6" ht="13.8" x14ac:dyDescent="0.25">
      <c r="A38" s="337" t="s">
        <v>290</v>
      </c>
      <c r="B38" s="385">
        <v>7258</v>
      </c>
      <c r="C38" s="385">
        <v>7258</v>
      </c>
      <c r="D38" s="611">
        <v>0</v>
      </c>
      <c r="E38" s="385">
        <f t="shared" si="0"/>
        <v>0</v>
      </c>
    </row>
    <row r="39" spans="1:6" ht="13.8" x14ac:dyDescent="0.25">
      <c r="A39" s="337" t="s">
        <v>30</v>
      </c>
      <c r="B39" s="385">
        <v>12636</v>
      </c>
      <c r="C39" s="385">
        <v>12636</v>
      </c>
      <c r="D39" s="611">
        <v>0</v>
      </c>
      <c r="E39" s="385">
        <f t="shared" si="0"/>
        <v>0</v>
      </c>
    </row>
    <row r="40" spans="1:6" ht="13.8" x14ac:dyDescent="0.25">
      <c r="A40" s="337" t="s">
        <v>31</v>
      </c>
      <c r="B40" s="385">
        <v>14743</v>
      </c>
      <c r="C40" s="385">
        <v>0</v>
      </c>
      <c r="D40" s="611">
        <v>1304</v>
      </c>
      <c r="E40" s="385">
        <f t="shared" si="0"/>
        <v>16047</v>
      </c>
    </row>
    <row r="41" spans="1:6" ht="13.8" x14ac:dyDescent="0.25">
      <c r="A41" s="337" t="s">
        <v>32</v>
      </c>
      <c r="B41" s="385">
        <v>7371</v>
      </c>
      <c r="C41" s="385">
        <v>7371</v>
      </c>
      <c r="D41" s="611">
        <v>0</v>
      </c>
      <c r="E41" s="385">
        <f t="shared" si="0"/>
        <v>0</v>
      </c>
    </row>
    <row r="42" spans="1:6" ht="13.8" x14ac:dyDescent="0.25">
      <c r="A42" s="337" t="s">
        <v>33</v>
      </c>
      <c r="B42" s="385">
        <v>7258</v>
      </c>
      <c r="C42" s="385">
        <v>7258</v>
      </c>
      <c r="D42" s="611">
        <v>0</v>
      </c>
      <c r="E42" s="385">
        <f t="shared" si="0"/>
        <v>0</v>
      </c>
    </row>
    <row r="43" spans="1:6" ht="13.8" x14ac:dyDescent="0.25">
      <c r="A43" s="607" t="s">
        <v>34</v>
      </c>
      <c r="B43" s="608">
        <v>12636</v>
      </c>
      <c r="C43" s="385">
        <v>0</v>
      </c>
      <c r="D43" s="611">
        <v>1118</v>
      </c>
      <c r="E43" s="608">
        <f t="shared" si="0"/>
        <v>13754</v>
      </c>
    </row>
    <row r="44" spans="1:6" ht="13.8" x14ac:dyDescent="0.25">
      <c r="A44" s="609" t="s">
        <v>35</v>
      </c>
      <c r="B44" s="610">
        <f>SUM(B4:B43)</f>
        <v>1117195</v>
      </c>
      <c r="C44" s="610">
        <f t="shared" ref="C44:D44" si="1">SUM(C4:C43)</f>
        <v>78071</v>
      </c>
      <c r="D44" s="610">
        <f t="shared" si="1"/>
        <v>78071</v>
      </c>
      <c r="E44" s="608">
        <f>SUM(E4:E43)</f>
        <v>1117195</v>
      </c>
    </row>
    <row r="45" spans="1:6" x14ac:dyDescent="0.25">
      <c r="A45" s="67"/>
      <c r="B45" s="67"/>
      <c r="C45" s="67"/>
      <c r="D45" s="67"/>
      <c r="E45" s="67"/>
    </row>
    <row r="46" spans="1:6" s="62" customFormat="1" ht="16.8" customHeight="1" x14ac:dyDescent="0.25">
      <c r="A46" s="650" t="s">
        <v>297</v>
      </c>
      <c r="B46" s="650"/>
      <c r="C46" s="650"/>
      <c r="D46" s="650"/>
      <c r="E46" s="654"/>
      <c r="F46" s="292"/>
    </row>
    <row r="47" spans="1:6" ht="13.8" x14ac:dyDescent="0.25">
      <c r="A47" s="614" t="s">
        <v>298</v>
      </c>
      <c r="B47" s="615"/>
      <c r="C47" s="615"/>
      <c r="D47" s="62"/>
      <c r="E47" s="62"/>
    </row>
  </sheetData>
  <mergeCells count="2">
    <mergeCell ref="B3:E3"/>
    <mergeCell ref="A46:E46"/>
  </mergeCells>
  <hyperlinks>
    <hyperlink ref="A47" r:id="rId1" xr:uid="{78DB54D8-4845-4F15-A13D-6C18943B5CB1}"/>
  </hyperlinks>
  <pageMargins left="0.5" right="0.17" top="1" bottom="0.17" header="0.17" footer="0.17"/>
  <pageSetup scale="8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2"/>
  <sheetViews>
    <sheetView showGridLines="0" zoomScaleNormal="100" workbookViewId="0">
      <selection sqref="A1:P22"/>
    </sheetView>
  </sheetViews>
  <sheetFormatPr defaultRowHeight="13.2" x14ac:dyDescent="0.25"/>
  <cols>
    <col min="1" max="1" width="25.88671875" customWidth="1"/>
    <col min="2" max="2" width="10.109375" customWidth="1"/>
    <col min="3" max="3" width="12" customWidth="1"/>
    <col min="4" max="5" width="10.3320312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9" customWidth="1"/>
    <col min="14" max="14" width="11" customWidth="1"/>
    <col min="15" max="15" width="8.44140625" customWidth="1"/>
    <col min="16" max="16" width="10" customWidth="1"/>
    <col min="17" max="17" width="11.33203125" bestFit="1" customWidth="1"/>
  </cols>
  <sheetData>
    <row r="1" spans="1:18" s="37" customFormat="1" ht="18.75" customHeight="1" x14ac:dyDescent="0.25">
      <c r="A1" s="540" t="s">
        <v>230</v>
      </c>
      <c r="B1" s="540"/>
      <c r="C1" s="540"/>
      <c r="D1" s="540"/>
      <c r="E1" s="540"/>
      <c r="F1" s="540"/>
      <c r="G1" s="540"/>
      <c r="H1" s="540"/>
      <c r="I1" s="540"/>
      <c r="J1" s="540"/>
      <c r="K1" s="540"/>
      <c r="L1" s="540"/>
      <c r="M1" s="540"/>
      <c r="N1" s="540"/>
      <c r="O1" s="540"/>
      <c r="P1" s="540"/>
    </row>
    <row r="2" spans="1:18" s="37" customFormat="1" ht="18" customHeight="1" x14ac:dyDescent="0.25">
      <c r="A2" s="45"/>
      <c r="B2" s="288" t="s">
        <v>214</v>
      </c>
      <c r="C2" s="203" t="s">
        <v>215</v>
      </c>
      <c r="D2" s="203" t="s">
        <v>216</v>
      </c>
      <c r="E2" s="399" t="s">
        <v>217</v>
      </c>
      <c r="F2" s="203" t="s">
        <v>218</v>
      </c>
      <c r="G2" s="203" t="s">
        <v>219</v>
      </c>
      <c r="H2" s="203" t="s">
        <v>220</v>
      </c>
      <c r="I2" s="203" t="s">
        <v>221</v>
      </c>
      <c r="J2" s="399" t="s">
        <v>222</v>
      </c>
      <c r="K2" s="203" t="s">
        <v>223</v>
      </c>
      <c r="L2" s="203" t="s">
        <v>224</v>
      </c>
      <c r="M2" s="204" t="s">
        <v>225</v>
      </c>
      <c r="N2" s="644" t="s">
        <v>231</v>
      </c>
      <c r="O2" s="645"/>
      <c r="P2" s="646"/>
    </row>
    <row r="3" spans="1:18" s="43" customFormat="1" ht="32.25" customHeight="1" x14ac:dyDescent="0.2">
      <c r="A3" s="42"/>
      <c r="B3" s="106">
        <v>43773</v>
      </c>
      <c r="C3" s="107">
        <v>43801</v>
      </c>
      <c r="D3" s="108">
        <v>43829</v>
      </c>
      <c r="E3" s="107">
        <v>43864</v>
      </c>
      <c r="F3" s="107">
        <v>43892</v>
      </c>
      <c r="G3" s="107" t="s">
        <v>242</v>
      </c>
      <c r="H3" s="107">
        <v>43948</v>
      </c>
      <c r="I3" s="107">
        <v>43983</v>
      </c>
      <c r="J3" s="107">
        <v>44012</v>
      </c>
      <c r="K3" s="107">
        <v>44046</v>
      </c>
      <c r="L3" s="107">
        <v>44074</v>
      </c>
      <c r="M3" s="107">
        <v>44102</v>
      </c>
      <c r="N3" s="445" t="s">
        <v>164</v>
      </c>
      <c r="O3" s="446" t="s">
        <v>58</v>
      </c>
      <c r="P3" s="403" t="s">
        <v>165</v>
      </c>
    </row>
    <row r="4" spans="1:18" ht="13.2" customHeight="1" x14ac:dyDescent="0.25">
      <c r="A4" s="19"/>
      <c r="B4" s="21"/>
      <c r="C4" s="22"/>
      <c r="D4" s="22"/>
      <c r="E4" s="22"/>
      <c r="F4" s="23"/>
      <c r="G4" s="6"/>
      <c r="H4" s="6"/>
      <c r="I4" s="2"/>
      <c r="J4" s="2"/>
      <c r="K4" s="2"/>
      <c r="L4" s="2"/>
      <c r="M4" s="10"/>
      <c r="N4" s="17"/>
      <c r="O4" s="16"/>
      <c r="P4" s="4"/>
    </row>
    <row r="5" spans="1:18" ht="12.75" customHeight="1" x14ac:dyDescent="0.3">
      <c r="A5" s="116"/>
      <c r="B5" s="631" t="s">
        <v>41</v>
      </c>
      <c r="C5" s="655"/>
      <c r="D5" s="655"/>
      <c r="E5" s="655"/>
      <c r="F5" s="655"/>
      <c r="G5" s="655"/>
      <c r="H5" s="655"/>
      <c r="I5" s="655"/>
      <c r="J5" s="655"/>
      <c r="K5" s="655"/>
      <c r="L5" s="655"/>
      <c r="M5" s="656"/>
      <c r="N5" s="206"/>
      <c r="O5" s="207"/>
      <c r="P5" s="206"/>
    </row>
    <row r="6" spans="1:18" ht="13.2" customHeight="1" x14ac:dyDescent="0.3">
      <c r="A6" s="116"/>
      <c r="B6" s="208"/>
      <c r="C6" s="209"/>
      <c r="D6" s="209"/>
      <c r="E6" s="209"/>
      <c r="F6" s="210"/>
      <c r="G6" s="211"/>
      <c r="H6" s="211"/>
      <c r="I6" s="209"/>
      <c r="J6" s="209"/>
      <c r="K6" s="209"/>
      <c r="L6" s="209"/>
      <c r="M6" s="212"/>
      <c r="N6" s="213"/>
      <c r="O6" s="214"/>
      <c r="P6" s="215"/>
    </row>
    <row r="7" spans="1:18" ht="18" customHeight="1" x14ac:dyDescent="0.25">
      <c r="A7" s="216" t="s">
        <v>186</v>
      </c>
      <c r="B7" s="217">
        <v>7090</v>
      </c>
      <c r="C7" s="218">
        <v>0</v>
      </c>
      <c r="D7" s="218">
        <v>0</v>
      </c>
      <c r="E7" s="191">
        <v>0</v>
      </c>
      <c r="F7" s="191"/>
      <c r="G7" s="191"/>
      <c r="H7" s="191"/>
      <c r="I7" s="191"/>
      <c r="J7" s="214"/>
      <c r="K7" s="214"/>
      <c r="L7" s="219"/>
      <c r="M7" s="220"/>
      <c r="N7" s="213">
        <v>7090</v>
      </c>
      <c r="O7" s="221">
        <v>7090</v>
      </c>
      <c r="P7" s="215">
        <f>N7/O7</f>
        <v>1</v>
      </c>
    </row>
    <row r="8" spans="1:18" ht="18" customHeight="1" x14ac:dyDescent="0.25">
      <c r="A8" s="216" t="s">
        <v>147</v>
      </c>
      <c r="B8" s="217">
        <v>1603</v>
      </c>
      <c r="C8" s="218">
        <v>1313</v>
      </c>
      <c r="D8" s="218">
        <v>1482</v>
      </c>
      <c r="E8" s="191">
        <f>N8-SUM(B8:D8)</f>
        <v>1426</v>
      </c>
      <c r="F8" s="191"/>
      <c r="G8" s="191"/>
      <c r="H8" s="191"/>
      <c r="I8" s="191"/>
      <c r="J8" s="191"/>
      <c r="K8" s="214"/>
      <c r="L8" s="218"/>
      <c r="M8" s="220"/>
      <c r="N8" s="222">
        <v>5824</v>
      </c>
      <c r="O8" s="221">
        <v>10300</v>
      </c>
      <c r="P8" s="215">
        <f>N8/O8</f>
        <v>0.56543689320388346</v>
      </c>
      <c r="Q8" s="1"/>
      <c r="R8" s="27"/>
    </row>
    <row r="9" spans="1:18" ht="21" customHeight="1" x14ac:dyDescent="0.25">
      <c r="A9" s="223" t="s">
        <v>261</v>
      </c>
      <c r="B9" s="217"/>
      <c r="C9" s="218"/>
      <c r="D9" s="218"/>
      <c r="E9" s="191"/>
      <c r="F9" s="191"/>
      <c r="G9" s="191"/>
      <c r="H9" s="191"/>
      <c r="I9" s="191"/>
      <c r="J9" s="191"/>
      <c r="K9" s="214"/>
      <c r="L9" s="219"/>
      <c r="M9" s="220"/>
      <c r="N9" s="225" t="s">
        <v>50</v>
      </c>
      <c r="O9" s="226">
        <v>2954</v>
      </c>
      <c r="P9" s="227" t="s">
        <v>50</v>
      </c>
    </row>
    <row r="10" spans="1:18" ht="21" customHeight="1" x14ac:dyDescent="0.25">
      <c r="A10" s="228" t="s">
        <v>262</v>
      </c>
      <c r="B10" s="217">
        <v>1630</v>
      </c>
      <c r="C10" s="218">
        <v>0</v>
      </c>
      <c r="D10" s="218">
        <v>0</v>
      </c>
      <c r="E10" s="191">
        <f t="shared" ref="E10:E11" si="0">N10-SUM(B10:D10)</f>
        <v>0</v>
      </c>
      <c r="F10" s="191"/>
      <c r="G10" s="191"/>
      <c r="H10" s="191"/>
      <c r="I10" s="191"/>
      <c r="J10" s="191"/>
      <c r="K10" s="214"/>
      <c r="L10" s="219"/>
      <c r="M10" s="220"/>
      <c r="N10" s="213">
        <v>1630</v>
      </c>
      <c r="O10" s="221">
        <v>1656</v>
      </c>
      <c r="P10" s="215">
        <f>N10/O10</f>
        <v>0.9842995169082126</v>
      </c>
    </row>
    <row r="11" spans="1:18" s="7" customFormat="1" ht="21" customHeight="1" x14ac:dyDescent="0.25">
      <c r="A11" s="228" t="s">
        <v>263</v>
      </c>
      <c r="B11" s="229">
        <v>49700</v>
      </c>
      <c r="C11" s="218">
        <v>0</v>
      </c>
      <c r="D11" s="218">
        <v>0</v>
      </c>
      <c r="E11" s="191">
        <f t="shared" si="0"/>
        <v>55000</v>
      </c>
      <c r="F11" s="218"/>
      <c r="G11" s="192"/>
      <c r="H11" s="191"/>
      <c r="I11" s="191"/>
      <c r="J11" s="191"/>
      <c r="K11" s="214"/>
      <c r="L11" s="230"/>
      <c r="M11" s="231"/>
      <c r="N11" s="232">
        <v>104700</v>
      </c>
      <c r="O11" s="233">
        <v>170000</v>
      </c>
      <c r="P11" s="234">
        <f>N11/O11</f>
        <v>0.61588235294117644</v>
      </c>
      <c r="Q11" s="34"/>
    </row>
    <row r="12" spans="1:18" s="7" customFormat="1" ht="10.95" customHeight="1" x14ac:dyDescent="0.25">
      <c r="A12" s="235"/>
      <c r="B12" s="229"/>
      <c r="C12" s="236"/>
      <c r="D12" s="236"/>
      <c r="E12" s="192"/>
      <c r="F12" s="192"/>
      <c r="G12" s="192"/>
      <c r="H12" s="192"/>
      <c r="I12" s="192"/>
      <c r="J12" s="224"/>
      <c r="K12" s="224"/>
      <c r="L12" s="237"/>
      <c r="M12" s="231"/>
      <c r="N12" s="222"/>
      <c r="O12" s="238"/>
      <c r="P12" s="234"/>
    </row>
    <row r="13" spans="1:18" ht="13.65" customHeight="1" x14ac:dyDescent="0.25">
      <c r="A13" s="239" t="s">
        <v>35</v>
      </c>
      <c r="B13" s="240">
        <f>SUM(B7:B12)</f>
        <v>60023</v>
      </c>
      <c r="C13" s="241">
        <f>SUM(C7:C12)</f>
        <v>1313</v>
      </c>
      <c r="D13" s="241">
        <f>SUM(D7:D12)</f>
        <v>1482</v>
      </c>
      <c r="E13" s="241">
        <f>SUM(E7:E12)</f>
        <v>56426</v>
      </c>
      <c r="F13" s="241"/>
      <c r="G13" s="241"/>
      <c r="H13" s="241"/>
      <c r="I13" s="241"/>
      <c r="J13" s="241"/>
      <c r="K13" s="241"/>
      <c r="L13" s="241"/>
      <c r="M13" s="241"/>
      <c r="N13" s="409">
        <f>SUM(N7:N12)</f>
        <v>119244</v>
      </c>
      <c r="O13" s="242">
        <f>SUM(O7:O12)</f>
        <v>192000</v>
      </c>
      <c r="P13" s="243">
        <f>N13/O13</f>
        <v>0.62106249999999996</v>
      </c>
    </row>
    <row r="14" spans="1:18" ht="15" customHeight="1" x14ac:dyDescent="0.25">
      <c r="A14" s="83"/>
      <c r="B14" s="84"/>
      <c r="C14" s="84"/>
      <c r="D14" s="84"/>
      <c r="E14" s="84"/>
      <c r="F14" s="84"/>
      <c r="G14" s="83"/>
      <c r="H14" s="83"/>
      <c r="I14" s="83"/>
      <c r="J14" s="83"/>
      <c r="K14" s="83"/>
      <c r="L14" s="83"/>
      <c r="M14" s="83"/>
      <c r="N14" s="83"/>
      <c r="O14" s="84"/>
      <c r="P14" s="244"/>
    </row>
    <row r="15" spans="1:18" s="72" customFormat="1" ht="19.2" customHeight="1" x14ac:dyDescent="0.25">
      <c r="A15" s="657" t="s">
        <v>179</v>
      </c>
      <c r="B15" s="657"/>
      <c r="C15" s="657"/>
      <c r="D15" s="657"/>
      <c r="E15" s="657"/>
      <c r="F15" s="95"/>
      <c r="G15" s="62"/>
      <c r="H15" s="62"/>
      <c r="I15" s="62"/>
      <c r="J15" s="62"/>
      <c r="K15" s="62"/>
      <c r="L15" s="62"/>
      <c r="M15" s="62"/>
      <c r="N15" s="62"/>
      <c r="O15" s="62"/>
      <c r="P15" s="62"/>
    </row>
    <row r="16" spans="1:18" s="68" customFormat="1" ht="16.8" customHeight="1" x14ac:dyDescent="0.25">
      <c r="A16" s="658" t="s">
        <v>145</v>
      </c>
      <c r="B16" s="658"/>
      <c r="C16" s="658"/>
      <c r="D16" s="658"/>
      <c r="E16" s="658"/>
      <c r="F16" s="658"/>
      <c r="G16" s="201"/>
      <c r="H16" s="201"/>
      <c r="I16" s="201"/>
      <c r="J16" s="201"/>
      <c r="K16" s="201"/>
      <c r="L16" s="201"/>
      <c r="M16" s="201"/>
      <c r="N16" s="201"/>
      <c r="O16" s="201"/>
      <c r="P16" s="201"/>
    </row>
    <row r="17" spans="1:17" s="68" customFormat="1" ht="15.75" customHeight="1" x14ac:dyDescent="0.25">
      <c r="A17" s="650" t="s">
        <v>295</v>
      </c>
      <c r="B17" s="650"/>
      <c r="C17" s="650"/>
      <c r="D17" s="650"/>
      <c r="E17" s="650"/>
      <c r="F17" s="650"/>
      <c r="G17" s="650"/>
      <c r="H17" s="650"/>
      <c r="I17" s="650"/>
      <c r="J17" s="650"/>
      <c r="K17" s="650"/>
      <c r="L17" s="650"/>
      <c r="M17" s="650"/>
      <c r="N17" s="650"/>
      <c r="O17" s="650"/>
      <c r="P17" s="650"/>
    </row>
    <row r="18" spans="1:17" s="68" customFormat="1" ht="14.25" customHeight="1" x14ac:dyDescent="0.25">
      <c r="A18" s="245" t="s">
        <v>48</v>
      </c>
      <c r="B18" s="246">
        <v>1656</v>
      </c>
      <c r="C18" s="247">
        <v>43739</v>
      </c>
      <c r="D18" s="201"/>
      <c r="E18" s="201"/>
      <c r="F18" s="248"/>
      <c r="G18" s="201"/>
      <c r="H18" s="249"/>
      <c r="I18" s="201"/>
      <c r="J18" s="201"/>
      <c r="K18" s="248"/>
      <c r="L18" s="201"/>
      <c r="M18" s="201"/>
      <c r="N18" s="201"/>
      <c r="O18" s="248"/>
      <c r="P18" s="248"/>
    </row>
    <row r="19" spans="1:17" s="68" customFormat="1" ht="14.25" customHeight="1" x14ac:dyDescent="0.25">
      <c r="A19" s="245" t="s">
        <v>47</v>
      </c>
      <c r="B19" s="246">
        <v>50000</v>
      </c>
      <c r="C19" s="247">
        <v>43747</v>
      </c>
      <c r="D19" s="201"/>
      <c r="E19" s="201"/>
      <c r="F19" s="248"/>
      <c r="G19" s="201"/>
      <c r="H19" s="250"/>
      <c r="I19" s="201"/>
      <c r="J19" s="201"/>
      <c r="K19" s="201"/>
      <c r="L19" s="201"/>
      <c r="M19" s="201"/>
      <c r="N19" s="201"/>
      <c r="O19" s="248"/>
      <c r="P19" s="201"/>
    </row>
    <row r="20" spans="1:17" s="68" customFormat="1" ht="14.25" customHeight="1" x14ac:dyDescent="0.25">
      <c r="A20" s="245" t="s">
        <v>46</v>
      </c>
      <c r="B20" s="246">
        <v>50000</v>
      </c>
      <c r="C20" s="247">
        <v>43852</v>
      </c>
      <c r="D20" s="201"/>
      <c r="E20" s="201"/>
      <c r="F20" s="251"/>
      <c r="G20" s="252"/>
      <c r="H20" s="251"/>
      <c r="I20" s="251"/>
      <c r="J20" s="253"/>
      <c r="K20" s="253"/>
      <c r="L20" s="253"/>
      <c r="M20" s="253"/>
      <c r="N20" s="253"/>
      <c r="O20" s="253"/>
      <c r="P20" s="254"/>
      <c r="Q20" s="104"/>
    </row>
    <row r="21" spans="1:17" s="68" customFormat="1" ht="14.25" customHeight="1" x14ac:dyDescent="0.25">
      <c r="A21" s="245" t="s">
        <v>45</v>
      </c>
      <c r="B21" s="246">
        <v>35000</v>
      </c>
      <c r="C21" s="247">
        <v>43936</v>
      </c>
      <c r="D21" s="201"/>
      <c r="E21" s="201"/>
      <c r="F21" s="248"/>
      <c r="G21" s="201"/>
      <c r="H21" s="249"/>
      <c r="I21" s="201"/>
      <c r="J21" s="201"/>
      <c r="K21" s="201"/>
      <c r="L21" s="201"/>
      <c r="M21" s="201"/>
      <c r="N21" s="201"/>
      <c r="O21" s="201"/>
      <c r="P21" s="201"/>
    </row>
    <row r="22" spans="1:17" s="68" customFormat="1" ht="14.25" customHeight="1" x14ac:dyDescent="0.25">
      <c r="A22" s="245" t="s">
        <v>49</v>
      </c>
      <c r="B22" s="246">
        <v>35000</v>
      </c>
      <c r="C22" s="247">
        <v>44027</v>
      </c>
      <c r="D22" s="201"/>
      <c r="E22" s="201"/>
      <c r="F22" s="248"/>
      <c r="G22" s="201"/>
      <c r="H22" s="249"/>
      <c r="I22" s="201"/>
      <c r="J22" s="201"/>
      <c r="K22" s="201"/>
      <c r="L22" s="201"/>
      <c r="M22" s="201"/>
      <c r="N22" s="201"/>
      <c r="O22" s="201"/>
      <c r="P22" s="201"/>
    </row>
  </sheetData>
  <mergeCells count="5">
    <mergeCell ref="B5:M5"/>
    <mergeCell ref="N2:P2"/>
    <mergeCell ref="A17:P17"/>
    <mergeCell ref="A15:E15"/>
    <mergeCell ref="A16:F16"/>
  </mergeCells>
  <phoneticPr fontId="28" type="noConversion"/>
  <pageMargins left="0.5" right="0.17" top="1" bottom="0.17" header="0.17" footer="0.17"/>
  <pageSetup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X52"/>
  <sheetViews>
    <sheetView showGridLines="0" zoomScaleNormal="100" zoomScaleSheetLayoutView="100" workbookViewId="0">
      <selection sqref="A1:T39"/>
    </sheetView>
  </sheetViews>
  <sheetFormatPr defaultRowHeight="13.2" x14ac:dyDescent="0.25"/>
  <cols>
    <col min="1" max="1" width="20.88671875" style="70" customWidth="1"/>
    <col min="2" max="2" width="10.33203125" style="119" customWidth="1"/>
    <col min="3" max="3" width="10.21875" style="70" customWidth="1"/>
    <col min="4" max="4" width="9" style="70" customWidth="1"/>
    <col min="5" max="5" width="10" style="70" customWidth="1"/>
    <col min="6" max="6" width="8.109375" style="70" customWidth="1"/>
    <col min="7" max="7" width="8.44140625" style="70" customWidth="1"/>
    <col min="8" max="10" width="8.33203125" style="70" customWidth="1"/>
    <col min="11" max="11" width="9.33203125" style="70" customWidth="1"/>
    <col min="12" max="15" width="8.33203125" style="70" customWidth="1"/>
    <col min="16" max="16" width="9.21875" style="70" customWidth="1"/>
    <col min="17" max="17" width="9.6640625" style="70" customWidth="1"/>
    <col min="18" max="19" width="8.88671875" style="70" customWidth="1"/>
    <col min="20" max="20" width="9.88671875" style="70" customWidth="1"/>
    <col min="21" max="21" width="6" customWidth="1"/>
  </cols>
  <sheetData>
    <row r="1" spans="1:24" s="37" customFormat="1" ht="28.5" customHeight="1" x14ac:dyDescent="0.25">
      <c r="A1" s="664" t="s">
        <v>259</v>
      </c>
      <c r="B1" s="664"/>
      <c r="C1" s="664"/>
      <c r="D1" s="664"/>
      <c r="E1" s="664"/>
      <c r="F1" s="664"/>
      <c r="G1" s="664"/>
      <c r="H1" s="664"/>
      <c r="I1" s="664"/>
      <c r="J1" s="664"/>
      <c r="K1" s="664"/>
      <c r="L1" s="664"/>
      <c r="M1" s="664"/>
      <c r="N1" s="664"/>
      <c r="O1" s="664"/>
      <c r="P1" s="664"/>
      <c r="Q1" s="664"/>
      <c r="R1" s="664"/>
      <c r="S1" s="537"/>
      <c r="T1" s="539"/>
    </row>
    <row r="2" spans="1:24" s="2" customFormat="1" ht="29.25" customHeight="1" x14ac:dyDescent="0.3">
      <c r="A2" s="47"/>
      <c r="B2" s="287" t="s">
        <v>229</v>
      </c>
      <c r="C2" s="288" t="s">
        <v>214</v>
      </c>
      <c r="D2" s="203" t="s">
        <v>215</v>
      </c>
      <c r="E2" s="203" t="s">
        <v>216</v>
      </c>
      <c r="F2" s="662" t="s">
        <v>185</v>
      </c>
      <c r="G2" s="663"/>
      <c r="H2" s="399" t="s">
        <v>217</v>
      </c>
      <c r="I2" s="203" t="s">
        <v>218</v>
      </c>
      <c r="J2" s="203" t="s">
        <v>219</v>
      </c>
      <c r="K2" s="203" t="s">
        <v>220</v>
      </c>
      <c r="L2" s="203" t="s">
        <v>221</v>
      </c>
      <c r="M2" s="399" t="s">
        <v>222</v>
      </c>
      <c r="N2" s="203" t="s">
        <v>223</v>
      </c>
      <c r="O2" s="203" t="s">
        <v>224</v>
      </c>
      <c r="P2" s="204" t="s">
        <v>225</v>
      </c>
      <c r="Q2" s="289" t="s">
        <v>193</v>
      </c>
      <c r="R2" s="290" t="s">
        <v>204</v>
      </c>
      <c r="S2" s="665" t="s">
        <v>203</v>
      </c>
      <c r="T2" s="666"/>
      <c r="U2" s="5"/>
    </row>
    <row r="3" spans="1:24" s="43" customFormat="1" ht="29.4" customHeight="1" x14ac:dyDescent="0.2">
      <c r="A3" s="44"/>
      <c r="B3" s="120" t="s">
        <v>113</v>
      </c>
      <c r="C3" s="106">
        <v>43773</v>
      </c>
      <c r="D3" s="107">
        <v>43801</v>
      </c>
      <c r="E3" s="108">
        <v>43829</v>
      </c>
      <c r="F3" s="442" t="s">
        <v>270</v>
      </c>
      <c r="G3" s="360" t="s">
        <v>58</v>
      </c>
      <c r="H3" s="107">
        <v>43864</v>
      </c>
      <c r="I3" s="107">
        <v>43892</v>
      </c>
      <c r="J3" s="107" t="s">
        <v>242</v>
      </c>
      <c r="K3" s="107">
        <v>43948</v>
      </c>
      <c r="L3" s="107">
        <v>43983</v>
      </c>
      <c r="M3" s="107">
        <v>44012</v>
      </c>
      <c r="N3" s="107">
        <v>44046</v>
      </c>
      <c r="O3" s="107">
        <v>44074</v>
      </c>
      <c r="P3" s="107">
        <v>44102</v>
      </c>
      <c r="Q3" s="359" t="s">
        <v>168</v>
      </c>
      <c r="R3" s="443" t="s">
        <v>168</v>
      </c>
      <c r="S3" s="442" t="s">
        <v>188</v>
      </c>
      <c r="T3" s="444" t="s">
        <v>58</v>
      </c>
      <c r="U3" s="76"/>
    </row>
    <row r="4" spans="1:24" ht="23.4" customHeight="1" x14ac:dyDescent="0.25">
      <c r="A4" s="381"/>
      <c r="B4" s="386"/>
      <c r="C4" s="659" t="s">
        <v>38</v>
      </c>
      <c r="D4" s="660"/>
      <c r="E4" s="660"/>
      <c r="F4" s="660"/>
      <c r="G4" s="660"/>
      <c r="H4" s="660"/>
      <c r="I4" s="660"/>
      <c r="J4" s="660"/>
      <c r="K4" s="660"/>
      <c r="L4" s="660"/>
      <c r="M4" s="660"/>
      <c r="N4" s="660"/>
      <c r="O4" s="660"/>
      <c r="P4" s="660"/>
      <c r="Q4" s="660"/>
      <c r="R4" s="660"/>
      <c r="S4" s="660"/>
      <c r="T4" s="661"/>
    </row>
    <row r="5" spans="1:24" ht="12.75" customHeight="1" x14ac:dyDescent="0.25">
      <c r="A5" s="3"/>
      <c r="B5" s="3"/>
      <c r="C5" s="40"/>
      <c r="D5" s="40"/>
      <c r="E5" s="40"/>
      <c r="F5" s="39"/>
      <c r="G5" s="39"/>
      <c r="H5" s="40"/>
      <c r="I5" s="40"/>
      <c r="J5" s="40"/>
      <c r="K5" s="40"/>
      <c r="L5" s="40"/>
      <c r="M5" s="40"/>
      <c r="N5" s="40"/>
      <c r="O5" s="40"/>
      <c r="P5" s="40"/>
      <c r="Q5" s="39"/>
      <c r="R5" s="41"/>
      <c r="S5" s="41"/>
      <c r="T5" s="41"/>
    </row>
    <row r="6" spans="1:24" ht="13.65" customHeight="1" x14ac:dyDescent="0.25">
      <c r="A6" s="256" t="s">
        <v>56</v>
      </c>
      <c r="B6" s="257">
        <f t="shared" ref="B6:H6" si="0">SUM(B7:B13)</f>
        <v>110266</v>
      </c>
      <c r="C6" s="257">
        <f t="shared" si="0"/>
        <v>8875</v>
      </c>
      <c r="D6" s="533">
        <f t="shared" si="0"/>
        <v>9388</v>
      </c>
      <c r="E6" s="533">
        <f t="shared" si="0"/>
        <v>7508</v>
      </c>
      <c r="F6" s="260">
        <f t="shared" si="0"/>
        <v>136037</v>
      </c>
      <c r="G6" s="260">
        <f t="shared" si="0"/>
        <v>137900</v>
      </c>
      <c r="H6" s="364">
        <f t="shared" si="0"/>
        <v>13157</v>
      </c>
      <c r="I6" s="366"/>
      <c r="J6" s="366"/>
      <c r="K6" s="366"/>
      <c r="L6" s="366"/>
      <c r="M6" s="366"/>
      <c r="N6" s="366"/>
      <c r="O6" s="366"/>
      <c r="P6" s="366"/>
      <c r="Q6" s="262">
        <f>SUM(Q7:Q13)</f>
        <v>123553</v>
      </c>
      <c r="R6" s="262">
        <f>SUM(R7:R13)</f>
        <v>149324</v>
      </c>
      <c r="S6" s="262">
        <f>SUM(S7:S13)</f>
        <v>13157</v>
      </c>
      <c r="T6" s="260">
        <f>SUM(T7:T13)</f>
        <v>144860</v>
      </c>
      <c r="U6" s="263"/>
      <c r="X6" s="71"/>
    </row>
    <row r="7" spans="1:24" ht="15" customHeight="1" x14ac:dyDescent="0.25">
      <c r="A7" s="193" t="s">
        <v>6</v>
      </c>
      <c r="B7" s="258">
        <v>10816</v>
      </c>
      <c r="C7" s="264">
        <v>544</v>
      </c>
      <c r="D7" s="265">
        <v>508</v>
      </c>
      <c r="E7" s="265">
        <f t="shared" ref="E7:E13" si="1">F7-B7-C7-D7</f>
        <v>1478</v>
      </c>
      <c r="F7" s="266">
        <v>13346</v>
      </c>
      <c r="G7" s="269">
        <v>13860</v>
      </c>
      <c r="H7" s="259">
        <f t="shared" ref="H7:H13" si="2">S7</f>
        <v>138</v>
      </c>
      <c r="I7" s="261"/>
      <c r="J7" s="261"/>
      <c r="K7" s="261"/>
      <c r="L7" s="259"/>
      <c r="M7" s="259"/>
      <c r="N7" s="259"/>
      <c r="O7" s="259"/>
      <c r="P7" s="267"/>
      <c r="Q7" s="268">
        <v>12440</v>
      </c>
      <c r="R7" s="268">
        <f t="shared" ref="R7:R13" si="3">C7+D7+E7+Q7</f>
        <v>14970</v>
      </c>
      <c r="S7" s="441">
        <v>138</v>
      </c>
      <c r="T7" s="526">
        <v>14080</v>
      </c>
      <c r="U7" s="270"/>
      <c r="X7" s="71"/>
    </row>
    <row r="8" spans="1:24" ht="15" customHeight="1" x14ac:dyDescent="0.25">
      <c r="A8" s="193" t="s">
        <v>52</v>
      </c>
      <c r="B8" s="272">
        <v>2000</v>
      </c>
      <c r="C8" s="264">
        <v>0</v>
      </c>
      <c r="D8" s="265">
        <v>0</v>
      </c>
      <c r="E8" s="265">
        <f t="shared" si="1"/>
        <v>0</v>
      </c>
      <c r="F8" s="266">
        <v>2000</v>
      </c>
      <c r="G8" s="269">
        <v>2000</v>
      </c>
      <c r="H8" s="259">
        <f t="shared" si="2"/>
        <v>94</v>
      </c>
      <c r="I8" s="261"/>
      <c r="J8" s="261"/>
      <c r="K8" s="261"/>
      <c r="L8" s="259"/>
      <c r="M8" s="259"/>
      <c r="N8" s="259"/>
      <c r="O8" s="259"/>
      <c r="P8" s="267"/>
      <c r="Q8" s="268">
        <v>1128</v>
      </c>
      <c r="R8" s="268">
        <f t="shared" si="3"/>
        <v>1128</v>
      </c>
      <c r="S8" s="441">
        <v>94</v>
      </c>
      <c r="T8" s="526">
        <v>2000</v>
      </c>
      <c r="U8" s="270"/>
    </row>
    <row r="9" spans="1:24" ht="15" customHeight="1" x14ac:dyDescent="0.25">
      <c r="A9" s="193" t="s">
        <v>232</v>
      </c>
      <c r="B9" s="272">
        <v>0</v>
      </c>
      <c r="C9" s="264">
        <v>0</v>
      </c>
      <c r="D9" s="265">
        <v>0</v>
      </c>
      <c r="E9" s="265">
        <f t="shared" si="1"/>
        <v>0</v>
      </c>
      <c r="F9" s="266">
        <v>0</v>
      </c>
      <c r="G9" s="269">
        <v>0</v>
      </c>
      <c r="H9" s="259">
        <f t="shared" si="2"/>
        <v>0</v>
      </c>
      <c r="I9" s="261"/>
      <c r="J9" s="261"/>
      <c r="K9" s="261"/>
      <c r="L9" s="259"/>
      <c r="M9" s="259"/>
      <c r="N9" s="259"/>
      <c r="O9" s="259"/>
      <c r="P9" s="267"/>
      <c r="Q9" s="268">
        <v>3390</v>
      </c>
      <c r="R9" s="268">
        <f t="shared" si="3"/>
        <v>3390</v>
      </c>
      <c r="S9" s="441">
        <v>0</v>
      </c>
      <c r="T9" s="526">
        <v>4520</v>
      </c>
      <c r="U9" s="270"/>
    </row>
    <row r="10" spans="1:24" ht="15" customHeight="1" x14ac:dyDescent="0.25">
      <c r="A10" s="193" t="s">
        <v>10</v>
      </c>
      <c r="B10" s="258">
        <v>33730</v>
      </c>
      <c r="C10" s="264">
        <v>1630</v>
      </c>
      <c r="D10" s="265">
        <v>0</v>
      </c>
      <c r="E10" s="265">
        <f t="shared" si="1"/>
        <v>0</v>
      </c>
      <c r="F10" s="266">
        <v>35360</v>
      </c>
      <c r="G10" s="269">
        <v>35360</v>
      </c>
      <c r="H10" s="259">
        <f t="shared" si="2"/>
        <v>2289</v>
      </c>
      <c r="I10" s="261"/>
      <c r="J10" s="261"/>
      <c r="K10" s="261"/>
      <c r="L10" s="259"/>
      <c r="M10" s="259"/>
      <c r="N10" s="259"/>
      <c r="O10" s="259"/>
      <c r="P10" s="267"/>
      <c r="Q10" s="268">
        <v>33565</v>
      </c>
      <c r="R10" s="268">
        <f t="shared" si="3"/>
        <v>35195</v>
      </c>
      <c r="S10" s="441">
        <v>2289</v>
      </c>
      <c r="T10" s="526">
        <v>36040</v>
      </c>
      <c r="U10" s="270"/>
    </row>
    <row r="11" spans="1:24" ht="15" customHeight="1" x14ac:dyDescent="0.25">
      <c r="A11" s="193" t="s">
        <v>250</v>
      </c>
      <c r="B11" s="258">
        <v>30965</v>
      </c>
      <c r="C11" s="264">
        <v>4901</v>
      </c>
      <c r="D11" s="265">
        <v>5970</v>
      </c>
      <c r="E11" s="265">
        <f t="shared" si="1"/>
        <v>5790</v>
      </c>
      <c r="F11" s="266">
        <v>47626</v>
      </c>
      <c r="G11" s="269">
        <v>48880</v>
      </c>
      <c r="H11" s="259">
        <f t="shared" si="2"/>
        <v>2636</v>
      </c>
      <c r="I11" s="261"/>
      <c r="J11" s="261"/>
      <c r="K11" s="261"/>
      <c r="L11" s="259"/>
      <c r="M11" s="259"/>
      <c r="N11" s="259"/>
      <c r="O11" s="259"/>
      <c r="P11" s="267"/>
      <c r="Q11" s="268">
        <v>36322</v>
      </c>
      <c r="R11" s="268">
        <f t="shared" si="3"/>
        <v>52983</v>
      </c>
      <c r="S11" s="441">
        <v>2636</v>
      </c>
      <c r="T11" s="526">
        <v>49820</v>
      </c>
      <c r="U11" s="270"/>
    </row>
    <row r="12" spans="1:24" ht="15" customHeight="1" x14ac:dyDescent="0.25">
      <c r="A12" s="193" t="s">
        <v>16</v>
      </c>
      <c r="B12" s="258">
        <v>9745</v>
      </c>
      <c r="C12" s="264">
        <v>0</v>
      </c>
      <c r="D12" s="265">
        <v>0</v>
      </c>
      <c r="E12" s="265">
        <f t="shared" si="1"/>
        <v>240</v>
      </c>
      <c r="F12" s="266">
        <v>9985</v>
      </c>
      <c r="G12" s="269">
        <v>10080</v>
      </c>
      <c r="H12" s="259">
        <f t="shared" si="2"/>
        <v>0</v>
      </c>
      <c r="I12" s="261"/>
      <c r="J12" s="261"/>
      <c r="K12" s="261"/>
      <c r="L12" s="259"/>
      <c r="M12" s="259"/>
      <c r="N12" s="259"/>
      <c r="O12" s="259"/>
      <c r="P12" s="267"/>
      <c r="Q12" s="268">
        <v>9039</v>
      </c>
      <c r="R12" s="268">
        <f t="shared" si="3"/>
        <v>9279</v>
      </c>
      <c r="S12" s="441">
        <v>0</v>
      </c>
      <c r="T12" s="526">
        <v>10240</v>
      </c>
      <c r="U12" s="270"/>
    </row>
    <row r="13" spans="1:24" ht="15" customHeight="1" x14ac:dyDescent="0.25">
      <c r="A13" s="193" t="s">
        <v>23</v>
      </c>
      <c r="B13" s="258">
        <v>23010</v>
      </c>
      <c r="C13" s="264">
        <v>1800</v>
      </c>
      <c r="D13" s="265">
        <v>2910</v>
      </c>
      <c r="E13" s="265">
        <f t="shared" si="1"/>
        <v>0</v>
      </c>
      <c r="F13" s="266">
        <v>27720</v>
      </c>
      <c r="G13" s="269">
        <v>27720</v>
      </c>
      <c r="H13" s="259">
        <f t="shared" si="2"/>
        <v>8000</v>
      </c>
      <c r="I13" s="261"/>
      <c r="J13" s="261"/>
      <c r="K13" s="261"/>
      <c r="L13" s="259"/>
      <c r="M13" s="259"/>
      <c r="N13" s="259"/>
      <c r="O13" s="259"/>
      <c r="P13" s="267"/>
      <c r="Q13" s="268">
        <v>27669</v>
      </c>
      <c r="R13" s="268">
        <f t="shared" si="3"/>
        <v>32379</v>
      </c>
      <c r="S13" s="441">
        <v>8000</v>
      </c>
      <c r="T13" s="526">
        <v>28160</v>
      </c>
      <c r="U13" s="270"/>
    </row>
    <row r="14" spans="1:24" ht="12.15" customHeight="1" x14ac:dyDescent="0.25">
      <c r="A14" s="116"/>
      <c r="B14" s="272"/>
      <c r="C14" s="264"/>
      <c r="D14" s="265"/>
      <c r="E14" s="265"/>
      <c r="F14" s="266"/>
      <c r="G14" s="266"/>
      <c r="H14" s="259"/>
      <c r="I14" s="261"/>
      <c r="J14" s="261"/>
      <c r="K14" s="261"/>
      <c r="L14" s="259"/>
      <c r="M14" s="259"/>
      <c r="N14" s="259"/>
      <c r="O14" s="259"/>
      <c r="P14" s="267"/>
      <c r="Q14" s="268"/>
      <c r="R14" s="268"/>
      <c r="S14" s="268"/>
      <c r="T14" s="273"/>
      <c r="U14" s="255"/>
    </row>
    <row r="15" spans="1:24" ht="15" customHeight="1" x14ac:dyDescent="0.25">
      <c r="A15" s="274" t="s">
        <v>4</v>
      </c>
      <c r="B15" s="275">
        <v>33688</v>
      </c>
      <c r="C15" s="495">
        <v>14790</v>
      </c>
      <c r="D15" s="362">
        <v>3842</v>
      </c>
      <c r="E15" s="362">
        <f>F15-B15-C15-D15</f>
        <v>1799</v>
      </c>
      <c r="F15" s="276">
        <v>54119</v>
      </c>
      <c r="G15" s="276">
        <v>55250</v>
      </c>
      <c r="H15" s="366">
        <f>$S$15</f>
        <v>1607</v>
      </c>
      <c r="I15" s="365"/>
      <c r="J15" s="365"/>
      <c r="K15" s="365"/>
      <c r="L15" s="366"/>
      <c r="M15" s="366"/>
      <c r="N15" s="366"/>
      <c r="O15" s="366"/>
      <c r="P15" s="410"/>
      <c r="Q15" s="277">
        <v>37607</v>
      </c>
      <c r="R15" s="268">
        <f>C15+D15+E15+Q15</f>
        <v>58038</v>
      </c>
      <c r="S15" s="277">
        <v>1607</v>
      </c>
      <c r="T15" s="260">
        <v>56000</v>
      </c>
      <c r="U15" s="255"/>
    </row>
    <row r="16" spans="1:24" ht="12.15" customHeight="1" x14ac:dyDescent="0.25">
      <c r="A16" s="149"/>
      <c r="B16" s="272"/>
      <c r="C16" s="264"/>
      <c r="D16" s="265"/>
      <c r="E16" s="265"/>
      <c r="F16" s="266"/>
      <c r="G16" s="266"/>
      <c r="H16" s="259"/>
      <c r="I16" s="261"/>
      <c r="J16" s="259"/>
      <c r="K16" s="261"/>
      <c r="L16" s="259"/>
      <c r="M16" s="259"/>
      <c r="N16" s="259"/>
      <c r="O16" s="271"/>
      <c r="P16" s="259"/>
      <c r="Q16" s="278"/>
      <c r="R16" s="278"/>
      <c r="S16" s="278"/>
      <c r="T16" s="278"/>
      <c r="U16" s="255"/>
    </row>
    <row r="17" spans="1:21" ht="13.65" customHeight="1" x14ac:dyDescent="0.25">
      <c r="A17" s="149" t="s">
        <v>54</v>
      </c>
      <c r="B17" s="257">
        <f t="shared" ref="B17:G17" si="4">SUM(B18:B20)</f>
        <v>1170</v>
      </c>
      <c r="C17" s="257">
        <f t="shared" si="4"/>
        <v>287</v>
      </c>
      <c r="D17" s="533">
        <f t="shared" si="4"/>
        <v>366</v>
      </c>
      <c r="E17" s="533">
        <f t="shared" si="4"/>
        <v>0</v>
      </c>
      <c r="F17" s="260">
        <f t="shared" si="4"/>
        <v>1823</v>
      </c>
      <c r="G17" s="276">
        <f t="shared" si="4"/>
        <v>7520</v>
      </c>
      <c r="H17" s="366">
        <f>SUM(H18:H20)</f>
        <v>147</v>
      </c>
      <c r="I17" s="362"/>
      <c r="J17" s="362"/>
      <c r="K17" s="362"/>
      <c r="L17" s="362"/>
      <c r="M17" s="362"/>
      <c r="N17" s="362"/>
      <c r="O17" s="362"/>
      <c r="P17" s="362"/>
      <c r="Q17" s="260">
        <f>SUM(Q18:Q20)</f>
        <v>6533</v>
      </c>
      <c r="R17" s="260">
        <f>SUM(R18:R20)</f>
        <v>7186</v>
      </c>
      <c r="S17" s="260">
        <f>SUM(S18:S20)</f>
        <v>147</v>
      </c>
      <c r="T17" s="260">
        <f>SUM(T18:T20)</f>
        <v>7585</v>
      </c>
      <c r="U17" s="255"/>
    </row>
    <row r="18" spans="1:21" ht="15" customHeight="1" x14ac:dyDescent="0.25">
      <c r="A18" s="279" t="s">
        <v>187</v>
      </c>
      <c r="B18" s="280">
        <v>0</v>
      </c>
      <c r="C18" s="264">
        <v>71</v>
      </c>
      <c r="D18" s="265">
        <v>167</v>
      </c>
      <c r="E18" s="265">
        <f>F18-B18-C18-D18</f>
        <v>0</v>
      </c>
      <c r="F18" s="266">
        <v>238</v>
      </c>
      <c r="G18" s="278">
        <v>540</v>
      </c>
      <c r="H18" s="259">
        <f t="shared" ref="H18:H20" si="5">S18</f>
        <v>147</v>
      </c>
      <c r="I18" s="261"/>
      <c r="J18" s="259"/>
      <c r="K18" s="259"/>
      <c r="L18" s="259"/>
      <c r="M18" s="259"/>
      <c r="N18" s="259"/>
      <c r="O18" s="271"/>
      <c r="P18" s="259"/>
      <c r="Q18" s="278">
        <v>409</v>
      </c>
      <c r="R18" s="278">
        <f>C18+D18+E18+Q18</f>
        <v>647</v>
      </c>
      <c r="S18" s="356">
        <v>147</v>
      </c>
      <c r="T18" s="526">
        <v>545</v>
      </c>
      <c r="U18" s="255"/>
    </row>
    <row r="19" spans="1:21" ht="15" customHeight="1" x14ac:dyDescent="0.25">
      <c r="A19" s="149" t="s">
        <v>69</v>
      </c>
      <c r="B19" s="258">
        <v>1100</v>
      </c>
      <c r="C19" s="264">
        <v>0</v>
      </c>
      <c r="D19" s="265">
        <v>0</v>
      </c>
      <c r="E19" s="265">
        <f>F19-B19-C19-D19</f>
        <v>0</v>
      </c>
      <c r="F19" s="266">
        <v>1100</v>
      </c>
      <c r="G19" s="278">
        <v>6480</v>
      </c>
      <c r="H19" s="259">
        <f t="shared" si="5"/>
        <v>0</v>
      </c>
      <c r="I19" s="261"/>
      <c r="J19" s="259"/>
      <c r="K19" s="259"/>
      <c r="L19" s="259"/>
      <c r="M19" s="98"/>
      <c r="N19" s="259"/>
      <c r="O19" s="271"/>
      <c r="P19" s="259"/>
      <c r="Q19" s="278">
        <v>5749</v>
      </c>
      <c r="R19" s="278">
        <f>C19+D19+E19+Q19</f>
        <v>5749</v>
      </c>
      <c r="S19" s="356">
        <v>0</v>
      </c>
      <c r="T19" s="526">
        <v>6540</v>
      </c>
      <c r="U19" s="255"/>
    </row>
    <row r="20" spans="1:21" ht="15" customHeight="1" x14ac:dyDescent="0.25">
      <c r="A20" s="149" t="s">
        <v>70</v>
      </c>
      <c r="B20" s="272">
        <v>70</v>
      </c>
      <c r="C20" s="264">
        <v>216</v>
      </c>
      <c r="D20" s="265">
        <v>199</v>
      </c>
      <c r="E20" s="265">
        <f>F20-B20-C20-D20</f>
        <v>0</v>
      </c>
      <c r="F20" s="266">
        <v>485</v>
      </c>
      <c r="G20" s="278">
        <v>500</v>
      </c>
      <c r="H20" s="259">
        <f t="shared" si="5"/>
        <v>0</v>
      </c>
      <c r="I20" s="261"/>
      <c r="J20" s="259"/>
      <c r="K20" s="259"/>
      <c r="L20" s="259"/>
      <c r="M20" s="259"/>
      <c r="N20" s="259"/>
      <c r="O20" s="271"/>
      <c r="P20" s="259"/>
      <c r="Q20" s="278">
        <v>375</v>
      </c>
      <c r="R20" s="278">
        <f>C20+D20+E20+Q20</f>
        <v>790</v>
      </c>
      <c r="S20" s="356">
        <v>0</v>
      </c>
      <c r="T20" s="526">
        <v>500</v>
      </c>
      <c r="U20" s="255"/>
    </row>
    <row r="21" spans="1:21" ht="11.4" customHeight="1" x14ac:dyDescent="0.25">
      <c r="A21" s="193"/>
      <c r="B21" s="272"/>
      <c r="C21" s="264"/>
      <c r="D21" s="265"/>
      <c r="E21" s="265"/>
      <c r="F21" s="266"/>
      <c r="G21" s="266"/>
      <c r="H21" s="259"/>
      <c r="I21" s="261"/>
      <c r="J21" s="259"/>
      <c r="K21" s="259"/>
      <c r="L21" s="259"/>
      <c r="M21" s="259"/>
      <c r="N21" s="259"/>
      <c r="O21" s="271"/>
      <c r="P21" s="259"/>
      <c r="Q21" s="278"/>
      <c r="R21" s="278"/>
      <c r="S21" s="278"/>
      <c r="T21" s="278"/>
      <c r="U21" s="255"/>
    </row>
    <row r="22" spans="1:21" ht="13.65" customHeight="1" x14ac:dyDescent="0.25">
      <c r="A22" s="94" t="s">
        <v>55</v>
      </c>
      <c r="B22" s="281">
        <f t="shared" ref="B22:G22" si="6">SUM(B23:B24)</f>
        <v>0</v>
      </c>
      <c r="C22" s="281">
        <f t="shared" si="6"/>
        <v>0</v>
      </c>
      <c r="D22" s="534">
        <f t="shared" si="6"/>
        <v>0</v>
      </c>
      <c r="E22" s="534">
        <f t="shared" si="6"/>
        <v>0</v>
      </c>
      <c r="F22" s="276">
        <f t="shared" si="6"/>
        <v>0</v>
      </c>
      <c r="G22" s="276">
        <f t="shared" si="6"/>
        <v>2000</v>
      </c>
      <c r="H22" s="366">
        <f>SUM(H23:H24)</f>
        <v>0</v>
      </c>
      <c r="I22" s="362"/>
      <c r="J22" s="362"/>
      <c r="K22" s="362"/>
      <c r="L22" s="362"/>
      <c r="M22" s="362"/>
      <c r="N22" s="362"/>
      <c r="O22" s="362"/>
      <c r="P22" s="362"/>
      <c r="Q22" s="260">
        <f>SUM(Q23:Q24)</f>
        <v>0</v>
      </c>
      <c r="R22" s="260">
        <f>SUM(R23:R24)</f>
        <v>0</v>
      </c>
      <c r="S22" s="260">
        <f>SUM(S23:S24)</f>
        <v>0</v>
      </c>
      <c r="T22" s="260">
        <f>SUM(T23:T24)</f>
        <v>2000</v>
      </c>
      <c r="U22" s="255"/>
    </row>
    <row r="23" spans="1:21" ht="16.95" customHeight="1" x14ac:dyDescent="0.3">
      <c r="A23" s="279" t="s">
        <v>260</v>
      </c>
      <c r="B23" s="280">
        <v>0</v>
      </c>
      <c r="C23" s="264">
        <v>0</v>
      </c>
      <c r="D23" s="259">
        <v>0</v>
      </c>
      <c r="E23" s="265">
        <f>F23-B23-C23-D23</f>
        <v>0</v>
      </c>
      <c r="F23" s="266">
        <v>0</v>
      </c>
      <c r="G23" s="266">
        <v>0</v>
      </c>
      <c r="H23" s="259">
        <f t="shared" ref="H23:H24" si="7">S23</f>
        <v>0</v>
      </c>
      <c r="I23" s="261"/>
      <c r="J23" s="259"/>
      <c r="K23" s="259"/>
      <c r="L23" s="259"/>
      <c r="M23" s="259"/>
      <c r="N23" s="259"/>
      <c r="O23" s="271"/>
      <c r="P23" s="259"/>
      <c r="Q23" s="278">
        <v>0</v>
      </c>
      <c r="R23" s="278">
        <f>C23+D23+E23+Q23</f>
        <v>0</v>
      </c>
      <c r="S23" s="278">
        <v>0</v>
      </c>
      <c r="T23" s="278">
        <v>0</v>
      </c>
      <c r="U23" s="255"/>
    </row>
    <row r="24" spans="1:21" ht="13.65" customHeight="1" x14ac:dyDescent="0.25">
      <c r="A24" s="279" t="s">
        <v>51</v>
      </c>
      <c r="B24" s="280">
        <v>0</v>
      </c>
      <c r="C24" s="264">
        <v>0</v>
      </c>
      <c r="D24" s="265">
        <v>0</v>
      </c>
      <c r="E24" s="265">
        <f>F24-B24-C24-D24</f>
        <v>0</v>
      </c>
      <c r="F24" s="266">
        <v>0</v>
      </c>
      <c r="G24" s="278">
        <v>2000</v>
      </c>
      <c r="H24" s="259">
        <f t="shared" si="7"/>
        <v>0</v>
      </c>
      <c r="I24" s="261"/>
      <c r="J24" s="259"/>
      <c r="K24" s="259"/>
      <c r="L24" s="259"/>
      <c r="M24" s="259"/>
      <c r="N24" s="259"/>
      <c r="O24" s="271"/>
      <c r="P24" s="267"/>
      <c r="Q24" s="268">
        <v>0</v>
      </c>
      <c r="R24" s="268">
        <f>C24+D24+E24+Q24</f>
        <v>0</v>
      </c>
      <c r="S24" s="268">
        <v>0</v>
      </c>
      <c r="T24" s="278">
        <v>2000</v>
      </c>
      <c r="U24" s="255"/>
    </row>
    <row r="25" spans="1:21" s="393" customFormat="1" ht="13.65" customHeight="1" x14ac:dyDescent="0.25">
      <c r="A25" s="279"/>
      <c r="B25" s="109"/>
      <c r="C25" s="264"/>
      <c r="D25" s="265"/>
      <c r="E25" s="265"/>
      <c r="F25" s="266"/>
      <c r="G25" s="278"/>
      <c r="H25" s="259"/>
      <c r="I25" s="261"/>
      <c r="J25" s="259"/>
      <c r="K25" s="259"/>
      <c r="L25" s="259"/>
      <c r="M25" s="259"/>
      <c r="N25" s="259"/>
      <c r="O25" s="271"/>
      <c r="P25" s="267"/>
      <c r="Q25" s="268"/>
      <c r="R25" s="268"/>
      <c r="S25" s="268"/>
      <c r="T25" s="278"/>
      <c r="U25" s="255"/>
    </row>
    <row r="26" spans="1:21" ht="13.2" customHeight="1" x14ac:dyDescent="0.25">
      <c r="A26" s="279"/>
      <c r="B26" s="109"/>
      <c r="C26" s="282"/>
      <c r="D26" s="259"/>
      <c r="E26" s="259"/>
      <c r="F26" s="278"/>
      <c r="G26" s="94"/>
      <c r="H26" s="259"/>
      <c r="I26" s="259"/>
      <c r="J26" s="259"/>
      <c r="K26" s="259"/>
      <c r="L26" s="259"/>
      <c r="M26" s="259"/>
      <c r="N26" s="259"/>
      <c r="O26" s="259"/>
      <c r="P26" s="267"/>
      <c r="Q26" s="268"/>
      <c r="R26" s="268"/>
      <c r="S26" s="268"/>
      <c r="T26" s="278"/>
      <c r="U26" s="62"/>
    </row>
    <row r="27" spans="1:21" ht="15" customHeight="1" x14ac:dyDescent="0.25">
      <c r="A27" s="283" t="s">
        <v>84</v>
      </c>
      <c r="B27" s="284">
        <f t="shared" ref="B27:H27" si="8">B6+B15+B17+B22</f>
        <v>145124</v>
      </c>
      <c r="C27" s="284">
        <f t="shared" si="8"/>
        <v>23952</v>
      </c>
      <c r="D27" s="382">
        <f t="shared" si="8"/>
        <v>13596</v>
      </c>
      <c r="E27" s="382">
        <f t="shared" si="8"/>
        <v>9307</v>
      </c>
      <c r="F27" s="285">
        <f t="shared" si="8"/>
        <v>191979</v>
      </c>
      <c r="G27" s="285">
        <f t="shared" si="8"/>
        <v>202670</v>
      </c>
      <c r="H27" s="563">
        <f t="shared" si="8"/>
        <v>14911</v>
      </c>
      <c r="I27" s="367"/>
      <c r="J27" s="367"/>
      <c r="K27" s="367"/>
      <c r="L27" s="367"/>
      <c r="M27" s="367"/>
      <c r="N27" s="367"/>
      <c r="O27" s="367"/>
      <c r="P27" s="367"/>
      <c r="Q27" s="285">
        <f>Q6+Q15+Q17+Q22</f>
        <v>167693</v>
      </c>
      <c r="R27" s="285">
        <f>R6+R15+R17+R22</f>
        <v>214548</v>
      </c>
      <c r="S27" s="285">
        <f>S6+S15+S17+S22</f>
        <v>14911</v>
      </c>
      <c r="T27" s="286">
        <f>T6+T15+T17+T22</f>
        <v>210445</v>
      </c>
      <c r="U27" s="263"/>
    </row>
    <row r="28" spans="1:21" ht="10.199999999999999" customHeight="1" x14ac:dyDescent="0.3">
      <c r="A28" s="96"/>
      <c r="B28" s="117"/>
      <c r="C28" s="97"/>
      <c r="D28" s="95"/>
      <c r="E28" s="95"/>
      <c r="F28" s="95"/>
      <c r="G28" s="95"/>
      <c r="H28" s="98"/>
      <c r="I28" s="95"/>
      <c r="J28" s="85"/>
      <c r="K28" s="84"/>
      <c r="L28" s="99"/>
      <c r="M28" s="99"/>
      <c r="N28" s="99"/>
      <c r="O28" s="99"/>
      <c r="P28" s="99"/>
      <c r="Q28" s="99"/>
      <c r="R28" s="99"/>
      <c r="S28" s="99"/>
      <c r="T28" s="98"/>
    </row>
    <row r="29" spans="1:21" ht="15.75" customHeight="1" x14ac:dyDescent="0.25">
      <c r="A29" s="109" t="s">
        <v>244</v>
      </c>
      <c r="B29" s="109"/>
      <c r="C29" s="109"/>
      <c r="D29" s="109"/>
      <c r="E29" s="109"/>
      <c r="F29" s="109"/>
      <c r="G29" s="84"/>
      <c r="H29" s="98"/>
      <c r="I29" s="95"/>
      <c r="J29" s="85"/>
      <c r="K29" s="84"/>
      <c r="L29" s="99"/>
      <c r="M29" s="99"/>
      <c r="N29" s="99"/>
      <c r="O29" s="99"/>
      <c r="P29" s="99"/>
      <c r="Q29" s="99"/>
      <c r="R29" s="99"/>
      <c r="S29" s="66"/>
      <c r="T29" s="114"/>
      <c r="U29" s="72"/>
    </row>
    <row r="30" spans="1:21" ht="16.5" customHeight="1" x14ac:dyDescent="0.25">
      <c r="A30" s="440" t="s">
        <v>246</v>
      </c>
      <c r="B30" s="440"/>
      <c r="C30" s="440"/>
      <c r="D30" s="440"/>
      <c r="E30" s="440"/>
      <c r="F30" s="440"/>
      <c r="G30" s="440"/>
      <c r="H30" s="440"/>
      <c r="I30" s="440"/>
      <c r="J30" s="440"/>
      <c r="K30" s="440"/>
      <c r="L30" s="98"/>
      <c r="M30" s="98"/>
      <c r="N30" s="98"/>
      <c r="O30" s="98"/>
      <c r="P30" s="98"/>
      <c r="Q30" s="98"/>
      <c r="R30" s="98"/>
      <c r="S30" s="12"/>
      <c r="T30" s="12"/>
      <c r="U30" s="72"/>
    </row>
    <row r="31" spans="1:21" ht="14.4" x14ac:dyDescent="0.3">
      <c r="A31" s="62" t="s">
        <v>247</v>
      </c>
      <c r="B31" s="292"/>
      <c r="C31" s="98"/>
      <c r="D31" s="98"/>
      <c r="E31" s="98"/>
      <c r="F31" s="98"/>
      <c r="G31" s="98"/>
      <c r="H31" s="98"/>
      <c r="I31" s="97"/>
      <c r="J31" s="291"/>
      <c r="K31" s="98"/>
      <c r="L31" s="98"/>
      <c r="M31" s="98"/>
      <c r="N31" s="98"/>
      <c r="O31" s="98"/>
      <c r="P31" s="98"/>
      <c r="Q31" s="98"/>
      <c r="R31" s="98"/>
      <c r="S31" s="12"/>
      <c r="T31" s="12"/>
      <c r="U31" s="32"/>
    </row>
    <row r="32" spans="1:21" ht="16.5" customHeight="1" x14ac:dyDescent="0.25">
      <c r="A32" s="463"/>
      <c r="B32" s="463"/>
      <c r="C32" s="463"/>
      <c r="D32" s="463"/>
      <c r="E32" s="463"/>
      <c r="F32" s="463"/>
      <c r="G32" s="463"/>
      <c r="H32" s="463"/>
      <c r="I32" s="463"/>
      <c r="J32" s="294"/>
      <c r="K32" s="294"/>
      <c r="L32" s="294"/>
      <c r="M32" s="294"/>
      <c r="N32" s="294"/>
      <c r="O32" s="294"/>
      <c r="P32" s="294"/>
      <c r="Q32" s="294"/>
      <c r="R32" s="294"/>
      <c r="S32" s="363"/>
      <c r="T32" s="48"/>
      <c r="U32" s="72"/>
    </row>
    <row r="33" spans="1:21" ht="16.5" customHeight="1" x14ac:dyDescent="0.25">
      <c r="A33" s="295" t="s">
        <v>116</v>
      </c>
      <c r="B33" s="524"/>
      <c r="C33" s="524"/>
      <c r="D33" s="524"/>
      <c r="E33" s="524"/>
      <c r="F33" s="524"/>
      <c r="G33" s="524"/>
      <c r="H33" s="524"/>
      <c r="I33" s="524"/>
      <c r="J33" s="524"/>
      <c r="K33" s="524"/>
      <c r="L33" s="524"/>
      <c r="M33" s="524"/>
      <c r="N33" s="524"/>
      <c r="O33" s="296"/>
      <c r="P33" s="296"/>
      <c r="Q33" s="296"/>
      <c r="R33" s="296"/>
      <c r="S33" s="48"/>
      <c r="T33" s="48"/>
      <c r="U33" s="72"/>
    </row>
    <row r="34" spans="1:21" ht="16.5" customHeight="1" x14ac:dyDescent="0.25">
      <c r="A34" s="295" t="s">
        <v>172</v>
      </c>
      <c r="B34" s="524"/>
      <c r="C34" s="524"/>
      <c r="D34" s="524"/>
      <c r="E34" s="524"/>
      <c r="F34" s="524"/>
      <c r="G34" s="524"/>
      <c r="H34" s="524"/>
      <c r="I34" s="524"/>
      <c r="J34" s="524"/>
      <c r="K34" s="524"/>
      <c r="L34" s="524"/>
      <c r="M34" s="524"/>
      <c r="N34" s="296"/>
      <c r="O34" s="296"/>
      <c r="P34" s="296"/>
      <c r="Q34" s="296"/>
      <c r="R34" s="296"/>
      <c r="S34" s="48"/>
      <c r="T34" s="48"/>
      <c r="U34" s="72"/>
    </row>
    <row r="35" spans="1:21" ht="16.5" customHeight="1" x14ac:dyDescent="0.25">
      <c r="A35" s="295" t="s">
        <v>173</v>
      </c>
      <c r="B35" s="524"/>
      <c r="C35" s="524"/>
      <c r="D35" s="524"/>
      <c r="E35" s="524"/>
      <c r="F35" s="524"/>
      <c r="G35" s="524"/>
      <c r="H35" s="524"/>
      <c r="I35" s="524"/>
      <c r="J35" s="524"/>
      <c r="K35" s="524"/>
      <c r="L35" s="524"/>
      <c r="M35" s="524"/>
      <c r="N35" s="439"/>
      <c r="O35" s="296"/>
      <c r="P35" s="296"/>
      <c r="Q35" s="296"/>
      <c r="R35" s="296"/>
      <c r="S35" s="48"/>
      <c r="T35" s="48"/>
      <c r="U35" s="72"/>
    </row>
    <row r="36" spans="1:21" ht="16.5" customHeight="1" x14ac:dyDescent="0.3">
      <c r="A36" s="293" t="s">
        <v>174</v>
      </c>
      <c r="B36" s="109"/>
      <c r="C36" s="85"/>
      <c r="D36" s="85"/>
      <c r="E36" s="85"/>
      <c r="F36" s="85"/>
      <c r="G36" s="85"/>
      <c r="H36" s="85"/>
      <c r="I36" s="291"/>
      <c r="J36" s="291"/>
      <c r="K36" s="85"/>
      <c r="L36" s="85"/>
      <c r="M36" s="85"/>
      <c r="N36" s="85"/>
      <c r="O36" s="85"/>
      <c r="P36" s="85"/>
      <c r="Q36" s="85"/>
      <c r="R36" s="85"/>
      <c r="S36" s="13"/>
      <c r="T36" s="12"/>
      <c r="U36" s="72"/>
    </row>
    <row r="37" spans="1:21" ht="16.5" customHeight="1" x14ac:dyDescent="0.3">
      <c r="A37" s="293" t="s">
        <v>248</v>
      </c>
      <c r="B37" s="109"/>
      <c r="C37" s="85"/>
      <c r="D37" s="85"/>
      <c r="E37" s="85"/>
      <c r="F37" s="85"/>
      <c r="G37" s="85"/>
      <c r="H37" s="85"/>
      <c r="I37" s="291"/>
      <c r="J37" s="291"/>
      <c r="K37" s="85"/>
      <c r="L37" s="85"/>
      <c r="M37" s="85"/>
      <c r="N37" s="85"/>
      <c r="O37" s="85"/>
      <c r="P37" s="85"/>
      <c r="Q37" s="85"/>
      <c r="R37" s="85"/>
      <c r="S37" s="13"/>
      <c r="T37" s="12"/>
      <c r="U37" s="72"/>
    </row>
    <row r="38" spans="1:21" s="72" customFormat="1" ht="14.25" customHeight="1" x14ac:dyDescent="0.3">
      <c r="A38" s="293" t="s">
        <v>249</v>
      </c>
      <c r="B38" s="109"/>
      <c r="C38" s="85"/>
      <c r="D38" s="85"/>
      <c r="E38" s="85"/>
      <c r="F38" s="85"/>
      <c r="G38" s="85"/>
      <c r="H38" s="85"/>
      <c r="I38" s="291"/>
      <c r="J38" s="291"/>
      <c r="K38" s="85"/>
      <c r="L38" s="85"/>
      <c r="M38" s="85"/>
      <c r="N38" s="85"/>
      <c r="O38" s="85"/>
      <c r="P38" s="85"/>
      <c r="Q38" s="85"/>
      <c r="R38" s="85"/>
      <c r="S38" s="13"/>
      <c r="T38" s="12"/>
    </row>
    <row r="39" spans="1:21" ht="14.25" customHeight="1" x14ac:dyDescent="0.3">
      <c r="A39" s="527"/>
      <c r="B39" s="528"/>
      <c r="C39" s="85"/>
      <c r="D39" s="85"/>
      <c r="E39" s="85"/>
      <c r="F39" s="85"/>
      <c r="G39" s="85"/>
      <c r="H39" s="85"/>
      <c r="I39" s="291"/>
      <c r="J39" s="291"/>
      <c r="K39" s="85"/>
      <c r="L39" s="85"/>
      <c r="M39" s="85"/>
      <c r="N39" s="85"/>
      <c r="O39" s="85"/>
      <c r="P39" s="85"/>
      <c r="Q39" s="85"/>
      <c r="R39" s="85"/>
      <c r="S39" s="13"/>
      <c r="T39" s="12"/>
    </row>
    <row r="40" spans="1:21" ht="14.25" customHeight="1" x14ac:dyDescent="0.3">
      <c r="A40" s="527"/>
      <c r="B40" s="528"/>
      <c r="C40" s="85"/>
      <c r="D40" s="85"/>
      <c r="E40" s="85"/>
      <c r="F40" s="85"/>
      <c r="G40" s="85"/>
      <c r="H40" s="85"/>
      <c r="I40" s="291"/>
      <c r="J40" s="291"/>
      <c r="K40" s="85"/>
      <c r="L40" s="85"/>
      <c r="M40" s="85"/>
      <c r="N40" s="85"/>
      <c r="O40" s="85"/>
      <c r="P40" s="85"/>
      <c r="Q40" s="85"/>
      <c r="R40" s="85"/>
      <c r="S40" s="13"/>
      <c r="T40" s="12"/>
    </row>
    <row r="41" spans="1:21" ht="14.25" customHeight="1" x14ac:dyDescent="0.3">
      <c r="A41" s="527"/>
      <c r="B41" s="528"/>
      <c r="C41" s="85"/>
      <c r="D41" s="85"/>
      <c r="E41" s="85"/>
      <c r="F41" s="85"/>
      <c r="G41" s="85"/>
      <c r="H41" s="85"/>
      <c r="I41" s="291"/>
      <c r="J41" s="291"/>
      <c r="K41" s="85"/>
      <c r="L41" s="85"/>
      <c r="M41" s="85"/>
      <c r="N41" s="85"/>
      <c r="O41" s="85"/>
      <c r="P41" s="85"/>
      <c r="Q41" s="85"/>
      <c r="R41" s="85"/>
      <c r="S41" s="13"/>
      <c r="T41" s="12"/>
    </row>
    <row r="42" spans="1:21" ht="14.25" customHeight="1" x14ac:dyDescent="0.3">
      <c r="A42" s="527"/>
      <c r="B42" s="528"/>
      <c r="C42" s="85"/>
      <c r="D42" s="85"/>
      <c r="E42" s="85"/>
      <c r="F42" s="85"/>
      <c r="G42" s="85"/>
      <c r="H42" s="85"/>
      <c r="I42" s="291"/>
      <c r="J42" s="291"/>
      <c r="K42" s="85"/>
      <c r="L42" s="85"/>
      <c r="M42" s="85"/>
      <c r="N42" s="85"/>
      <c r="O42" s="85"/>
      <c r="P42" s="85"/>
      <c r="Q42" s="85"/>
      <c r="R42" s="85"/>
      <c r="S42" s="13"/>
      <c r="T42" s="12"/>
    </row>
    <row r="43" spans="1:21" ht="14.25" customHeight="1" x14ac:dyDescent="0.25">
      <c r="A43" s="24"/>
      <c r="B43" s="118"/>
      <c r="C43" s="13"/>
      <c r="D43" s="13"/>
      <c r="E43" s="13"/>
      <c r="F43" s="13"/>
      <c r="G43" s="13"/>
      <c r="H43" s="13"/>
      <c r="I43" s="14"/>
      <c r="J43" s="14"/>
      <c r="K43" s="13"/>
      <c r="L43" s="13"/>
      <c r="M43" s="13"/>
      <c r="N43" s="13"/>
      <c r="O43" s="13"/>
      <c r="P43" s="13"/>
      <c r="Q43" s="13"/>
      <c r="R43" s="13"/>
      <c r="S43" s="13"/>
      <c r="T43" s="12"/>
    </row>
    <row r="44" spans="1:21" ht="14.25" customHeight="1" x14ac:dyDescent="0.25">
      <c r="A44" s="24"/>
      <c r="B44" s="118"/>
      <c r="C44" s="13"/>
      <c r="D44" s="13"/>
      <c r="E44" s="13"/>
      <c r="F44" s="13"/>
      <c r="G44" s="13"/>
      <c r="H44" s="13"/>
      <c r="I44" s="14"/>
      <c r="J44" s="14"/>
      <c r="K44" s="13"/>
      <c r="L44" s="13"/>
      <c r="M44" s="13"/>
      <c r="N44" s="13"/>
      <c r="O44" s="13"/>
      <c r="P44" s="13"/>
      <c r="Q44" s="13"/>
      <c r="R44" s="13"/>
      <c r="S44" s="13"/>
      <c r="T44" s="12"/>
    </row>
    <row r="45" spans="1:21" ht="14.25" customHeight="1" x14ac:dyDescent="0.25">
      <c r="A45" s="24"/>
      <c r="B45" s="118"/>
      <c r="C45" s="13"/>
      <c r="D45" s="13"/>
      <c r="E45" s="13"/>
      <c r="F45" s="13"/>
      <c r="G45" s="13"/>
      <c r="H45" s="13"/>
      <c r="I45" s="14"/>
      <c r="J45" s="14"/>
      <c r="K45" s="13"/>
      <c r="L45" s="69"/>
      <c r="M45" s="69"/>
      <c r="N45" s="13"/>
      <c r="O45" s="13"/>
      <c r="P45" s="13"/>
      <c r="Q45" s="13"/>
      <c r="R45" s="13"/>
      <c r="S45" s="13"/>
      <c r="T45" s="12"/>
    </row>
    <row r="46" spans="1:21" ht="14.25" customHeight="1" x14ac:dyDescent="0.25">
      <c r="A46" s="24"/>
      <c r="B46" s="118"/>
      <c r="C46" s="13"/>
      <c r="D46" s="13"/>
      <c r="E46" s="13"/>
      <c r="F46" s="13"/>
      <c r="G46" s="13"/>
      <c r="H46" s="13"/>
      <c r="I46" s="14"/>
      <c r="J46" s="14"/>
      <c r="K46" s="13"/>
      <c r="L46" s="13"/>
      <c r="M46" s="13"/>
      <c r="N46" s="13"/>
      <c r="O46" s="13"/>
      <c r="P46" s="13"/>
      <c r="Q46" s="13"/>
      <c r="R46" s="13"/>
      <c r="S46" s="13"/>
      <c r="T46" s="12"/>
    </row>
    <row r="47" spans="1:21" ht="14.25" customHeight="1" x14ac:dyDescent="0.25">
      <c r="A47" s="24"/>
      <c r="B47" s="118"/>
      <c r="C47" s="13"/>
      <c r="D47" s="13"/>
      <c r="E47" s="13"/>
      <c r="F47" s="13"/>
      <c r="G47" s="13"/>
      <c r="H47" s="13"/>
      <c r="I47" s="14"/>
      <c r="J47" s="14"/>
      <c r="K47" s="13"/>
      <c r="L47" s="13"/>
      <c r="M47" s="13"/>
      <c r="N47" s="13"/>
      <c r="O47" s="13"/>
      <c r="P47" s="13"/>
      <c r="Q47" s="13"/>
      <c r="R47" s="13"/>
      <c r="S47" s="13"/>
      <c r="T47" s="12"/>
    </row>
    <row r="48" spans="1:21" ht="14.25" customHeight="1" x14ac:dyDescent="0.25">
      <c r="A48" s="24"/>
      <c r="B48" s="118"/>
      <c r="C48" s="13"/>
      <c r="D48" s="13"/>
      <c r="E48" s="13"/>
      <c r="F48" s="13"/>
      <c r="G48" s="13"/>
      <c r="H48" s="13"/>
      <c r="I48" s="14"/>
      <c r="J48" s="14"/>
      <c r="K48" s="13"/>
      <c r="L48" s="13"/>
      <c r="M48" s="13"/>
      <c r="N48" s="13"/>
      <c r="O48" s="13"/>
      <c r="P48" s="13"/>
      <c r="Q48" s="13"/>
      <c r="R48" s="13"/>
      <c r="S48" s="13"/>
      <c r="T48" s="12"/>
    </row>
    <row r="49" spans="1:20" ht="14.25" customHeight="1" x14ac:dyDescent="0.25">
      <c r="A49" s="24"/>
      <c r="B49" s="118"/>
      <c r="C49" s="13"/>
      <c r="D49" s="13"/>
      <c r="E49" s="13"/>
      <c r="F49" s="13"/>
      <c r="G49" s="13"/>
      <c r="H49" s="13"/>
      <c r="I49" s="14"/>
      <c r="J49" s="14"/>
      <c r="K49" s="13"/>
      <c r="L49" s="13"/>
      <c r="M49" s="13"/>
      <c r="N49" s="13"/>
      <c r="O49" s="13"/>
      <c r="P49" s="13"/>
      <c r="Q49" s="13"/>
      <c r="R49" s="13"/>
      <c r="S49" s="13"/>
      <c r="T49" s="12"/>
    </row>
    <row r="50" spans="1:20" ht="14.25" customHeight="1" x14ac:dyDescent="0.25">
      <c r="A50" s="24"/>
      <c r="B50" s="118"/>
      <c r="C50" s="13"/>
      <c r="D50" s="13"/>
      <c r="E50" s="13"/>
      <c r="F50" s="13"/>
      <c r="G50" s="13"/>
      <c r="H50" s="13"/>
      <c r="I50" s="14"/>
      <c r="J50" s="14"/>
      <c r="K50" s="13"/>
      <c r="L50" s="13"/>
      <c r="M50" s="13"/>
      <c r="N50" s="13"/>
      <c r="O50" s="13"/>
      <c r="P50" s="13"/>
      <c r="Q50" s="13"/>
      <c r="R50" s="13"/>
      <c r="S50" s="13"/>
      <c r="T50" s="12"/>
    </row>
    <row r="51" spans="1:20" ht="14.25" customHeight="1" x14ac:dyDescent="0.25">
      <c r="A51" s="24"/>
      <c r="B51" s="118"/>
      <c r="C51" s="13"/>
      <c r="D51" s="13"/>
      <c r="E51" s="13"/>
      <c r="F51" s="13"/>
      <c r="G51" s="13"/>
      <c r="H51" s="13"/>
      <c r="I51" s="14"/>
      <c r="J51" s="14"/>
      <c r="K51" s="13"/>
      <c r="L51" s="13"/>
      <c r="M51" s="13"/>
      <c r="N51" s="13"/>
      <c r="O51" s="13"/>
      <c r="P51" s="13"/>
      <c r="Q51" s="13"/>
      <c r="R51" s="13"/>
      <c r="S51" s="13"/>
      <c r="T51" s="12"/>
    </row>
    <row r="52" spans="1:20" ht="14.25" customHeight="1" x14ac:dyDescent="0.25">
      <c r="A52" s="24"/>
      <c r="B52" s="118"/>
      <c r="C52" s="13"/>
      <c r="D52" s="13"/>
      <c r="E52" s="13"/>
      <c r="F52" s="13"/>
      <c r="G52" s="13"/>
      <c r="H52" s="13"/>
      <c r="I52" s="14"/>
      <c r="J52" s="14"/>
      <c r="K52" s="13"/>
      <c r="L52" s="13"/>
      <c r="M52" s="13"/>
      <c r="N52" s="13"/>
      <c r="O52" s="13"/>
      <c r="P52" s="13"/>
      <c r="Q52" s="13"/>
      <c r="R52" s="13"/>
      <c r="S52" s="13"/>
      <c r="T52" s="12"/>
    </row>
  </sheetData>
  <mergeCells count="4">
    <mergeCell ref="C4:T4"/>
    <mergeCell ref="F2:G2"/>
    <mergeCell ref="A1:R1"/>
    <mergeCell ref="S2:T2"/>
  </mergeCells>
  <printOptions horizontalCentered="1"/>
  <pageMargins left="0.5" right="0.17" top="1" bottom="0.17" header="0.17" footer="0.17"/>
  <pageSetup scale="70" orientation="landscape" r:id="rId1"/>
  <headerFooter alignWithMargins="0"/>
  <ignoredErrors>
    <ignoredError sqref="D17" formula="1"/>
    <ignoredError sqref="D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48"/>
  <sheetViews>
    <sheetView showGridLines="0" zoomScaleNormal="100" workbookViewId="0">
      <selection sqref="A1:N49"/>
    </sheetView>
  </sheetViews>
  <sheetFormatPr defaultColWidth="8.88671875" defaultRowHeight="13.2" x14ac:dyDescent="0.25"/>
  <cols>
    <col min="1" max="1" width="15.6640625" style="70" customWidth="1"/>
    <col min="2" max="4" width="9.88671875" style="70" customWidth="1"/>
    <col min="5" max="12" width="8.77734375" style="70" customWidth="1"/>
    <col min="13" max="13" width="8.77734375" style="393" customWidth="1"/>
    <col min="14" max="14" width="26.33203125" style="70" customWidth="1"/>
    <col min="15" max="16384" width="8.88671875" style="70"/>
  </cols>
  <sheetData>
    <row r="1" spans="1:16" s="37" customFormat="1" ht="21.15" customHeight="1" x14ac:dyDescent="0.25">
      <c r="A1" s="537" t="s">
        <v>258</v>
      </c>
      <c r="B1" s="538"/>
      <c r="C1" s="538"/>
      <c r="D1" s="538"/>
      <c r="E1" s="538"/>
      <c r="F1" s="538"/>
      <c r="G1" s="538"/>
      <c r="H1" s="538"/>
      <c r="I1" s="538"/>
      <c r="J1" s="538"/>
      <c r="K1" s="538"/>
      <c r="L1" s="538"/>
      <c r="M1" s="538"/>
      <c r="N1" s="538"/>
    </row>
    <row r="2" spans="1:16" ht="30.75" customHeight="1" x14ac:dyDescent="0.25">
      <c r="A2" s="297"/>
      <c r="B2" s="203" t="s">
        <v>214</v>
      </c>
      <c r="C2" s="203" t="s">
        <v>215</v>
      </c>
      <c r="D2" s="203" t="s">
        <v>216</v>
      </c>
      <c r="E2" s="399" t="s">
        <v>217</v>
      </c>
      <c r="F2" s="203" t="s">
        <v>218</v>
      </c>
      <c r="G2" s="203" t="s">
        <v>219</v>
      </c>
      <c r="H2" s="203" t="s">
        <v>220</v>
      </c>
      <c r="I2" s="203" t="s">
        <v>221</v>
      </c>
      <c r="J2" s="399" t="s">
        <v>222</v>
      </c>
      <c r="K2" s="203" t="s">
        <v>223</v>
      </c>
      <c r="L2" s="203" t="s">
        <v>224</v>
      </c>
      <c r="M2" s="204" t="s">
        <v>225</v>
      </c>
      <c r="N2" s="289" t="s">
        <v>164</v>
      </c>
    </row>
    <row r="3" spans="1:16" s="393" customFormat="1" ht="13.2" customHeight="1" x14ac:dyDescent="0.25">
      <c r="A3" s="116"/>
      <c r="B3" s="451"/>
      <c r="C3" s="452"/>
      <c r="D3" s="452"/>
      <c r="E3" s="452"/>
      <c r="F3" s="452"/>
      <c r="G3" s="452"/>
      <c r="H3" s="452"/>
      <c r="I3" s="453"/>
      <c r="J3" s="452"/>
      <c r="K3" s="452"/>
      <c r="L3" s="452"/>
      <c r="M3" s="458"/>
      <c r="N3" s="454"/>
    </row>
    <row r="4" spans="1:16" ht="13.65" customHeight="1" x14ac:dyDescent="0.3">
      <c r="A4" s="94"/>
      <c r="B4" s="670" t="s">
        <v>41</v>
      </c>
      <c r="C4" s="671"/>
      <c r="D4" s="671"/>
      <c r="E4" s="671"/>
      <c r="F4" s="671"/>
      <c r="G4" s="671"/>
      <c r="H4" s="671"/>
      <c r="I4" s="671"/>
      <c r="J4" s="671"/>
      <c r="K4" s="671"/>
      <c r="L4" s="671"/>
      <c r="M4" s="594"/>
      <c r="N4" s="100"/>
      <c r="O4" s="62"/>
    </row>
    <row r="5" spans="1:16" ht="14.25" customHeight="1" x14ac:dyDescent="0.25">
      <c r="A5" s="116" t="s">
        <v>36</v>
      </c>
      <c r="B5" s="356">
        <v>0</v>
      </c>
      <c r="C5" s="98">
        <v>0</v>
      </c>
      <c r="D5" s="98">
        <v>0</v>
      </c>
      <c r="E5" s="98">
        <v>0</v>
      </c>
      <c r="F5" s="98"/>
      <c r="G5" s="98"/>
      <c r="H5" s="98"/>
      <c r="I5" s="348"/>
      <c r="J5" s="348"/>
      <c r="K5" s="98"/>
      <c r="L5" s="98"/>
      <c r="M5" s="349"/>
      <c r="N5" s="298">
        <f>SUM(B5:L5)</f>
        <v>0</v>
      </c>
      <c r="O5" s="62"/>
    </row>
    <row r="6" spans="1:16" ht="14.25" customHeight="1" x14ac:dyDescent="0.25">
      <c r="A6" s="116" t="s">
        <v>147</v>
      </c>
      <c r="B6" s="356">
        <v>88</v>
      </c>
      <c r="C6" s="259">
        <v>95</v>
      </c>
      <c r="D6" s="259">
        <v>71</v>
      </c>
      <c r="E6" s="259">
        <v>0</v>
      </c>
      <c r="F6" s="259"/>
      <c r="G6" s="259"/>
      <c r="H6" s="259"/>
      <c r="I6" s="391"/>
      <c r="J6" s="391"/>
      <c r="K6" s="98"/>
      <c r="L6" s="98"/>
      <c r="M6" s="349"/>
      <c r="N6" s="298">
        <f t="shared" ref="N6:N9" si="0">SUM(B6:L6)</f>
        <v>254</v>
      </c>
      <c r="O6" s="62"/>
    </row>
    <row r="7" spans="1:16" ht="14.25" customHeight="1" x14ac:dyDescent="0.25">
      <c r="A7" s="299" t="s">
        <v>42</v>
      </c>
      <c r="B7" s="357">
        <f>B9-B5-B6</f>
        <v>1610</v>
      </c>
      <c r="C7" s="271">
        <f t="shared" ref="C7:E7" si="1">C9-C5-C6</f>
        <v>641</v>
      </c>
      <c r="D7" s="271">
        <f t="shared" si="1"/>
        <v>1486</v>
      </c>
      <c r="E7" s="271">
        <f t="shared" si="1"/>
        <v>0</v>
      </c>
      <c r="F7" s="271"/>
      <c r="G7" s="271"/>
      <c r="H7" s="271"/>
      <c r="I7" s="271"/>
      <c r="J7" s="271"/>
      <c r="K7" s="271"/>
      <c r="L7" s="271"/>
      <c r="M7" s="596"/>
      <c r="N7" s="523">
        <f t="shared" si="0"/>
        <v>3737</v>
      </c>
      <c r="O7" s="62"/>
    </row>
    <row r="8" spans="1:16" ht="13.2" customHeight="1" x14ac:dyDescent="0.25">
      <c r="A8" s="299"/>
      <c r="B8" s="357"/>
      <c r="C8" s="303"/>
      <c r="D8" s="303"/>
      <c r="E8" s="303"/>
      <c r="F8" s="303"/>
      <c r="G8" s="98"/>
      <c r="H8" s="98"/>
      <c r="I8" s="350"/>
      <c r="J8" s="350"/>
      <c r="K8" s="351"/>
      <c r="L8" s="351"/>
      <c r="M8" s="352"/>
      <c r="N8" s="298"/>
      <c r="O8" s="62"/>
    </row>
    <row r="9" spans="1:16" ht="12.6" customHeight="1" x14ac:dyDescent="0.25">
      <c r="A9" s="300" t="s">
        <v>35</v>
      </c>
      <c r="B9" s="358">
        <v>1698</v>
      </c>
      <c r="C9" s="353">
        <v>736</v>
      </c>
      <c r="D9" s="354">
        <v>1557</v>
      </c>
      <c r="E9" s="353">
        <v>0</v>
      </c>
      <c r="F9" s="353"/>
      <c r="G9" s="353"/>
      <c r="H9" s="353"/>
      <c r="I9" s="355"/>
      <c r="J9" s="355"/>
      <c r="K9" s="353"/>
      <c r="L9" s="595"/>
      <c r="M9" s="597"/>
      <c r="N9" s="522">
        <f t="shared" si="0"/>
        <v>3991</v>
      </c>
      <c r="O9" s="62"/>
    </row>
    <row r="10" spans="1:16" ht="13.8" customHeight="1" x14ac:dyDescent="0.25">
      <c r="A10" s="83"/>
      <c r="B10" s="84"/>
      <c r="C10" s="84"/>
      <c r="D10" s="84"/>
      <c r="E10" s="83"/>
      <c r="F10" s="83"/>
      <c r="G10" s="83"/>
      <c r="H10" s="83"/>
      <c r="I10" s="83"/>
      <c r="J10" s="83"/>
      <c r="K10" s="83"/>
      <c r="L10" s="83"/>
      <c r="M10" s="83"/>
      <c r="N10" s="84"/>
      <c r="O10" s="62"/>
    </row>
    <row r="11" spans="1:16" s="72" customFormat="1" ht="18" customHeight="1" x14ac:dyDescent="0.25">
      <c r="A11" s="62" t="s">
        <v>180</v>
      </c>
      <c r="B11" s="82"/>
      <c r="C11" s="82"/>
      <c r="D11" s="82"/>
      <c r="E11" s="62"/>
      <c r="F11" s="62"/>
      <c r="G11" s="62"/>
      <c r="H11" s="62"/>
      <c r="I11" s="62"/>
      <c r="J11" s="62"/>
      <c r="K11" s="62"/>
      <c r="L11" s="62"/>
      <c r="M11" s="62"/>
      <c r="N11" s="82"/>
    </row>
    <row r="12" spans="1:16" s="72" customFormat="1" ht="18" customHeight="1" x14ac:dyDescent="0.25">
      <c r="A12" s="62" t="s">
        <v>88</v>
      </c>
      <c r="B12" s="62"/>
      <c r="C12" s="62"/>
      <c r="D12" s="62"/>
      <c r="E12" s="62"/>
      <c r="F12" s="62"/>
      <c r="G12" s="62"/>
      <c r="H12" s="62"/>
      <c r="I12" s="62"/>
      <c r="J12" s="62"/>
      <c r="K12" s="62"/>
      <c r="L12" s="62"/>
      <c r="M12" s="62"/>
      <c r="N12" s="62"/>
    </row>
    <row r="13" spans="1:16" s="28" customFormat="1" ht="18" customHeight="1" x14ac:dyDescent="0.25">
      <c r="A13" s="395"/>
      <c r="B13" s="395"/>
      <c r="C13" s="395"/>
      <c r="D13" s="395"/>
      <c r="E13" s="395"/>
      <c r="F13" s="395"/>
      <c r="G13" s="395"/>
      <c r="H13" s="395"/>
      <c r="I13" s="395"/>
      <c r="J13" s="395"/>
      <c r="K13" s="395"/>
      <c r="L13" s="395"/>
      <c r="M13" s="395"/>
      <c r="N13" s="396"/>
    </row>
    <row r="14" spans="1:16" s="37" customFormat="1" ht="21.15" customHeight="1" x14ac:dyDescent="0.25">
      <c r="A14" s="672" t="s">
        <v>234</v>
      </c>
      <c r="B14" s="672"/>
      <c r="C14" s="672"/>
      <c r="D14" s="672"/>
      <c r="E14" s="672"/>
      <c r="F14" s="672"/>
      <c r="G14" s="672"/>
      <c r="H14" s="672"/>
      <c r="I14" s="672"/>
      <c r="J14" s="672"/>
      <c r="K14" s="672"/>
      <c r="L14" s="672"/>
      <c r="M14" s="672"/>
      <c r="N14" s="673"/>
    </row>
    <row r="15" spans="1:16" s="37" customFormat="1" ht="29.25" customHeight="1" x14ac:dyDescent="0.25">
      <c r="A15" s="301"/>
      <c r="B15" s="203" t="s">
        <v>214</v>
      </c>
      <c r="C15" s="203" t="s">
        <v>215</v>
      </c>
      <c r="D15" s="203" t="s">
        <v>216</v>
      </c>
      <c r="E15" s="399" t="s">
        <v>217</v>
      </c>
      <c r="F15" s="203" t="s">
        <v>218</v>
      </c>
      <c r="G15" s="203" t="s">
        <v>219</v>
      </c>
      <c r="H15" s="203" t="s">
        <v>220</v>
      </c>
      <c r="I15" s="203" t="s">
        <v>221</v>
      </c>
      <c r="J15" s="399" t="s">
        <v>222</v>
      </c>
      <c r="K15" s="203" t="s">
        <v>223</v>
      </c>
      <c r="L15" s="203" t="s">
        <v>224</v>
      </c>
      <c r="M15" s="204" t="s">
        <v>225</v>
      </c>
      <c r="N15" s="289" t="s">
        <v>164</v>
      </c>
      <c r="P15" s="46"/>
    </row>
    <row r="16" spans="1:16" s="37" customFormat="1" ht="13.2" customHeight="1" x14ac:dyDescent="0.25">
      <c r="A16" s="461"/>
      <c r="B16" s="455"/>
      <c r="C16" s="456"/>
      <c r="D16" s="456"/>
      <c r="E16" s="456"/>
      <c r="F16" s="456"/>
      <c r="G16" s="456"/>
      <c r="H16" s="456"/>
      <c r="I16" s="457"/>
      <c r="J16" s="456"/>
      <c r="K16" s="456"/>
      <c r="L16" s="456"/>
      <c r="M16" s="458"/>
      <c r="N16" s="459"/>
      <c r="P16" s="46"/>
    </row>
    <row r="17" spans="1:17" ht="13.65" customHeight="1" x14ac:dyDescent="0.3">
      <c r="A17" s="94"/>
      <c r="B17" s="131"/>
      <c r="C17" s="303"/>
      <c r="D17" s="674" t="s">
        <v>41</v>
      </c>
      <c r="E17" s="674"/>
      <c r="F17" s="674"/>
      <c r="G17" s="674"/>
      <c r="H17" s="674"/>
      <c r="I17" s="674"/>
      <c r="J17" s="674"/>
      <c r="K17" s="303"/>
      <c r="L17" s="303"/>
      <c r="M17" s="304"/>
      <c r="N17" s="206"/>
    </row>
    <row r="18" spans="1:17" s="393" customFormat="1" ht="13.65" customHeight="1" x14ac:dyDescent="0.25">
      <c r="A18" s="94" t="s">
        <v>36</v>
      </c>
      <c r="B18" s="143">
        <v>562</v>
      </c>
      <c r="C18" s="98">
        <v>1214</v>
      </c>
      <c r="D18" s="99" t="s">
        <v>50</v>
      </c>
      <c r="E18" s="99" t="s">
        <v>50</v>
      </c>
      <c r="F18" s="99"/>
      <c r="G18" s="99"/>
      <c r="H18" s="99"/>
      <c r="I18" s="99"/>
      <c r="J18" s="99"/>
      <c r="K18" s="95"/>
      <c r="L18" s="95"/>
      <c r="M18" s="464"/>
      <c r="N18" s="278">
        <f>SUM(B18:L18)</f>
        <v>1776</v>
      </c>
    </row>
    <row r="19" spans="1:17" ht="13.65" customHeight="1" x14ac:dyDescent="0.25">
      <c r="A19" s="94" t="s">
        <v>233</v>
      </c>
      <c r="B19" s="152">
        <f>B21-B18</f>
        <v>26848</v>
      </c>
      <c r="C19" s="98">
        <f>C21-C18</f>
        <v>54995</v>
      </c>
      <c r="D19" s="98" t="s">
        <v>50</v>
      </c>
      <c r="E19" s="98" t="s">
        <v>50</v>
      </c>
      <c r="F19" s="99"/>
      <c r="G19" s="99"/>
      <c r="H19" s="99"/>
      <c r="I19" s="99"/>
      <c r="J19" s="99"/>
      <c r="K19" s="95"/>
      <c r="L19" s="95"/>
      <c r="M19" s="464"/>
      <c r="N19" s="278">
        <f t="shared" ref="N19:N21" si="2">SUM(B19:L19)</f>
        <v>81843</v>
      </c>
    </row>
    <row r="20" spans="1:17" s="393" customFormat="1" ht="13.2" customHeight="1" x14ac:dyDescent="0.3">
      <c r="A20" s="94"/>
      <c r="B20" s="465"/>
      <c r="C20" s="95"/>
      <c r="D20" s="466"/>
      <c r="E20" s="466"/>
      <c r="F20" s="466"/>
      <c r="G20" s="466"/>
      <c r="H20" s="466"/>
      <c r="I20" s="466"/>
      <c r="J20" s="466"/>
      <c r="K20" s="95"/>
      <c r="L20" s="95"/>
      <c r="M20" s="464"/>
      <c r="N20" s="278"/>
    </row>
    <row r="21" spans="1:17" ht="15.75" customHeight="1" x14ac:dyDescent="0.25">
      <c r="A21" s="462" t="s">
        <v>35</v>
      </c>
      <c r="B21" s="305">
        <v>27410</v>
      </c>
      <c r="C21" s="306">
        <v>56209</v>
      </c>
      <c r="D21" s="306" t="s">
        <v>50</v>
      </c>
      <c r="E21" s="306" t="s">
        <v>50</v>
      </c>
      <c r="F21" s="306"/>
      <c r="G21" s="306"/>
      <c r="H21" s="306"/>
      <c r="I21" s="306"/>
      <c r="J21" s="306"/>
      <c r="K21" s="306"/>
      <c r="L21" s="598"/>
      <c r="M21" s="597"/>
      <c r="N21" s="469">
        <f t="shared" si="2"/>
        <v>83619</v>
      </c>
      <c r="P21" s="71"/>
      <c r="Q21" s="33"/>
    </row>
    <row r="22" spans="1:17" s="393" customFormat="1" ht="15.75" customHeight="1" x14ac:dyDescent="0.3">
      <c r="A22" s="94"/>
      <c r="B22" s="131"/>
      <c r="C22" s="303"/>
      <c r="D22" s="674" t="s">
        <v>130</v>
      </c>
      <c r="E22" s="674"/>
      <c r="F22" s="674"/>
      <c r="G22" s="674"/>
      <c r="H22" s="674"/>
      <c r="I22" s="674"/>
      <c r="J22" s="674"/>
      <c r="K22" s="303"/>
      <c r="L22" s="303"/>
      <c r="M22" s="304"/>
      <c r="N22" s="468"/>
      <c r="P22" s="71"/>
      <c r="Q22" s="33"/>
    </row>
    <row r="23" spans="1:17" s="393" customFormat="1" ht="15.75" customHeight="1" x14ac:dyDescent="0.25">
      <c r="A23" s="94" t="s">
        <v>36</v>
      </c>
      <c r="B23" s="356">
        <f t="shared" ref="B23:C24" si="3">B18*1.10231125</f>
        <v>619.49892250000005</v>
      </c>
      <c r="C23" s="259">
        <f t="shared" si="3"/>
        <v>1338.2058575000001</v>
      </c>
      <c r="D23" s="259" t="s">
        <v>50</v>
      </c>
      <c r="E23" s="259" t="s">
        <v>50</v>
      </c>
      <c r="F23" s="99"/>
      <c r="G23" s="99"/>
      <c r="H23" s="99"/>
      <c r="I23" s="99"/>
      <c r="J23" s="99"/>
      <c r="K23" s="95"/>
      <c r="L23" s="95"/>
      <c r="M23" s="464"/>
      <c r="N23" s="278">
        <f>SUM(B23:L23)</f>
        <v>1957.70478</v>
      </c>
      <c r="P23" s="71"/>
      <c r="Q23" s="33"/>
    </row>
    <row r="24" spans="1:17" s="393" customFormat="1" ht="15.75" customHeight="1" x14ac:dyDescent="0.25">
      <c r="A24" s="94" t="s">
        <v>233</v>
      </c>
      <c r="B24" s="356">
        <f t="shared" si="3"/>
        <v>29594.852440000002</v>
      </c>
      <c r="C24" s="259">
        <f t="shared" si="3"/>
        <v>60621.607193750002</v>
      </c>
      <c r="D24" s="259" t="s">
        <v>50</v>
      </c>
      <c r="E24" s="259" t="s">
        <v>50</v>
      </c>
      <c r="F24" s="99"/>
      <c r="G24" s="99"/>
      <c r="H24" s="99"/>
      <c r="I24" s="99"/>
      <c r="J24" s="99"/>
      <c r="K24" s="95"/>
      <c r="L24" s="95"/>
      <c r="M24" s="464"/>
      <c r="N24" s="278">
        <f t="shared" ref="N24:N26" si="4">SUM(B24:L24)</f>
        <v>90216.459633749997</v>
      </c>
      <c r="P24" s="71"/>
      <c r="Q24" s="33"/>
    </row>
    <row r="25" spans="1:17" s="393" customFormat="1" ht="13.2" customHeight="1" x14ac:dyDescent="0.25">
      <c r="A25" s="94"/>
      <c r="B25" s="356"/>
      <c r="C25" s="95"/>
      <c r="D25" s="95"/>
      <c r="E25" s="99"/>
      <c r="F25" s="99"/>
      <c r="G25" s="99"/>
      <c r="H25" s="99"/>
      <c r="I25" s="99"/>
      <c r="J25" s="99"/>
      <c r="K25" s="95"/>
      <c r="L25" s="95"/>
      <c r="M25" s="464"/>
      <c r="N25" s="278"/>
      <c r="P25" s="71"/>
      <c r="Q25" s="33"/>
    </row>
    <row r="26" spans="1:17" s="393" customFormat="1" ht="15.75" customHeight="1" x14ac:dyDescent="0.25">
      <c r="A26" s="462" t="s">
        <v>35</v>
      </c>
      <c r="B26" s="467">
        <f>B21*1.10231125</f>
        <v>30214.351362500001</v>
      </c>
      <c r="C26" s="535">
        <f>C21*1.10231125</f>
        <v>61959.813051250007</v>
      </c>
      <c r="D26" s="535" t="s">
        <v>50</v>
      </c>
      <c r="E26" s="535" t="s">
        <v>50</v>
      </c>
      <c r="F26" s="306"/>
      <c r="G26" s="306"/>
      <c r="H26" s="306"/>
      <c r="I26" s="306"/>
      <c r="J26" s="306"/>
      <c r="K26" s="306"/>
      <c r="L26" s="598"/>
      <c r="M26" s="597"/>
      <c r="N26" s="469">
        <f t="shared" si="4"/>
        <v>92174.164413750012</v>
      </c>
      <c r="P26" s="71"/>
      <c r="Q26" s="33"/>
    </row>
    <row r="27" spans="1:17" s="393" customFormat="1" ht="15.75" customHeight="1" x14ac:dyDescent="0.25">
      <c r="A27" s="83"/>
      <c r="B27" s="98"/>
      <c r="C27" s="98"/>
      <c r="D27" s="98"/>
      <c r="E27" s="98"/>
      <c r="F27" s="98"/>
      <c r="G27" s="98"/>
      <c r="H27" s="347"/>
      <c r="I27" s="98"/>
      <c r="J27" s="98"/>
      <c r="K27" s="98"/>
      <c r="L27" s="98"/>
      <c r="M27" s="98"/>
      <c r="N27" s="460"/>
      <c r="P27" s="71"/>
      <c r="Q27" s="33"/>
    </row>
    <row r="28" spans="1:17" ht="19.2" customHeight="1" x14ac:dyDescent="0.25">
      <c r="A28" s="83" t="s">
        <v>181</v>
      </c>
      <c r="B28" s="98"/>
      <c r="C28" s="98"/>
      <c r="D28" s="98"/>
      <c r="E28" s="83"/>
      <c r="F28" s="83"/>
      <c r="G28" s="83"/>
      <c r="H28" s="83"/>
      <c r="I28" s="83"/>
      <c r="J28" s="83"/>
      <c r="K28" s="83"/>
      <c r="L28" s="83"/>
      <c r="M28" s="83"/>
      <c r="N28" s="84"/>
      <c r="O28" s="393"/>
    </row>
    <row r="29" spans="1:17" x14ac:dyDescent="0.25">
      <c r="A29" s="2"/>
    </row>
    <row r="30" spans="1:17" s="37" customFormat="1" ht="18.600000000000001" customHeight="1" x14ac:dyDescent="0.25">
      <c r="A30" s="675" t="s">
        <v>243</v>
      </c>
      <c r="B30" s="675"/>
      <c r="C30" s="675"/>
      <c r="D30" s="675"/>
      <c r="E30" s="675"/>
      <c r="F30" s="675"/>
      <c r="G30" s="675"/>
      <c r="H30" s="675"/>
      <c r="I30" s="675"/>
      <c r="J30" s="675"/>
    </row>
    <row r="31" spans="1:17" ht="13.8" x14ac:dyDescent="0.25">
      <c r="A31" s="529" t="s">
        <v>114</v>
      </c>
      <c r="B31" s="529">
        <v>2017</v>
      </c>
      <c r="C31" s="529">
        <v>2018</v>
      </c>
      <c r="D31" s="529">
        <v>2019</v>
      </c>
      <c r="E31" s="393"/>
      <c r="F31" s="393"/>
      <c r="G31" s="393"/>
      <c r="H31" s="393"/>
      <c r="I31" s="393"/>
      <c r="J31" s="393"/>
      <c r="K31" s="393"/>
    </row>
    <row r="32" spans="1:17" s="393" customFormat="1" ht="14.4" x14ac:dyDescent="0.25">
      <c r="A32" s="530"/>
      <c r="B32" s="667" t="s">
        <v>39</v>
      </c>
      <c r="C32" s="668"/>
      <c r="D32" s="669"/>
    </row>
    <row r="33" spans="1:11" ht="13.8" x14ac:dyDescent="0.25">
      <c r="A33" s="517" t="s">
        <v>115</v>
      </c>
      <c r="B33" s="531">
        <v>0</v>
      </c>
      <c r="C33" s="531">
        <v>0</v>
      </c>
      <c r="D33" s="531">
        <v>14751.48</v>
      </c>
      <c r="E33" s="393"/>
      <c r="F33" s="393"/>
      <c r="G33" s="393"/>
      <c r="H33" s="393"/>
      <c r="I33" s="393"/>
      <c r="J33" s="393"/>
      <c r="K33" s="393"/>
    </row>
    <row r="34" spans="1:11" ht="13.8" x14ac:dyDescent="0.25">
      <c r="A34" s="518" t="s">
        <v>1</v>
      </c>
      <c r="B34" s="532">
        <v>0</v>
      </c>
      <c r="C34" s="532">
        <v>0</v>
      </c>
      <c r="D34" s="532">
        <v>3.61</v>
      </c>
      <c r="E34" s="393"/>
      <c r="F34" s="393"/>
      <c r="G34" s="393"/>
      <c r="H34" s="393"/>
      <c r="I34" s="393"/>
      <c r="J34" s="393"/>
      <c r="K34" s="393"/>
    </row>
    <row r="35" spans="1:11" ht="13.8" x14ac:dyDescent="0.25">
      <c r="A35" s="518" t="s">
        <v>37</v>
      </c>
      <c r="B35" s="532">
        <v>13931.13</v>
      </c>
      <c r="C35" s="532">
        <v>91289.56</v>
      </c>
      <c r="D35" s="532">
        <v>4553.84</v>
      </c>
      <c r="E35" s="393"/>
      <c r="F35" s="393"/>
      <c r="G35" s="393"/>
      <c r="H35" s="393"/>
      <c r="I35" s="393"/>
      <c r="J35" s="393"/>
      <c r="K35" s="393"/>
    </row>
    <row r="36" spans="1:11" ht="13.8" x14ac:dyDescent="0.25">
      <c r="A36" s="518" t="s">
        <v>4</v>
      </c>
      <c r="B36" s="532">
        <v>0</v>
      </c>
      <c r="C36" s="532">
        <v>0</v>
      </c>
      <c r="D36" s="532">
        <v>23000</v>
      </c>
      <c r="E36" s="393"/>
      <c r="F36" s="393"/>
      <c r="G36" s="393"/>
      <c r="H36" s="393"/>
      <c r="I36" s="393"/>
      <c r="J36" s="393"/>
      <c r="K36" s="393"/>
    </row>
    <row r="37" spans="1:11" ht="13.8" x14ac:dyDescent="0.25">
      <c r="A37" s="518" t="s">
        <v>6</v>
      </c>
      <c r="B37" s="532">
        <v>70329.100000000006</v>
      </c>
      <c r="C37" s="532">
        <v>38345.21</v>
      </c>
      <c r="D37" s="532">
        <v>30405.66</v>
      </c>
      <c r="E37" s="393"/>
      <c r="F37" s="393"/>
      <c r="G37" s="393"/>
      <c r="H37" s="393"/>
      <c r="I37" s="393"/>
      <c r="J37" s="393"/>
      <c r="K37" s="393"/>
    </row>
    <row r="38" spans="1:11" ht="13.8" x14ac:dyDescent="0.25">
      <c r="A38" s="518" t="s">
        <v>10</v>
      </c>
      <c r="B38" s="532">
        <v>49452.42</v>
      </c>
      <c r="C38" s="532">
        <v>39878.160000000003</v>
      </c>
      <c r="D38" s="532">
        <v>33551.699999999997</v>
      </c>
      <c r="E38" s="393"/>
      <c r="F38" s="393"/>
      <c r="G38" s="393"/>
      <c r="H38" s="393"/>
      <c r="I38" s="393"/>
      <c r="J38" s="393"/>
      <c r="K38" s="393"/>
    </row>
    <row r="39" spans="1:11" ht="13.8" x14ac:dyDescent="0.25">
      <c r="A39" s="518" t="s">
        <v>11</v>
      </c>
      <c r="B39" s="532">
        <v>0</v>
      </c>
      <c r="C39" s="532">
        <v>141.05000000000001</v>
      </c>
      <c r="D39" s="532">
        <v>0</v>
      </c>
      <c r="E39" s="393"/>
      <c r="F39" s="393"/>
      <c r="G39" s="393"/>
      <c r="H39" s="393"/>
      <c r="I39" s="393"/>
      <c r="J39" s="393"/>
      <c r="K39" s="393"/>
    </row>
    <row r="40" spans="1:11" ht="13.8" x14ac:dyDescent="0.25">
      <c r="A40" s="518" t="s">
        <v>13</v>
      </c>
      <c r="B40" s="532">
        <v>172805.22</v>
      </c>
      <c r="C40" s="532">
        <v>91460.52</v>
      </c>
      <c r="D40" s="532">
        <v>113531.69</v>
      </c>
      <c r="E40" s="393"/>
      <c r="F40" s="393"/>
      <c r="G40" s="393"/>
      <c r="H40" s="393"/>
      <c r="I40" s="393"/>
      <c r="J40" s="393"/>
      <c r="K40" s="393"/>
    </row>
    <row r="41" spans="1:11" ht="13.8" x14ac:dyDescent="0.25">
      <c r="A41" s="518" t="s">
        <v>16</v>
      </c>
      <c r="B41" s="532">
        <v>4000.01</v>
      </c>
      <c r="C41" s="532">
        <v>4801.8900000000003</v>
      </c>
      <c r="D41" s="532">
        <v>8693.5499999999993</v>
      </c>
      <c r="E41" s="393"/>
      <c r="F41" s="393"/>
      <c r="G41" s="393"/>
      <c r="H41" s="393"/>
      <c r="I41" s="393"/>
      <c r="J41" s="393"/>
      <c r="K41" s="393"/>
    </row>
    <row r="42" spans="1:11" ht="13.8" x14ac:dyDescent="0.25">
      <c r="A42" s="518" t="s">
        <v>36</v>
      </c>
      <c r="B42" s="532">
        <v>17918.189999999999</v>
      </c>
      <c r="C42" s="532">
        <v>12500</v>
      </c>
      <c r="D42" s="532">
        <v>154739.23000000001</v>
      </c>
      <c r="E42" s="393"/>
      <c r="F42" s="393"/>
      <c r="G42" s="393"/>
      <c r="H42" s="393"/>
      <c r="I42" s="393"/>
      <c r="J42" s="393"/>
      <c r="K42" s="393"/>
    </row>
    <row r="43" spans="1:11" ht="13.8" x14ac:dyDescent="0.25">
      <c r="A43" s="518" t="s">
        <v>23</v>
      </c>
      <c r="B43" s="532">
        <v>44627.37</v>
      </c>
      <c r="C43" s="532">
        <v>13153.35</v>
      </c>
      <c r="D43" s="532">
        <v>13717.8</v>
      </c>
      <c r="E43" s="393"/>
      <c r="F43" s="393"/>
      <c r="G43" s="393"/>
      <c r="H43" s="393"/>
      <c r="I43" s="393"/>
      <c r="J43" s="393"/>
      <c r="K43" s="393"/>
    </row>
    <row r="44" spans="1:11" ht="13.8" x14ac:dyDescent="0.25">
      <c r="A44" s="518" t="s">
        <v>24</v>
      </c>
      <c r="B44" s="532">
        <v>0</v>
      </c>
      <c r="C44" s="532">
        <v>0</v>
      </c>
      <c r="D44" s="532">
        <v>109.69</v>
      </c>
      <c r="E44" s="393"/>
      <c r="F44" s="393"/>
      <c r="G44" s="393"/>
      <c r="H44" s="393"/>
      <c r="I44" s="393"/>
      <c r="J44" s="393"/>
      <c r="K44" s="393"/>
    </row>
    <row r="45" spans="1:11" ht="13.8" x14ac:dyDescent="0.25">
      <c r="A45" s="518"/>
      <c r="B45" s="519"/>
      <c r="C45" s="519"/>
      <c r="D45" s="519"/>
      <c r="E45" s="393"/>
      <c r="F45" s="393"/>
      <c r="G45" s="393"/>
      <c r="H45" s="393"/>
      <c r="I45" s="393"/>
      <c r="J45" s="393"/>
      <c r="K45" s="393"/>
    </row>
    <row r="46" spans="1:11" ht="13.8" x14ac:dyDescent="0.25">
      <c r="A46" s="520" t="s">
        <v>35</v>
      </c>
      <c r="B46" s="521">
        <f>SUM(B33:B44)</f>
        <v>373063.44</v>
      </c>
      <c r="C46" s="521">
        <f t="shared" ref="C46:D46" si="5">SUM(C33:C44)</f>
        <v>291569.74</v>
      </c>
      <c r="D46" s="521">
        <f t="shared" si="5"/>
        <v>397058.25</v>
      </c>
      <c r="E46" s="393"/>
      <c r="F46" s="393"/>
      <c r="G46" s="393"/>
      <c r="H46" s="393"/>
      <c r="I46" s="393"/>
      <c r="J46" s="393"/>
      <c r="K46" s="393"/>
    </row>
    <row r="47" spans="1:11" x14ac:dyDescent="0.25">
      <c r="A47" s="393"/>
      <c r="B47" s="393"/>
      <c r="C47" s="393"/>
      <c r="D47" s="393"/>
      <c r="E47" s="393"/>
      <c r="F47" s="393"/>
      <c r="G47" s="393"/>
      <c r="H47" s="393"/>
      <c r="I47" s="393"/>
      <c r="J47" s="393"/>
      <c r="K47" s="393"/>
    </row>
    <row r="48" spans="1:11" ht="13.8" x14ac:dyDescent="0.25">
      <c r="A48" s="83" t="s">
        <v>181</v>
      </c>
      <c r="B48" s="98"/>
      <c r="C48" s="393"/>
      <c r="D48" s="393"/>
      <c r="E48" s="393"/>
      <c r="F48" s="393"/>
      <c r="G48" s="393"/>
      <c r="H48" s="393"/>
      <c r="I48" s="393"/>
      <c r="J48" s="393"/>
      <c r="K48" s="393"/>
    </row>
  </sheetData>
  <mergeCells count="6">
    <mergeCell ref="B32:D32"/>
    <mergeCell ref="B4:L4"/>
    <mergeCell ref="A14:N14"/>
    <mergeCell ref="D17:J17"/>
    <mergeCell ref="D22:J22"/>
    <mergeCell ref="A30:J30"/>
  </mergeCells>
  <pageMargins left="0.75" right="0.17" top="1" bottom="0.17" header="0.17" footer="0.17"/>
  <pageSetup scale="74" orientation="landscape" r:id="rId1"/>
  <headerFooter alignWithMargins="0"/>
  <ignoredErrors>
    <ignoredError sqref="B46:D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0"/>
  <sheetViews>
    <sheetView topLeftCell="A43" zoomScaleNormal="100" workbookViewId="0">
      <selection sqref="A1:H55"/>
    </sheetView>
  </sheetViews>
  <sheetFormatPr defaultColWidth="8.88671875" defaultRowHeight="13.2" x14ac:dyDescent="0.25"/>
  <cols>
    <col min="1" max="1" width="48" style="470" customWidth="1"/>
    <col min="2" max="2" width="17.5546875" style="470" customWidth="1"/>
    <col min="3" max="4" width="20.33203125" style="470" customWidth="1"/>
    <col min="5" max="5" width="23.5546875" style="470" customWidth="1"/>
    <col min="6" max="7" width="20.33203125" style="470" customWidth="1"/>
    <col min="8" max="8" width="23.5546875" style="470" customWidth="1"/>
    <col min="9" max="16384" width="8.88671875" style="470"/>
  </cols>
  <sheetData>
    <row r="1" spans="1:8" s="547" customFormat="1" ht="23.4" customHeight="1" x14ac:dyDescent="0.25">
      <c r="A1" s="545" t="s">
        <v>256</v>
      </c>
      <c r="B1" s="546"/>
      <c r="C1" s="546"/>
      <c r="D1" s="546"/>
      <c r="E1" s="546"/>
      <c r="F1" s="546"/>
    </row>
    <row r="2" spans="1:8" ht="26.4" x14ac:dyDescent="0.25">
      <c r="A2" s="368"/>
      <c r="B2" s="115" t="s">
        <v>58</v>
      </c>
      <c r="C2" s="492" t="s">
        <v>153</v>
      </c>
      <c r="D2" s="492" t="s">
        <v>154</v>
      </c>
      <c r="E2" s="110" t="s">
        <v>281</v>
      </c>
      <c r="F2" s="491" t="s">
        <v>153</v>
      </c>
      <c r="G2" s="491" t="s">
        <v>154</v>
      </c>
      <c r="H2" s="111" t="s">
        <v>281</v>
      </c>
    </row>
    <row r="3" spans="1:8" ht="16.2" customHeight="1" x14ac:dyDescent="0.25">
      <c r="A3" s="369"/>
      <c r="B3" s="370" t="s">
        <v>39</v>
      </c>
      <c r="C3" s="676" t="s">
        <v>139</v>
      </c>
      <c r="D3" s="677"/>
      <c r="E3" s="678"/>
      <c r="F3" s="679" t="s">
        <v>140</v>
      </c>
      <c r="G3" s="680"/>
      <c r="H3" s="681"/>
    </row>
    <row r="4" spans="1:8" ht="13.8" x14ac:dyDescent="0.25">
      <c r="A4" s="308"/>
      <c r="B4" s="311"/>
      <c r="C4" s="78"/>
      <c r="D4" s="376"/>
      <c r="E4" s="309"/>
      <c r="F4" s="375"/>
      <c r="G4" s="490"/>
      <c r="H4" s="490"/>
    </row>
    <row r="5" spans="1:8" ht="13.8" x14ac:dyDescent="0.25">
      <c r="A5" s="307" t="s">
        <v>194</v>
      </c>
      <c r="B5" s="308"/>
      <c r="C5" s="78"/>
      <c r="D5" s="311"/>
      <c r="E5" s="309"/>
      <c r="F5" s="375"/>
      <c r="G5" s="476"/>
      <c r="H5" s="476"/>
    </row>
    <row r="6" spans="1:8" ht="14.4" x14ac:dyDescent="0.3">
      <c r="A6" s="310" t="s">
        <v>64</v>
      </c>
      <c r="B6" s="311">
        <v>1117195</v>
      </c>
      <c r="C6" s="309">
        <v>1117195</v>
      </c>
      <c r="D6" s="309">
        <v>1117195</v>
      </c>
      <c r="E6" s="309">
        <f>D6-C6</f>
        <v>0</v>
      </c>
      <c r="F6" s="378">
        <f t="shared" ref="F6:G9" si="0">C6*1.10231125</f>
        <v>1231496.6169437501</v>
      </c>
      <c r="G6" s="378">
        <f t="shared" si="0"/>
        <v>1231496.6169437501</v>
      </c>
      <c r="H6" s="482">
        <f>G6-F6</f>
        <v>0</v>
      </c>
    </row>
    <row r="7" spans="1:8" ht="14.4" x14ac:dyDescent="0.3">
      <c r="A7" s="310" t="s">
        <v>71</v>
      </c>
      <c r="B7" s="308"/>
      <c r="C7" s="311">
        <v>-100231</v>
      </c>
      <c r="D7" s="78">
        <f>G7/1.10231125</f>
        <v>-36287.39160559234</v>
      </c>
      <c r="E7" s="311">
        <f>D7-C7</f>
        <v>63943.60839440766</v>
      </c>
      <c r="F7" s="378">
        <f t="shared" si="0"/>
        <v>-110485.75889875001</v>
      </c>
      <c r="G7" s="378">
        <v>-40000</v>
      </c>
      <c r="H7" s="482">
        <f>G7-F7</f>
        <v>70485.758898750006</v>
      </c>
    </row>
    <row r="8" spans="1:8" ht="14.4" x14ac:dyDescent="0.3">
      <c r="A8" s="405" t="s">
        <v>240</v>
      </c>
      <c r="B8" s="406"/>
      <c r="C8" s="327">
        <v>34499</v>
      </c>
      <c r="D8" s="331">
        <f>'Tab 3 WTO Raw  '!$B$46</f>
        <v>34499</v>
      </c>
      <c r="E8" s="311">
        <f>D8-C8</f>
        <v>0</v>
      </c>
      <c r="F8" s="378">
        <f t="shared" si="0"/>
        <v>38028.635813749999</v>
      </c>
      <c r="G8" s="378">
        <f t="shared" si="0"/>
        <v>38028.635813749999</v>
      </c>
      <c r="H8" s="482">
        <f>G8-F8</f>
        <v>0</v>
      </c>
    </row>
    <row r="9" spans="1:8" ht="13.8" x14ac:dyDescent="0.25">
      <c r="A9" s="312" t="s">
        <v>60</v>
      </c>
      <c r="B9" s="313">
        <f>SUM(B6:B7)</f>
        <v>1117195</v>
      </c>
      <c r="C9" s="314">
        <f>SUM(C6:C8)</f>
        <v>1051463</v>
      </c>
      <c r="D9" s="314">
        <f>SUM(D6:D8)</f>
        <v>1115406.6083944077</v>
      </c>
      <c r="E9" s="525">
        <f>D9-C9</f>
        <v>63943.608394407667</v>
      </c>
      <c r="F9" s="377">
        <f t="shared" si="0"/>
        <v>1159039.49385875</v>
      </c>
      <c r="G9" s="377">
        <f t="shared" si="0"/>
        <v>1229525.2527575002</v>
      </c>
      <c r="H9" s="483">
        <f>G9-F9</f>
        <v>70485.75889875018</v>
      </c>
    </row>
    <row r="10" spans="1:8" ht="13.8" x14ac:dyDescent="0.25">
      <c r="A10" s="308"/>
      <c r="B10" s="311"/>
      <c r="C10" s="78"/>
      <c r="D10" s="311"/>
      <c r="E10" s="309"/>
      <c r="F10" s="375"/>
      <c r="G10" s="476"/>
      <c r="H10" s="483"/>
    </row>
    <row r="11" spans="1:8" ht="13.8" x14ac:dyDescent="0.25">
      <c r="A11" s="307" t="s">
        <v>195</v>
      </c>
      <c r="B11" s="311"/>
      <c r="C11" s="78"/>
      <c r="D11" s="311"/>
      <c r="E11" s="309"/>
      <c r="F11" s="375"/>
      <c r="G11" s="476"/>
      <c r="H11" s="483"/>
    </row>
    <row r="12" spans="1:8" ht="14.4" x14ac:dyDescent="0.3">
      <c r="A12" s="310" t="s">
        <v>65</v>
      </c>
      <c r="B12" s="315">
        <v>10300</v>
      </c>
      <c r="C12" s="371">
        <v>10300</v>
      </c>
      <c r="D12" s="315">
        <v>10300</v>
      </c>
      <c r="E12" s="316">
        <f t="shared" ref="E12:E14" si="1">D12-C12</f>
        <v>0</v>
      </c>
      <c r="F12" s="379">
        <f t="shared" ref="F12:G14" si="2">C12*1.10231125</f>
        <v>11353.805875</v>
      </c>
      <c r="G12" s="379">
        <f t="shared" si="2"/>
        <v>11353.805875</v>
      </c>
      <c r="H12" s="482">
        <f t="shared" ref="H12" si="3">G12-F12</f>
        <v>0</v>
      </c>
    </row>
    <row r="13" spans="1:8" ht="14.4" x14ac:dyDescent="0.3">
      <c r="A13" s="310" t="s">
        <v>89</v>
      </c>
      <c r="B13" s="315">
        <v>2954</v>
      </c>
      <c r="C13" s="371">
        <v>0</v>
      </c>
      <c r="D13" s="315">
        <v>0</v>
      </c>
      <c r="E13" s="316">
        <f t="shared" si="1"/>
        <v>0</v>
      </c>
      <c r="F13" s="379">
        <f t="shared" si="2"/>
        <v>0</v>
      </c>
      <c r="G13" s="379">
        <f t="shared" si="2"/>
        <v>0</v>
      </c>
      <c r="H13" s="482">
        <f>E13*1.10231125</f>
        <v>0</v>
      </c>
    </row>
    <row r="14" spans="1:8" ht="14.4" x14ac:dyDescent="0.3">
      <c r="A14" s="310" t="s">
        <v>66</v>
      </c>
      <c r="B14" s="315">
        <v>7090</v>
      </c>
      <c r="C14" s="371">
        <v>7090</v>
      </c>
      <c r="D14" s="315">
        <v>7090</v>
      </c>
      <c r="E14" s="316">
        <f t="shared" si="1"/>
        <v>0</v>
      </c>
      <c r="F14" s="379">
        <f t="shared" si="2"/>
        <v>7815.3867625000003</v>
      </c>
      <c r="G14" s="379">
        <f t="shared" si="2"/>
        <v>7815.3867625000003</v>
      </c>
      <c r="H14" s="482">
        <f>E14*1.10231125</f>
        <v>0</v>
      </c>
    </row>
    <row r="15" spans="1:8" ht="14.4" x14ac:dyDescent="0.3">
      <c r="A15" s="308"/>
      <c r="B15" s="311"/>
      <c r="C15" s="78"/>
      <c r="D15" s="311"/>
      <c r="E15" s="309"/>
      <c r="F15" s="378"/>
      <c r="G15" s="489"/>
      <c r="H15" s="488"/>
    </row>
    <row r="16" spans="1:8" ht="14.4" x14ac:dyDescent="0.3">
      <c r="A16" s="310" t="s">
        <v>67</v>
      </c>
      <c r="B16" s="311"/>
      <c r="C16" s="78"/>
      <c r="D16" s="311"/>
      <c r="E16" s="309"/>
      <c r="F16" s="378"/>
      <c r="G16" s="489"/>
      <c r="H16" s="488"/>
    </row>
    <row r="17" spans="1:8" ht="14.4" x14ac:dyDescent="0.3">
      <c r="A17" s="317" t="s">
        <v>59</v>
      </c>
      <c r="B17" s="311">
        <v>1656</v>
      </c>
      <c r="C17" s="372">
        <v>1656</v>
      </c>
      <c r="D17" s="311">
        <v>1656</v>
      </c>
      <c r="E17" s="309">
        <f>D17-C17</f>
        <v>0</v>
      </c>
      <c r="F17" s="378">
        <f>C17*1.10231125</f>
        <v>1825.4274300000002</v>
      </c>
      <c r="G17" s="378">
        <f>D17*1.10231125</f>
        <v>1825.4274300000002</v>
      </c>
      <c r="H17" s="484">
        <f>G17-F17</f>
        <v>0</v>
      </c>
    </row>
    <row r="18" spans="1:8" ht="14.4" x14ac:dyDescent="0.3">
      <c r="A18" s="317" t="s">
        <v>61</v>
      </c>
      <c r="B18" s="315">
        <v>175000</v>
      </c>
      <c r="C18" s="373">
        <v>170000</v>
      </c>
      <c r="D18" s="315">
        <v>170000</v>
      </c>
      <c r="E18" s="309">
        <f>D18-C18</f>
        <v>0</v>
      </c>
      <c r="F18" s="378">
        <v>187393</v>
      </c>
      <c r="G18" s="378">
        <f>D18*1.10231125</f>
        <v>187392.91250000001</v>
      </c>
      <c r="H18" s="475">
        <f>G18-F18</f>
        <v>-8.7499999994179234E-2</v>
      </c>
    </row>
    <row r="19" spans="1:8" ht="13.8" x14ac:dyDescent="0.25">
      <c r="A19" s="312" t="s">
        <v>62</v>
      </c>
      <c r="B19" s="313">
        <f>SUM(B12:B18)</f>
        <v>197000</v>
      </c>
      <c r="C19" s="313">
        <f>SUM(C12:C18)</f>
        <v>189046</v>
      </c>
      <c r="D19" s="313">
        <f>SUM(D12:D18)</f>
        <v>189046</v>
      </c>
      <c r="E19" s="313">
        <f>SUM(E12:E18)</f>
        <v>0</v>
      </c>
      <c r="F19" s="377">
        <f>C19*1.10231125</f>
        <v>208387.53256750002</v>
      </c>
      <c r="G19" s="377">
        <f>D19*1.10231125</f>
        <v>208387.53256750002</v>
      </c>
      <c r="H19" s="361">
        <f>E19*1.10231125</f>
        <v>0</v>
      </c>
    </row>
    <row r="20" spans="1:8" ht="14.4" x14ac:dyDescent="0.3">
      <c r="A20" s="308"/>
      <c r="B20" s="311"/>
      <c r="C20" s="78"/>
      <c r="D20" s="311"/>
      <c r="E20" s="309"/>
      <c r="F20" s="375"/>
      <c r="G20" s="476"/>
      <c r="H20" s="488"/>
    </row>
    <row r="21" spans="1:8" ht="14.4" x14ac:dyDescent="0.3">
      <c r="A21" s="307" t="s">
        <v>63</v>
      </c>
      <c r="B21" s="311"/>
      <c r="C21" s="78"/>
      <c r="D21" s="311"/>
      <c r="E21" s="309"/>
      <c r="F21" s="375"/>
      <c r="G21" s="476"/>
      <c r="H21" s="488"/>
    </row>
    <row r="22" spans="1:8" ht="14.4" x14ac:dyDescent="0.3">
      <c r="A22" s="310" t="s">
        <v>196</v>
      </c>
      <c r="B22" s="269">
        <v>144860</v>
      </c>
      <c r="C22" s="331"/>
      <c r="D22" s="321"/>
      <c r="E22" s="309"/>
      <c r="F22" s="375"/>
      <c r="G22" s="476"/>
      <c r="H22" s="488"/>
    </row>
    <row r="23" spans="1:8" ht="14.4" x14ac:dyDescent="0.3">
      <c r="A23" s="317" t="s">
        <v>171</v>
      </c>
      <c r="B23" s="311"/>
      <c r="C23" s="318">
        <v>25771</v>
      </c>
      <c r="D23" s="318">
        <v>25771</v>
      </c>
      <c r="E23" s="327">
        <f>D23-C23</f>
        <v>0</v>
      </c>
      <c r="F23" s="378">
        <f>C23*1.10231125</f>
        <v>28407.663223750002</v>
      </c>
      <c r="G23" s="486">
        <f>D23*1.10231125</f>
        <v>28407.663223750002</v>
      </c>
      <c r="H23" s="482">
        <f>G23-F23</f>
        <v>0</v>
      </c>
    </row>
    <row r="24" spans="1:8" ht="14.4" x14ac:dyDescent="0.3">
      <c r="A24" s="317" t="s">
        <v>193</v>
      </c>
      <c r="B24" s="311"/>
      <c r="C24" s="319">
        <v>123553</v>
      </c>
      <c r="D24" s="319">
        <v>123553</v>
      </c>
      <c r="E24" s="319">
        <f>D24-C24</f>
        <v>0</v>
      </c>
      <c r="F24" s="378">
        <f>C24*1.10231125</f>
        <v>136193.86187125</v>
      </c>
      <c r="G24" s="486">
        <f>D24*1.10231125</f>
        <v>136193.86187125</v>
      </c>
      <c r="H24" s="475">
        <f>G24-F24</f>
        <v>0</v>
      </c>
    </row>
    <row r="25" spans="1:8" ht="14.4" x14ac:dyDescent="0.3">
      <c r="A25" s="317"/>
      <c r="B25" s="311"/>
      <c r="C25" s="319"/>
      <c r="D25" s="319"/>
      <c r="E25" s="319"/>
      <c r="F25" s="378"/>
      <c r="G25" s="486"/>
      <c r="H25" s="475"/>
    </row>
    <row r="26" spans="1:8" ht="14.4" x14ac:dyDescent="0.3">
      <c r="A26" s="310" t="s">
        <v>198</v>
      </c>
      <c r="B26" s="311">
        <v>2000</v>
      </c>
      <c r="C26" s="319"/>
      <c r="D26" s="319"/>
      <c r="E26" s="319"/>
      <c r="F26" s="378"/>
      <c r="G26" s="486"/>
      <c r="H26" s="475"/>
    </row>
    <row r="27" spans="1:8" ht="14.4" x14ac:dyDescent="0.3">
      <c r="A27" s="317" t="s">
        <v>171</v>
      </c>
      <c r="B27" s="311"/>
      <c r="C27" s="319">
        <v>0</v>
      </c>
      <c r="D27" s="319">
        <v>0</v>
      </c>
      <c r="E27" s="319">
        <f>D27-C27</f>
        <v>0</v>
      </c>
      <c r="F27" s="378">
        <f>C27*1.10231125</f>
        <v>0</v>
      </c>
      <c r="G27" s="486">
        <f>D27*1.10231125</f>
        <v>0</v>
      </c>
      <c r="H27" s="475">
        <f>G27-F27</f>
        <v>0</v>
      </c>
    </row>
    <row r="28" spans="1:8" ht="14.4" x14ac:dyDescent="0.3">
      <c r="A28" s="317" t="s">
        <v>193</v>
      </c>
      <c r="B28" s="311"/>
      <c r="C28" s="319">
        <v>0</v>
      </c>
      <c r="D28" s="319">
        <v>0</v>
      </c>
      <c r="E28" s="319">
        <f>D28-C28</f>
        <v>0</v>
      </c>
      <c r="F28" s="378">
        <f>C28*1.10231125</f>
        <v>0</v>
      </c>
      <c r="G28" s="486">
        <f>D28*1.10231125</f>
        <v>0</v>
      </c>
      <c r="H28" s="475">
        <f>G28-F28</f>
        <v>0</v>
      </c>
    </row>
    <row r="29" spans="1:8" ht="14.4" x14ac:dyDescent="0.3">
      <c r="A29" s="317"/>
      <c r="B29" s="311"/>
      <c r="C29" s="319"/>
      <c r="D29" s="319"/>
      <c r="E29" s="319"/>
      <c r="F29" s="378"/>
      <c r="G29" s="486"/>
      <c r="H29" s="475"/>
    </row>
    <row r="30" spans="1:8" ht="14.4" x14ac:dyDescent="0.3">
      <c r="A30" s="310" t="s">
        <v>199</v>
      </c>
      <c r="B30" s="311">
        <v>56000</v>
      </c>
      <c r="C30" s="319"/>
      <c r="D30" s="319"/>
      <c r="E30" s="319"/>
      <c r="F30" s="378"/>
      <c r="G30" s="486"/>
      <c r="H30" s="475"/>
    </row>
    <row r="31" spans="1:8" ht="14.4" x14ac:dyDescent="0.3">
      <c r="A31" s="317" t="s">
        <v>171</v>
      </c>
      <c r="B31" s="311"/>
      <c r="C31" s="318">
        <v>20431</v>
      </c>
      <c r="D31" s="318">
        <v>20431</v>
      </c>
      <c r="E31" s="327">
        <f>D31-C31</f>
        <v>0</v>
      </c>
      <c r="F31" s="378">
        <f>C31*1.10231125</f>
        <v>22521.321148750001</v>
      </c>
      <c r="G31" s="486">
        <f>D31*1.10231125</f>
        <v>22521.321148750001</v>
      </c>
      <c r="H31" s="482">
        <f>G31-F31</f>
        <v>0</v>
      </c>
    </row>
    <row r="32" spans="1:8" ht="14.4" x14ac:dyDescent="0.3">
      <c r="A32" s="317" t="s">
        <v>193</v>
      </c>
      <c r="B32" s="311"/>
      <c r="C32" s="319">
        <v>37607</v>
      </c>
      <c r="D32" s="319">
        <v>37607</v>
      </c>
      <c r="E32" s="319">
        <f>D32-C32</f>
        <v>0</v>
      </c>
      <c r="F32" s="378">
        <f>C32*1.10231125</f>
        <v>41454.619178749999</v>
      </c>
      <c r="G32" s="486">
        <f>D32*1.10231125</f>
        <v>41454.619178749999</v>
      </c>
      <c r="H32" s="475">
        <f>G32-F32</f>
        <v>0</v>
      </c>
    </row>
    <row r="33" spans="1:8" ht="14.4" x14ac:dyDescent="0.3">
      <c r="A33" s="320"/>
      <c r="B33" s="321"/>
      <c r="C33" s="487"/>
      <c r="D33" s="269"/>
      <c r="E33" s="487"/>
      <c r="F33" s="380"/>
      <c r="G33" s="486"/>
      <c r="H33" s="475"/>
    </row>
    <row r="34" spans="1:8" ht="14.4" x14ac:dyDescent="0.3">
      <c r="A34" s="310" t="s">
        <v>200</v>
      </c>
      <c r="B34" s="315">
        <v>7585</v>
      </c>
      <c r="C34" s="322"/>
      <c r="D34" s="322"/>
      <c r="E34" s="322"/>
      <c r="F34" s="378"/>
      <c r="G34" s="486"/>
      <c r="H34" s="475"/>
    </row>
    <row r="35" spans="1:8" ht="14.4" x14ac:dyDescent="0.3">
      <c r="A35" s="317" t="s">
        <v>171</v>
      </c>
      <c r="B35" s="315"/>
      <c r="C35" s="322">
        <v>653</v>
      </c>
      <c r="D35" s="322">
        <v>653</v>
      </c>
      <c r="E35" s="316">
        <f>D35-C35</f>
        <v>0</v>
      </c>
      <c r="F35" s="378">
        <f>C35*1.10231125</f>
        <v>719.80924625</v>
      </c>
      <c r="G35" s="486">
        <f>D35*1.10231125</f>
        <v>719.80924625</v>
      </c>
      <c r="H35" s="482">
        <f>G35-F35</f>
        <v>0</v>
      </c>
    </row>
    <row r="36" spans="1:8" ht="14.4" x14ac:dyDescent="0.3">
      <c r="A36" s="317" t="s">
        <v>193</v>
      </c>
      <c r="B36" s="315"/>
      <c r="C36" s="322">
        <v>6533</v>
      </c>
      <c r="D36" s="322">
        <v>6533</v>
      </c>
      <c r="E36" s="322">
        <f>D36-C36</f>
        <v>0</v>
      </c>
      <c r="F36" s="378">
        <f>C36*1.10231125</f>
        <v>7201.3993962500008</v>
      </c>
      <c r="G36" s="486">
        <f>D36*1.10231125</f>
        <v>7201.3993962500008</v>
      </c>
      <c r="H36" s="475">
        <f>G36-F36</f>
        <v>0</v>
      </c>
    </row>
    <row r="37" spans="1:8" ht="14.4" x14ac:dyDescent="0.3">
      <c r="A37" s="317"/>
      <c r="B37" s="315"/>
      <c r="C37" s="373"/>
      <c r="D37" s="315"/>
      <c r="E37" s="316"/>
      <c r="F37" s="375"/>
      <c r="G37" s="485"/>
      <c r="H37" s="475"/>
    </row>
    <row r="38" spans="1:8" ht="17.399999999999999" x14ac:dyDescent="0.55000000000000004">
      <c r="A38" s="312" t="s">
        <v>53</v>
      </c>
      <c r="B38" s="496">
        <f>B22+B26+B30+B34</f>
        <v>210445</v>
      </c>
      <c r="C38" s="496">
        <f>SUM(C23:C36)</f>
        <v>214548</v>
      </c>
      <c r="D38" s="496">
        <f>SUM(D23:D36)</f>
        <v>214548</v>
      </c>
      <c r="E38" s="564">
        <f>SUM(E23:E36)</f>
        <v>0</v>
      </c>
      <c r="F38" s="497">
        <f>SUM(F23:F36)</f>
        <v>236498.67406499997</v>
      </c>
      <c r="G38" s="497">
        <f>SUM(G23:G36)</f>
        <v>236498.67406499997</v>
      </c>
      <c r="H38" s="505">
        <f>G38-F38</f>
        <v>0</v>
      </c>
    </row>
    <row r="39" spans="1:8" ht="14.4" x14ac:dyDescent="0.3">
      <c r="A39" s="323"/>
      <c r="B39" s="498"/>
      <c r="C39" s="499"/>
      <c r="D39" s="498"/>
      <c r="E39" s="500"/>
      <c r="F39" s="501"/>
      <c r="G39" s="502"/>
      <c r="H39" s="503">
        <f>G39-F39</f>
        <v>0</v>
      </c>
    </row>
    <row r="40" spans="1:8" ht="17.399999999999999" x14ac:dyDescent="0.55000000000000004">
      <c r="A40" s="324" t="s">
        <v>87</v>
      </c>
      <c r="B40" s="496">
        <f>B9+B19+B38</f>
        <v>1524640</v>
      </c>
      <c r="C40" s="496">
        <f>C9+C19+C38</f>
        <v>1455057</v>
      </c>
      <c r="D40" s="496">
        <f>D9+D19+D38</f>
        <v>1519000.6083944077</v>
      </c>
      <c r="E40" s="504">
        <f>+D40-C40</f>
        <v>63943.608394407667</v>
      </c>
      <c r="F40" s="497">
        <f>F9+F19+F38</f>
        <v>1603925.70049125</v>
      </c>
      <c r="G40" s="497">
        <f>G9+G19+G38</f>
        <v>1674411.45939</v>
      </c>
      <c r="H40" s="505">
        <f>+G40-F40</f>
        <v>70485.758898749948</v>
      </c>
    </row>
    <row r="41" spans="1:8" ht="14.4" x14ac:dyDescent="0.3">
      <c r="A41" s="323"/>
      <c r="B41" s="498"/>
      <c r="C41" s="499"/>
      <c r="D41" s="498"/>
      <c r="E41" s="506"/>
      <c r="F41" s="501"/>
      <c r="G41" s="502"/>
      <c r="H41" s="507"/>
    </row>
    <row r="42" spans="1:8" ht="21.6" customHeight="1" x14ac:dyDescent="0.3">
      <c r="A42" s="310" t="s">
        <v>255</v>
      </c>
      <c r="B42" s="325"/>
      <c r="C42" s="180">
        <f>F42/1.10231125</f>
        <v>1657426.6115854301</v>
      </c>
      <c r="D42" s="325">
        <f>G42/1.10231125</f>
        <v>1557636.2846700512</v>
      </c>
      <c r="E42" s="326">
        <f>D42-C42</f>
        <v>-99790.326915378915</v>
      </c>
      <c r="F42" s="477">
        <v>1827000</v>
      </c>
      <c r="G42" s="477">
        <v>1717000</v>
      </c>
      <c r="H42" s="508">
        <f>+G42-F42</f>
        <v>-110000</v>
      </c>
    </row>
    <row r="43" spans="1:8" ht="14.4" x14ac:dyDescent="0.3">
      <c r="A43" s="310"/>
      <c r="B43" s="498"/>
      <c r="C43" s="479"/>
      <c r="D43" s="478"/>
      <c r="E43" s="500"/>
      <c r="F43" s="477"/>
      <c r="G43" s="477"/>
      <c r="H43" s="507"/>
    </row>
    <row r="44" spans="1:8" ht="21.6" customHeight="1" x14ac:dyDescent="0.3">
      <c r="A44" s="310" t="s">
        <v>254</v>
      </c>
      <c r="B44" s="509"/>
      <c r="C44" s="481">
        <f>F44/1.10231125</f>
        <v>317514.67654893297</v>
      </c>
      <c r="D44" s="480">
        <f>G44/1.10231125</f>
        <v>317514.67654893297</v>
      </c>
      <c r="E44" s="510">
        <f>D44-C44</f>
        <v>0</v>
      </c>
      <c r="F44" s="477">
        <v>350000</v>
      </c>
      <c r="G44" s="477">
        <v>350000</v>
      </c>
      <c r="H44" s="507">
        <f>G44-F44</f>
        <v>0</v>
      </c>
    </row>
    <row r="45" spans="1:8" ht="14.4" x14ac:dyDescent="0.3">
      <c r="A45" s="310"/>
      <c r="B45" s="498"/>
      <c r="C45" s="479"/>
      <c r="D45" s="478"/>
      <c r="E45" s="500"/>
      <c r="F45" s="477"/>
      <c r="G45" s="477"/>
      <c r="H45" s="507"/>
    </row>
    <row r="46" spans="1:8" ht="14.4" x14ac:dyDescent="0.3">
      <c r="A46" s="310" t="s">
        <v>245</v>
      </c>
      <c r="B46" s="498"/>
      <c r="C46" s="479">
        <f>F46/1.10231125</f>
        <v>90718.479013980847</v>
      </c>
      <c r="D46" s="478">
        <f>G46/1.10231125</f>
        <v>90718.479013980847</v>
      </c>
      <c r="E46" s="500">
        <f>D46-C46</f>
        <v>0</v>
      </c>
      <c r="F46" s="477">
        <v>100000</v>
      </c>
      <c r="G46" s="477">
        <v>100000</v>
      </c>
      <c r="H46" s="507">
        <f>G46-F46</f>
        <v>0</v>
      </c>
    </row>
    <row r="47" spans="1:8" ht="14.4" x14ac:dyDescent="0.3">
      <c r="A47" s="323"/>
      <c r="B47" s="498"/>
      <c r="C47" s="499"/>
      <c r="D47" s="498"/>
      <c r="E47" s="506"/>
      <c r="F47" s="511"/>
      <c r="G47" s="502"/>
      <c r="H47" s="507"/>
    </row>
    <row r="48" spans="1:8" ht="21.6" customHeight="1" x14ac:dyDescent="0.25">
      <c r="A48" s="328" t="s">
        <v>253</v>
      </c>
      <c r="B48" s="512"/>
      <c r="C48" s="513">
        <f>C40+C42+C44+C46</f>
        <v>3520716.7671483438</v>
      </c>
      <c r="D48" s="512">
        <f>D40+D42+D44+D46</f>
        <v>3484870.0486273728</v>
      </c>
      <c r="E48" s="514">
        <f>+D48-C48</f>
        <v>-35846.718520971015</v>
      </c>
      <c r="F48" s="515">
        <f>F40+F42+F44+F46</f>
        <v>3880925.70049125</v>
      </c>
      <c r="G48" s="515">
        <f>G40+G42+G44+G46</f>
        <v>3841411.45939</v>
      </c>
      <c r="H48" s="516">
        <f>+G48-F48</f>
        <v>-39514.241101250052</v>
      </c>
    </row>
    <row r="49" spans="1:6" ht="13.8" x14ac:dyDescent="0.25">
      <c r="A49" s="81"/>
      <c r="B49" s="78"/>
      <c r="C49" s="78"/>
      <c r="D49" s="78"/>
      <c r="E49" s="79"/>
      <c r="F49" s="78"/>
    </row>
    <row r="50" spans="1:6" s="471" customFormat="1" ht="13.8" x14ac:dyDescent="0.25">
      <c r="A50" s="471" t="s">
        <v>182</v>
      </c>
      <c r="B50" s="474"/>
      <c r="C50" s="473"/>
      <c r="D50" s="473"/>
      <c r="E50" s="79"/>
      <c r="F50" s="78"/>
    </row>
    <row r="51" spans="1:6" s="471" customFormat="1" ht="13.8" x14ac:dyDescent="0.25">
      <c r="A51" s="329" t="s">
        <v>197</v>
      </c>
      <c r="B51" s="474"/>
      <c r="C51" s="473"/>
      <c r="D51" s="473"/>
      <c r="E51" s="79"/>
      <c r="F51" s="78"/>
    </row>
    <row r="52" spans="1:6" s="471" customFormat="1" ht="13.8" x14ac:dyDescent="0.25">
      <c r="A52" s="329" t="s">
        <v>138</v>
      </c>
      <c r="B52" s="330"/>
      <c r="C52" s="330"/>
      <c r="D52" s="330"/>
      <c r="E52" s="330"/>
      <c r="F52" s="330"/>
    </row>
    <row r="53" spans="1:6" s="471" customFormat="1" ht="13.8" x14ac:dyDescent="0.25">
      <c r="A53" s="329" t="s">
        <v>137</v>
      </c>
      <c r="B53" s="331"/>
      <c r="C53" s="331"/>
      <c r="D53" s="331"/>
      <c r="E53" s="331"/>
      <c r="F53" s="331"/>
    </row>
    <row r="54" spans="1:6" s="471" customFormat="1" ht="13.8" x14ac:dyDescent="0.25">
      <c r="A54" s="472" t="s">
        <v>136</v>
      </c>
    </row>
    <row r="55" spans="1:6" s="63" customFormat="1" x14ac:dyDescent="0.25"/>
    <row r="56" spans="1:6" s="63" customFormat="1" x14ac:dyDescent="0.25"/>
    <row r="57" spans="1:6" s="63" customFormat="1" x14ac:dyDescent="0.25"/>
    <row r="58" spans="1:6" s="63" customFormat="1" x14ac:dyDescent="0.25"/>
    <row r="59" spans="1:6" s="63" customFormat="1" x14ac:dyDescent="0.25"/>
    <row r="60" spans="1:6" s="63" customFormat="1" x14ac:dyDescent="0.25"/>
    <row r="61" spans="1:6" s="63" customFormat="1" x14ac:dyDescent="0.25"/>
    <row r="62" spans="1:6" s="63" customFormat="1" x14ac:dyDescent="0.25"/>
    <row r="63" spans="1:6" s="63" customFormat="1" x14ac:dyDescent="0.25"/>
    <row r="64" spans="1:6" s="63" customFormat="1" x14ac:dyDescent="0.25"/>
    <row r="65" s="63" customFormat="1" x14ac:dyDescent="0.25"/>
    <row r="66" s="63" customFormat="1" x14ac:dyDescent="0.25"/>
    <row r="67" s="63" customFormat="1" x14ac:dyDescent="0.25"/>
    <row r="68" s="63" customFormat="1" x14ac:dyDescent="0.25"/>
    <row r="69" s="63" customFormat="1" x14ac:dyDescent="0.25"/>
    <row r="70" s="63" customFormat="1" x14ac:dyDescent="0.25"/>
  </sheetData>
  <mergeCells count="2">
    <mergeCell ref="C3:E3"/>
    <mergeCell ref="F3:H3"/>
  </mergeCells>
  <pageMargins left="0.5" right="0.17" top="1" bottom="0.17" header="0.17" footer="0.17"/>
  <pageSetup scale="67" orientation="landscape" r:id="rId1"/>
  <ignoredErrors>
    <ignoredError sqref="E40 E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Cover Page </vt:lpstr>
      <vt:lpstr>Table 1 WASDE</vt:lpstr>
      <vt:lpstr>Tab 2 Mexico</vt:lpstr>
      <vt:lpstr>Tab 3 WTO Raw  </vt:lpstr>
      <vt:lpstr>Table 3B Raw </vt:lpstr>
      <vt:lpstr>Tab 4 Refined</vt:lpstr>
      <vt:lpstr>Tab 5 FTAs </vt:lpstr>
      <vt:lpstr>Tab 6,7 Re-Export </vt:lpstr>
      <vt:lpstr>Table 8 FY 2020</vt:lpstr>
      <vt:lpstr> Table 9 Re-Export</vt:lpstr>
      <vt:lpstr>Tab 10 SCP</vt:lpstr>
      <vt:lpstr>' Table 9 Re-Export'!Print_Area</vt:lpstr>
      <vt:lpstr>' Table 9 Re-Export'!Print_Area</vt:lpstr>
      <vt:lpstr>'Cover Page '!Print_Area</vt:lpstr>
      <vt:lpstr>'Cover Page '!Print_Area</vt:lpstr>
      <vt:lpstr>'Tab 10 SCP'!Print_Area</vt:lpstr>
      <vt:lpstr>'Tab 10 SCP'!Print_Area</vt:lpstr>
      <vt:lpstr>'Tab 2 Mexico'!Print_Area</vt:lpstr>
      <vt:lpstr>'Tab 2 Mexico'!Print_Area</vt:lpstr>
      <vt:lpstr>'Tab 3 WTO Raw  '!Print_Area</vt:lpstr>
      <vt:lpstr>'Tab 3 WTO Raw  '!Print_Area</vt:lpstr>
      <vt:lpstr>'Tab 4 Refined'!Print_Area</vt:lpstr>
      <vt:lpstr>'Tab 4 Refined'!Print_Area</vt:lpstr>
      <vt:lpstr>'Tab 5 FTAs '!Print_Area</vt:lpstr>
      <vt:lpstr>'Tab 5 FTAs '!Print_Area</vt:lpstr>
      <vt:lpstr>'Tab 6,7 Re-Export '!Print_Area</vt:lpstr>
      <vt:lpstr>'Tab 6,7 Re-Export '!Print_Area</vt:lpstr>
      <vt:lpstr>'Table 1 WASDE'!Print_Area</vt:lpstr>
      <vt:lpstr>'Table 1 WASDE'!Print_Area</vt:lpstr>
      <vt:lpstr>'Table 3B Raw '!Print_Area</vt:lpstr>
      <vt:lpstr>'Table 3B Raw '!Print_Area</vt:lpstr>
      <vt:lpstr>'Table 8 FY 2020'!Print_Area</vt:lpstr>
      <vt:lpstr>'Table 8 FY 2020'!Print_Area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2020-02-11T17:08:08Z</cp:lastPrinted>
  <dcterms:created xsi:type="dcterms:W3CDTF">2008-01-25T21:12:54Z</dcterms:created>
  <dcterms:modified xsi:type="dcterms:W3CDTF">2020-02-11T17:12:25Z</dcterms:modified>
</cp:coreProperties>
</file>