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8_{C39A939E-1F3B-418F-8888-7DDCE557CBE5}" xr6:coauthVersionLast="46" xr6:coauthVersionMax="46" xr10:uidLastSave="{00000000-0000-0000-0000-000000000000}"/>
  <bookViews>
    <workbookView xWindow="-108" yWindow="-108" windowWidth="23256" windowHeight="12576" tabRatio="925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2 " sheetId="230" r:id="rId8"/>
    <sheet name="Table 9 Re-Export" sheetId="186" r:id="rId9"/>
    <sheet name="Tables 10 High Duty" sheetId="224" r:id="rId10"/>
    <sheet name="Tables 11A,11B SCP" sheetId="45" r:id="rId11"/>
  </sheets>
  <externalReferences>
    <externalReference r:id="rId12"/>
  </externalReferences>
  <definedNames>
    <definedName name="CCCInv" localSheetId="2">#REF!</definedName>
    <definedName name="CCCInv" localSheetId="7">#REF!</definedName>
    <definedName name="CCCInv">#REF!</definedName>
    <definedName name="CertificateGains" localSheetId="2">#REF!</definedName>
    <definedName name="CertificateGains" localSheetId="7">#REF!</definedName>
    <definedName name="CertificateGains">#REF!</definedName>
    <definedName name="ComplyAcres" localSheetId="2">#REF!</definedName>
    <definedName name="ComplyAcres" localSheetId="7">#REF!</definedName>
    <definedName name="ComplyAcres">#REF!</definedName>
    <definedName name="ContractPaymentAcres" localSheetId="2">#REF!</definedName>
    <definedName name="ContractPaymentAcres" localSheetId="7">#REF!</definedName>
    <definedName name="ContractPaymentAcres">#REF!</definedName>
    <definedName name="CountercyclicalPaymentRate" localSheetId="2">#REF!</definedName>
    <definedName name="CountercyclicalPaymentRate" localSheetId="7">#REF!</definedName>
    <definedName name="CountercyclicalPaymentRate">#REF!</definedName>
    <definedName name="CountercyclicalPayments" localSheetId="2">#REF!</definedName>
    <definedName name="CountercyclicalPayments" localSheetId="7">#REF!</definedName>
    <definedName name="CountercyclicalPayments">#REF!</definedName>
    <definedName name="CountercyclicalPaymentYield" localSheetId="2">#REF!</definedName>
    <definedName name="CountercyclicalPaymentYield" localSheetId="7">#REF!</definedName>
    <definedName name="CountercyclicalPaymentYield">#REF!</definedName>
    <definedName name="CRPHistory" localSheetId="2">#REF!</definedName>
    <definedName name="CRPHistory" localSheetId="7">#REF!</definedName>
    <definedName name="CRPHistory">#REF!</definedName>
    <definedName name="CRPPayments" localSheetId="2">#REF!</definedName>
    <definedName name="CRPPayments" localSheetId="7">#REF!</definedName>
    <definedName name="CRPPayments">#REF!</definedName>
    <definedName name="DiffUnaccounted" localSheetId="2">#REF!</definedName>
    <definedName name="DiffUnaccounted" localSheetId="7">#REF!</definedName>
    <definedName name="DiffUnaccounted">#REF!</definedName>
    <definedName name="DirectCounterCyclicalPayments" localSheetId="2">#REF!</definedName>
    <definedName name="DirectCounterCyclicalPayments" localSheetId="7">#REF!</definedName>
    <definedName name="DirectCounterCyclicalPayments">#REF!</definedName>
    <definedName name="DirectPaymentRate" localSheetId="2">#REF!</definedName>
    <definedName name="DirectPaymentRate" localSheetId="7">#REF!</definedName>
    <definedName name="DirectPaymentRate">#REF!</definedName>
    <definedName name="DirectPayments" localSheetId="2">#REF!</definedName>
    <definedName name="DirectPayments" localSheetId="7">#REF!</definedName>
    <definedName name="DirectPayments">#REF!</definedName>
    <definedName name="DirectPaymentsExtract" localSheetId="2">[1]ExtractFileForDirect!#REF!</definedName>
    <definedName name="DirectPaymentsExtract" localSheetId="7">[1]ExtractFileForDirect!#REF!</definedName>
    <definedName name="DirectPaymentsExtract">[1]ExtractFileForDirect!#REF!</definedName>
    <definedName name="DirectPaymentYield" localSheetId="2">#REF!</definedName>
    <definedName name="DirectPaymentYield" localSheetId="7">#REF!</definedName>
    <definedName name="DirectPaymentYield">#REF!</definedName>
    <definedName name="Domestic" localSheetId="2">#REF!</definedName>
    <definedName name="Domestic" localSheetId="7">#REF!</definedName>
    <definedName name="Domestic">#REF!</definedName>
    <definedName name="Effective" localSheetId="2">#REF!</definedName>
    <definedName name="Effective" localSheetId="7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7">#REF!</definedName>
    <definedName name="FarmValueOfProd">#REF!</definedName>
    <definedName name="FISCAL" localSheetId="2">#REF!</definedName>
    <definedName name="FISCAL" localSheetId="7">#REF!</definedName>
    <definedName name="FISCAL">#REF!</definedName>
    <definedName name="FixedDecoupledPayments" localSheetId="2">#REF!</definedName>
    <definedName name="FixedDecoupledPayments" localSheetId="7">#REF!</definedName>
    <definedName name="FixedDecoupledPayments">#REF!</definedName>
    <definedName name="FreeStocks" localSheetId="2">#REF!</definedName>
    <definedName name="FreeStocks" localSheetId="7">#REF!</definedName>
    <definedName name="FreeStocks">#REF!</definedName>
    <definedName name="HarvestedAcres" localSheetId="2">#REF!</definedName>
    <definedName name="HarvestedAcres" localSheetId="7">#REF!</definedName>
    <definedName name="HarvestedAcres">#REF!</definedName>
    <definedName name="HarvestedYield" localSheetId="2">#REF!</definedName>
    <definedName name="HarvestedYield" localSheetId="7">#REF!</definedName>
    <definedName name="HarvestedYield">#REF!</definedName>
    <definedName name="Hoja1_Query">#N/A</definedName>
    <definedName name="Imports" localSheetId="2">#REF!</definedName>
    <definedName name="Imports" localSheetId="7">#REF!</definedName>
    <definedName name="Imports">#REF!</definedName>
    <definedName name="LDPs" localSheetId="2">#REF!</definedName>
    <definedName name="LDPs" localSheetId="7">#REF!</definedName>
    <definedName name="LDPs">#REF!</definedName>
    <definedName name="LoanDeficiencyPayments" localSheetId="2">#REF!</definedName>
    <definedName name="LoanDeficiencyPayments" localSheetId="7">#REF!</definedName>
    <definedName name="LoanDeficiencyPayments">#REF!</definedName>
    <definedName name="LoanRate" localSheetId="2">#REF!</definedName>
    <definedName name="LoanRate" localSheetId="7">#REF!</definedName>
    <definedName name="LoanRate">#REF!</definedName>
    <definedName name="LoanRePaymntRate" localSheetId="2">#REF!</definedName>
    <definedName name="LoanRePaymntRate" localSheetId="7">#REF!</definedName>
    <definedName name="LoanRePaymntRate">#REF!</definedName>
    <definedName name="LoansCertGains" localSheetId="2">#REF!</definedName>
    <definedName name="LoansCertGains" localSheetId="7">#REF!</definedName>
    <definedName name="LoansCertGains">#REF!</definedName>
    <definedName name="LoansCertPurchasesCwt" localSheetId="2">#REF!</definedName>
    <definedName name="LoansCertPurchasesCwt" localSheetId="7">#REF!</definedName>
    <definedName name="LoansCertPurchasesCwt">#REF!</definedName>
    <definedName name="LoansCertPurchasesDoll" localSheetId="2">#REF!</definedName>
    <definedName name="LoansCertPurchasesDoll" localSheetId="7">#REF!</definedName>
    <definedName name="LoansCertPurchasesDoll">#REF!</definedName>
    <definedName name="LoansOutstanding" localSheetId="2">#REF!</definedName>
    <definedName name="LoansOutstanding" localSheetId="7">#REF!</definedName>
    <definedName name="LoansOutstanding">#REF!</definedName>
    <definedName name="LoansRepaidCYFY_2" localSheetId="2">#REF!</definedName>
    <definedName name="LoansRepaidCYFY_2" localSheetId="7">#REF!</definedName>
    <definedName name="LoansRepaidCYFY_2">#REF!</definedName>
    <definedName name="MarketingLoanWriteOffs" localSheetId="2">#REF!</definedName>
    <definedName name="MarketingLoanWriteOffs" localSheetId="7">#REF!</definedName>
    <definedName name="MarketingLoanWriteOffs">#REF!</definedName>
    <definedName name="Marketings" localSheetId="2">#REF!</definedName>
    <definedName name="Marketings" localSheetId="7">#REF!</definedName>
    <definedName name="Marketings">#REF!</definedName>
    <definedName name="MarketReturns" localSheetId="2">#REF!</definedName>
    <definedName name="MarketReturns" localSheetId="7">#REF!</definedName>
    <definedName name="MarketReturns">#REF!</definedName>
    <definedName name="MO_GoatsClipped" localSheetId="2">#REF!</definedName>
    <definedName name="MO_GoatsClipped" localSheetId="7">#REF!</definedName>
    <definedName name="MO_GoatsClipped">#REF!</definedName>
    <definedName name="MO_LDPs" localSheetId="2">#REF!</definedName>
    <definedName name="MO_LDPs" localSheetId="7">#REF!</definedName>
    <definedName name="MO_LDPs">#REF!</definedName>
    <definedName name="MO_LoanDeficiencyPayments" localSheetId="2">#REF!</definedName>
    <definedName name="MO_LoanDeficiencyPayments" localSheetId="7">#REF!</definedName>
    <definedName name="MO_LoanDeficiencyPayments">#REF!</definedName>
    <definedName name="MO_LoansMadeByCwt" localSheetId="2">#REF!</definedName>
    <definedName name="MO_LoansMadeByCwt" localSheetId="7">#REF!</definedName>
    <definedName name="MO_LoansMadeByCwt">#REF!</definedName>
    <definedName name="MO_LoansMadeByDoll" localSheetId="2">#REF!</definedName>
    <definedName name="MO_LoansMadeByDoll" localSheetId="7">#REF!</definedName>
    <definedName name="MO_LoansMadeByDoll">#REF!</definedName>
    <definedName name="MO_LoansRepaidByCwt" localSheetId="2">#REF!</definedName>
    <definedName name="MO_LoansRepaidByCwt" localSheetId="7">#REF!</definedName>
    <definedName name="MO_LoansRepaidByCwt">#REF!</definedName>
    <definedName name="MO_LoansRepaidByDoll" localSheetId="2">#REF!</definedName>
    <definedName name="MO_LoansRepaidByDoll" localSheetId="7">#REF!</definedName>
    <definedName name="MO_LoansRepaidByDoll">#REF!</definedName>
    <definedName name="MO_MarketingLoanWriteOffs" localSheetId="2">#REF!</definedName>
    <definedName name="MO_MarketingLoanWriteOffs" localSheetId="7">#REF!</definedName>
    <definedName name="MO_MarketingLoanWriteOffs">#REF!</definedName>
    <definedName name="MO_Marketings" localSheetId="2">#REF!</definedName>
    <definedName name="MO_Marketings" localSheetId="7">#REF!</definedName>
    <definedName name="MO_Marketings">#REF!</definedName>
    <definedName name="MO_MarketReturns" localSheetId="2">#REF!</definedName>
    <definedName name="MO_MarketReturns" localSheetId="7">#REF!</definedName>
    <definedName name="MO_MarketReturns">#REF!</definedName>
    <definedName name="MO_Yield" localSheetId="2">#REF!</definedName>
    <definedName name="MO_Yield" localSheetId="7">#REF!</definedName>
    <definedName name="MO_Yield">#REF!</definedName>
    <definedName name="MohairPayments" localSheetId="2">#REF!</definedName>
    <definedName name="MohairPayments" localSheetId="7">#REF!</definedName>
    <definedName name="MohairPayments">#REF!</definedName>
    <definedName name="new_table" localSheetId="2">#REF!</definedName>
    <definedName name="new_table" localSheetId="7">#REF!</definedName>
    <definedName name="new_table">#REF!</definedName>
    <definedName name="NumberGoatsClipped" localSheetId="2">#REF!</definedName>
    <definedName name="NumberGoatsClipped" localSheetId="7">#REF!</definedName>
    <definedName name="NumberGoatsClipped">#REF!</definedName>
    <definedName name="OldTable" localSheetId="2">#REF!</definedName>
    <definedName name="OldTable" localSheetId="7">#REF!</definedName>
    <definedName name="OldTable">#REF!</definedName>
    <definedName name="OTHER" localSheetId="2">#REF!</definedName>
    <definedName name="OTHER" localSheetId="7">#REF!</definedName>
    <definedName name="OTHER">#REF!</definedName>
    <definedName name="PlantedAcres" localSheetId="2">#REF!</definedName>
    <definedName name="PlantedAcres" localSheetId="7">#REF!</definedName>
    <definedName name="PlantedAcres">#REF!</definedName>
    <definedName name="price" localSheetId="2">#REF!</definedName>
    <definedName name="price" localSheetId="7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Mexico'!$A$1:$N$29</definedName>
    <definedName name="_xlnm.Print_Area" localSheetId="3">'Table 3 WTO Raw  '!$A$1:$S$50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 FY 2022 '!$A$1:$H$59</definedName>
    <definedName name="_xlnm.Print_Area" localSheetId="8">'Table 9 Re-Export'!$A$1:$L$62</definedName>
    <definedName name="_xlnm.Print_Area" localSheetId="9">'Tables 10 High Duty'!#REF!</definedName>
    <definedName name="_xlnm.Print_Area" localSheetId="10">'Tables 11A,11B SCP'!$A$1:$S$25</definedName>
    <definedName name="_xlnm.Print_Area" localSheetId="6">'Tables 6,7 Re-Export '!$A$1:$N$50</definedName>
    <definedName name="_xlnm.Print_Area">#N/A</definedName>
    <definedName name="_xlnm.Print_Titles">#N/A</definedName>
    <definedName name="Production" localSheetId="2">#REF!</definedName>
    <definedName name="Production" localSheetId="7">#REF!</definedName>
    <definedName name="Production">#REF!</definedName>
    <definedName name="ProductionFlexibilityPayments" localSheetId="2">#REF!</definedName>
    <definedName name="ProductionFlexibilityPayments" localSheetId="7">#REF!</definedName>
    <definedName name="ProductionFlexibilityPayments">#REF!</definedName>
    <definedName name="SAP" localSheetId="2">#REF!</definedName>
    <definedName name="SAP" localSheetId="7">#REF!</definedName>
    <definedName name="SAP">#REF!</definedName>
    <definedName name="SupportPrice" localSheetId="2">#REF!</definedName>
    <definedName name="SupportPrice" localSheetId="7">#REF!</definedName>
    <definedName name="SupportPrice">#REF!</definedName>
    <definedName name="TargetPrice" localSheetId="2">#REF!</definedName>
    <definedName name="TargetPrice" localSheetId="7">#REF!</definedName>
    <definedName name="TargetPrice">#REF!</definedName>
    <definedName name="WO_BeginningStocks" localSheetId="2">#REF!</definedName>
    <definedName name="WO_BeginningStocks" localSheetId="7">#REF!</definedName>
    <definedName name="WO_BeginningStocks">#REF!</definedName>
    <definedName name="WO_DiffUnAccted" localSheetId="2">#REF!</definedName>
    <definedName name="WO_DiffUnAccted" localSheetId="7">#REF!</definedName>
    <definedName name="WO_DiffUnAccted">#REF!</definedName>
    <definedName name="WO_DomesticUse" localSheetId="2">#REF!</definedName>
    <definedName name="WO_DomesticUse" localSheetId="7">#REF!</definedName>
    <definedName name="WO_DomesticUse">#REF!</definedName>
    <definedName name="WO_Exports" localSheetId="2">#REF!</definedName>
    <definedName name="WO_Exports" localSheetId="7">#REF!</definedName>
    <definedName name="WO_Exports">#REF!</definedName>
    <definedName name="WO_FreeStocks" localSheetId="2">#REF!</definedName>
    <definedName name="WO_FreeStocks" localSheetId="7">#REF!</definedName>
    <definedName name="WO_FreeStocks">#REF!</definedName>
    <definedName name="WO_Imports" localSheetId="2">#REF!</definedName>
    <definedName name="WO_Imports" localSheetId="7">#REF!</definedName>
    <definedName name="WO_Imports">#REF!</definedName>
    <definedName name="WO_LDPs" localSheetId="2">#REF!</definedName>
    <definedName name="WO_LDPs" localSheetId="7">#REF!</definedName>
    <definedName name="WO_LDPs">#REF!</definedName>
    <definedName name="WO_LDPsPelts" localSheetId="2">#REF!</definedName>
    <definedName name="WO_LDPsPelts" localSheetId="7">#REF!</definedName>
    <definedName name="WO_LDPsPelts">#REF!</definedName>
    <definedName name="WO_LoanDeficiencyPayments" localSheetId="2">#REF!</definedName>
    <definedName name="WO_LoanDeficiencyPayments" localSheetId="7">#REF!</definedName>
    <definedName name="WO_LoanDeficiencyPayments">#REF!</definedName>
    <definedName name="WO_LoansMadeByCwt" localSheetId="2">#REF!</definedName>
    <definedName name="WO_LoansMadeByCwt" localSheetId="7">#REF!</definedName>
    <definedName name="WO_LoansMadeByCwt">#REF!</definedName>
    <definedName name="WO_LoansMadeByDoll" localSheetId="2">#REF!</definedName>
    <definedName name="WO_LoansMadeByDoll" localSheetId="7">#REF!</definedName>
    <definedName name="WO_LoansMadeByDoll">#REF!</definedName>
    <definedName name="WO_LoansRepaidByCwt" localSheetId="2">#REF!</definedName>
    <definedName name="WO_LoansRepaidByCwt" localSheetId="7">#REF!</definedName>
    <definedName name="WO_LoansRepaidByCwt">#REF!</definedName>
    <definedName name="WO_LoansRepaidByDoll" localSheetId="2">#REF!</definedName>
    <definedName name="WO_LoansRepaidByDoll" localSheetId="7">#REF!</definedName>
    <definedName name="WO_LoansRepaidByDoll">#REF!</definedName>
    <definedName name="WO_MarketingLoanWriteOffs" localSheetId="2">#REF!</definedName>
    <definedName name="WO_MarketingLoanWriteOffs" localSheetId="7">#REF!</definedName>
    <definedName name="WO_MarketingLoanWriteOffs">#REF!</definedName>
    <definedName name="WO_Marketings" localSheetId="2">#REF!</definedName>
    <definedName name="WO_Marketings" localSheetId="7">#REF!</definedName>
    <definedName name="WO_Marketings">#REF!</definedName>
    <definedName name="WO_MarketReturns" localSheetId="2">#REF!</definedName>
    <definedName name="WO_MarketReturns" localSheetId="7">#REF!</definedName>
    <definedName name="WO_MarketReturns">#REF!</definedName>
    <definedName name="WO_production" localSheetId="2">#REF!</definedName>
    <definedName name="WO_production" localSheetId="7">#REF!</definedName>
    <definedName name="WO_production">#REF!</definedName>
    <definedName name="WO_SheepShorn" localSheetId="2">#REF!</definedName>
    <definedName name="WO_SheepShorn" localSheetId="7">#REF!</definedName>
    <definedName name="WO_SheepShorn">#REF!</definedName>
    <definedName name="WO_ShornWool" localSheetId="2">#REF!</definedName>
    <definedName name="WO_ShornWool" localSheetId="7">#REF!</definedName>
    <definedName name="WO_ShornWool">#REF!</definedName>
    <definedName name="WO_StockSheep" localSheetId="2">#REF!</definedName>
    <definedName name="WO_StockSheep" localSheetId="7">#REF!</definedName>
    <definedName name="WO_StockSheep">#REF!</definedName>
    <definedName name="WO_Yield" localSheetId="2">#REF!</definedName>
    <definedName name="WO_Yield" localSheetId="7">#REF!</definedName>
    <definedName name="WO_Yield">#REF!</definedName>
    <definedName name="x" localSheetId="2">#REF!</definedName>
    <definedName name="x">#REF!</definedName>
    <definedName name="XLSIMSIM" localSheetId="0" hidden="1">{"Sim",1,"Output 1","MProd!$U$230","1","4","10,000","298503897"}</definedName>
    <definedName name="XLSIMSIM" localSheetId="2" hidden="1">{"Sim",1,"Output 1","MProd!$U$230","1","4","10,000","298503897"}</definedName>
    <definedName name="XLSIMSIM" localSheetId="7" hidden="1">{"Sim",1,"Output 1","MProd!$U$230","1","4","10,000","298503897"}</definedName>
    <definedName name="XLSIMSIM" localSheetId="9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7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N35" i="224" l="1"/>
  <c r="N32" i="224"/>
  <c r="N13" i="224"/>
  <c r="D7" i="45" l="1"/>
  <c r="D8" i="45"/>
  <c r="M19" i="45"/>
  <c r="D46" i="1"/>
  <c r="D65" i="224"/>
  <c r="E13" i="74" s="1"/>
  <c r="E24" i="74" s="1"/>
  <c r="D23" i="231"/>
  <c r="E12" i="74" s="1"/>
  <c r="E23" i="74" s="1"/>
  <c r="B64" i="224"/>
  <c r="B22" i="231"/>
  <c r="E11" i="74"/>
  <c r="D28" i="116"/>
  <c r="C26" i="116"/>
  <c r="D26" i="116"/>
  <c r="D25" i="116"/>
  <c r="E22" i="74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G6" i="1"/>
  <c r="G7" i="1"/>
  <c r="G8" i="1"/>
  <c r="G9" i="1"/>
  <c r="G10" i="1"/>
  <c r="G11" i="1"/>
  <c r="G12" i="1"/>
  <c r="G15" i="1"/>
  <c r="G16" i="1"/>
  <c r="G17" i="1"/>
  <c r="G18" i="1"/>
  <c r="G20" i="1"/>
  <c r="G21" i="1"/>
  <c r="G22" i="1"/>
  <c r="G23" i="1"/>
  <c r="G24" i="1"/>
  <c r="G26" i="1"/>
  <c r="G27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D12" i="8"/>
  <c r="D11" i="8"/>
  <c r="D8" i="8"/>
  <c r="D14" i="8" s="1"/>
  <c r="E9" i="74" s="1"/>
  <c r="E20" i="74" s="1"/>
  <c r="D7" i="8"/>
  <c r="D10" i="45" l="1"/>
  <c r="E17" i="54"/>
  <c r="E26" i="54"/>
  <c r="E6" i="54"/>
  <c r="G46" i="1"/>
  <c r="E30" i="54" l="1"/>
  <c r="E10" i="74" s="1"/>
  <c r="E21" i="74" s="1"/>
  <c r="E8" i="74"/>
  <c r="E19" i="74" s="1"/>
  <c r="N6" i="231"/>
  <c r="N7" i="231"/>
  <c r="N8" i="231"/>
  <c r="N9" i="231"/>
  <c r="N10" i="231"/>
  <c r="N11" i="231"/>
  <c r="N12" i="231"/>
  <c r="N13" i="231"/>
  <c r="N14" i="231"/>
  <c r="N15" i="231"/>
  <c r="N16" i="231"/>
  <c r="N17" i="231"/>
  <c r="N18" i="231"/>
  <c r="N19" i="231"/>
  <c r="N20" i="231"/>
  <c r="N5" i="231"/>
  <c r="N33" i="224"/>
  <c r="N34" i="224"/>
  <c r="N36" i="224"/>
  <c r="N37" i="224"/>
  <c r="N38" i="224"/>
  <c r="N39" i="224"/>
  <c r="N40" i="224"/>
  <c r="N42" i="224"/>
  <c r="N44" i="224"/>
  <c r="N45" i="224"/>
  <c r="N46" i="224"/>
  <c r="N47" i="224"/>
  <c r="N48" i="224"/>
  <c r="N50" i="224"/>
  <c r="N51" i="224"/>
  <c r="N53" i="224"/>
  <c r="N54" i="224"/>
  <c r="N56" i="224"/>
  <c r="N57" i="224"/>
  <c r="N58" i="224"/>
  <c r="N59" i="224"/>
  <c r="N60" i="224"/>
  <c r="N61" i="224"/>
  <c r="N62" i="224"/>
  <c r="N31" i="224"/>
  <c r="N14" i="224"/>
  <c r="N15" i="224"/>
  <c r="N16" i="224"/>
  <c r="N17" i="224"/>
  <c r="N18" i="224"/>
  <c r="N19" i="224"/>
  <c r="N20" i="224"/>
  <c r="N21" i="224"/>
  <c r="N22" i="224"/>
  <c r="N23" i="224"/>
  <c r="N24" i="224"/>
  <c r="N25" i="224"/>
  <c r="N26" i="224"/>
  <c r="N27" i="224"/>
  <c r="N6" i="224"/>
  <c r="N7" i="224"/>
  <c r="N9" i="224"/>
  <c r="N10" i="224"/>
  <c r="N11" i="224"/>
  <c r="N12" i="224"/>
  <c r="N5" i="224"/>
  <c r="R46" i="1"/>
  <c r="Q46" i="1"/>
  <c r="S46" i="1" s="1"/>
  <c r="E46" i="1"/>
  <c r="C46" i="1"/>
  <c r="B46" i="1"/>
  <c r="U44" i="1"/>
  <c r="S44" i="1"/>
  <c r="U43" i="1"/>
  <c r="S43" i="1"/>
  <c r="U42" i="1"/>
  <c r="S42" i="1"/>
  <c r="U41" i="1"/>
  <c r="S41" i="1"/>
  <c r="U40" i="1"/>
  <c r="S40" i="1"/>
  <c r="U39" i="1"/>
  <c r="S39" i="1"/>
  <c r="U38" i="1"/>
  <c r="S38" i="1"/>
  <c r="U37" i="1"/>
  <c r="S37" i="1"/>
  <c r="U36" i="1"/>
  <c r="S36" i="1"/>
  <c r="U35" i="1"/>
  <c r="S35" i="1"/>
  <c r="U34" i="1"/>
  <c r="S34" i="1"/>
  <c r="U33" i="1"/>
  <c r="S33" i="1"/>
  <c r="U32" i="1"/>
  <c r="S32" i="1"/>
  <c r="U31" i="1"/>
  <c r="S31" i="1"/>
  <c r="U30" i="1"/>
  <c r="S30" i="1"/>
  <c r="U29" i="1"/>
  <c r="S29" i="1"/>
  <c r="U28" i="1"/>
  <c r="S28" i="1"/>
  <c r="U27" i="1"/>
  <c r="S27" i="1"/>
  <c r="U26" i="1"/>
  <c r="S26" i="1"/>
  <c r="U25" i="1"/>
  <c r="S25" i="1"/>
  <c r="U24" i="1"/>
  <c r="S24" i="1"/>
  <c r="U23" i="1"/>
  <c r="S23" i="1"/>
  <c r="U22" i="1"/>
  <c r="S22" i="1"/>
  <c r="U21" i="1"/>
  <c r="S21" i="1"/>
  <c r="U20" i="1"/>
  <c r="S20" i="1"/>
  <c r="U19" i="1"/>
  <c r="S19" i="1"/>
  <c r="U18" i="1"/>
  <c r="S18" i="1"/>
  <c r="U17" i="1"/>
  <c r="S17" i="1"/>
  <c r="U16" i="1"/>
  <c r="S16" i="1"/>
  <c r="U15" i="1"/>
  <c r="S15" i="1"/>
  <c r="U14" i="1"/>
  <c r="S14" i="1"/>
  <c r="U13" i="1"/>
  <c r="S13" i="1"/>
  <c r="U12" i="1"/>
  <c r="S12" i="1"/>
  <c r="U11" i="1"/>
  <c r="S11" i="1"/>
  <c r="U10" i="1"/>
  <c r="S10" i="1"/>
  <c r="U9" i="1"/>
  <c r="S9" i="1"/>
  <c r="U8" i="1"/>
  <c r="S8" i="1"/>
  <c r="U7" i="1"/>
  <c r="S7" i="1"/>
  <c r="U6" i="1"/>
  <c r="S6" i="1"/>
  <c r="U5" i="1"/>
  <c r="S5" i="1"/>
  <c r="C21" i="116"/>
  <c r="E14" i="74" l="1"/>
  <c r="E25" i="74"/>
  <c r="C8" i="74"/>
  <c r="U46" i="1"/>
  <c r="F46" i="1"/>
  <c r="D8" i="230"/>
  <c r="C65" i="224" l="1"/>
  <c r="D13" i="74" s="1"/>
  <c r="D24" i="74" s="1"/>
  <c r="B28" i="116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C23" i="231"/>
  <c r="D12" i="74" s="1"/>
  <c r="B23" i="231"/>
  <c r="N22" i="231"/>
  <c r="R26" i="54"/>
  <c r="R22" i="54"/>
  <c r="R6" i="54"/>
  <c r="B65" i="224"/>
  <c r="N65" i="224" s="1"/>
  <c r="N64" i="224"/>
  <c r="R30" i="54" l="1"/>
  <c r="N23" i="231"/>
  <c r="D8" i="74"/>
  <c r="D19" i="74" s="1"/>
  <c r="D26" i="54"/>
  <c r="D6" i="54"/>
  <c r="C10" i="45"/>
  <c r="C14" i="8"/>
  <c r="D9" i="74" s="1"/>
  <c r="D20" i="74" s="1"/>
  <c r="D23" i="74"/>
  <c r="C12" i="74"/>
  <c r="C13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C30" i="54" l="1"/>
  <c r="C10" i="74" s="1"/>
  <c r="N21" i="45" l="1"/>
  <c r="P21" i="45" s="1"/>
  <c r="P19" i="45"/>
  <c r="B6" i="54"/>
  <c r="B17" i="54"/>
  <c r="B26" i="54"/>
  <c r="F14" i="230" l="1"/>
  <c r="F13" i="230"/>
  <c r="F12" i="230"/>
  <c r="E14" i="230"/>
  <c r="E13" i="230"/>
  <c r="E12" i="230"/>
  <c r="C19" i="230"/>
  <c r="O11" i="74" l="1"/>
  <c r="O10" i="74"/>
  <c r="H50" i="230" l="1"/>
  <c r="D50" i="230"/>
  <c r="C50" i="230"/>
  <c r="H48" i="230"/>
  <c r="D48" i="230"/>
  <c r="C48" i="230"/>
  <c r="H46" i="230"/>
  <c r="D46" i="230"/>
  <c r="C46" i="230"/>
  <c r="C42" i="230"/>
  <c r="B42" i="230"/>
  <c r="F40" i="230"/>
  <c r="G40" i="230"/>
  <c r="F39" i="230"/>
  <c r="E39" i="230"/>
  <c r="G39" i="230"/>
  <c r="G36" i="230"/>
  <c r="F36" i="230"/>
  <c r="E36" i="230"/>
  <c r="G35" i="230"/>
  <c r="F35" i="230"/>
  <c r="E35" i="230"/>
  <c r="F32" i="230"/>
  <c r="G32" i="230"/>
  <c r="F31" i="230"/>
  <c r="E31" i="230"/>
  <c r="G31" i="230"/>
  <c r="H31" i="230" s="1"/>
  <c r="G28" i="230"/>
  <c r="F28" i="230"/>
  <c r="E28" i="230"/>
  <c r="G27" i="230"/>
  <c r="F27" i="230"/>
  <c r="E27" i="230"/>
  <c r="G24" i="230"/>
  <c r="F24" i="230"/>
  <c r="E24" i="230"/>
  <c r="G23" i="230"/>
  <c r="F23" i="230"/>
  <c r="D42" i="230"/>
  <c r="F19" i="230"/>
  <c r="D19" i="230"/>
  <c r="B19" i="230"/>
  <c r="G18" i="230"/>
  <c r="H18" i="230" s="1"/>
  <c r="F18" i="230"/>
  <c r="E18" i="230"/>
  <c r="G17" i="230"/>
  <c r="F17" i="230"/>
  <c r="E17" i="230"/>
  <c r="G14" i="230"/>
  <c r="H14" i="230" s="1"/>
  <c r="G13" i="230"/>
  <c r="H13" i="230" s="1"/>
  <c r="G12" i="230"/>
  <c r="H12" i="230" s="1"/>
  <c r="D9" i="230"/>
  <c r="P8" i="74" s="1"/>
  <c r="C9" i="230"/>
  <c r="B9" i="230"/>
  <c r="G8" i="230"/>
  <c r="F8" i="230"/>
  <c r="E8" i="230"/>
  <c r="G7" i="230"/>
  <c r="H7" i="230" s="1"/>
  <c r="F7" i="230"/>
  <c r="E7" i="230"/>
  <c r="G6" i="230"/>
  <c r="H6" i="230" s="1"/>
  <c r="F6" i="230"/>
  <c r="E6" i="230"/>
  <c r="B44" i="230" l="1"/>
  <c r="H17" i="230"/>
  <c r="C44" i="230"/>
  <c r="C52" i="230" s="1"/>
  <c r="G19" i="230"/>
  <c r="H19" i="230" s="1"/>
  <c r="P9" i="74"/>
  <c r="E48" i="230"/>
  <c r="P11" i="74"/>
  <c r="H28" i="230"/>
  <c r="H32" i="230"/>
  <c r="H35" i="230"/>
  <c r="H39" i="230"/>
  <c r="E42" i="230"/>
  <c r="P10" i="74"/>
  <c r="E46" i="230"/>
  <c r="P12" i="74"/>
  <c r="H8" i="230"/>
  <c r="G9" i="230"/>
  <c r="E9" i="230"/>
  <c r="E50" i="230"/>
  <c r="P13" i="74"/>
  <c r="H27" i="230"/>
  <c r="F42" i="230"/>
  <c r="H24" i="230"/>
  <c r="H36" i="230"/>
  <c r="H40" i="230"/>
  <c r="F9" i="230"/>
  <c r="F44" i="230" s="1"/>
  <c r="F52" i="230" s="1"/>
  <c r="D44" i="230"/>
  <c r="G42" i="230"/>
  <c r="E19" i="230"/>
  <c r="H23" i="230"/>
  <c r="E32" i="230"/>
  <c r="E40" i="230"/>
  <c r="E23" i="230"/>
  <c r="H9" i="230" l="1"/>
  <c r="H42" i="230"/>
  <c r="G44" i="230"/>
  <c r="G52" i="230" s="1"/>
  <c r="H52" i="230" s="1"/>
  <c r="E44" i="230"/>
  <c r="D52" i="230"/>
  <c r="E52" i="230" s="1"/>
  <c r="H44" i="230" l="1"/>
  <c r="O12" i="74"/>
  <c r="O13" i="74" l="1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s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P20" i="74" l="1"/>
  <c r="C19" i="74" l="1"/>
  <c r="P22" i="74" l="1"/>
  <c r="P23" i="74"/>
  <c r="O22" i="74" l="1"/>
  <c r="Q22" i="74" s="1"/>
  <c r="Q11" i="74"/>
  <c r="O21" i="74" l="1"/>
  <c r="C23" i="74" l="1"/>
  <c r="O23" i="74" l="1"/>
  <c r="Q23" i="74" s="1"/>
  <c r="Q12" i="74"/>
  <c r="P8" i="45"/>
  <c r="P7" i="45"/>
  <c r="O10" i="45" l="1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<sst xmlns="http://schemas.openxmlformats.org/spreadsheetml/2006/main" count="581" uniqueCount="360">
  <si>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</si>
  <si>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</si>
  <si>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</si>
  <si>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</si>
  <si>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</si>
  <si>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</si>
  <si>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</si>
  <si>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</si>
  <si>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</si>
  <si>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</si>
  <si>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</si>
  <si>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</si>
  <si>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</si>
  <si>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</si>
  <si>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</si>
  <si>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</si>
  <si>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</si>
  <si>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</si>
  <si>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</si>
  <si>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</si>
  <si>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</si>
  <si>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</si>
  <si>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</si>
  <si>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</si>
  <si>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</si>
  <si>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</si>
  <si>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</si>
  <si>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</si>
  <si>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</si>
  <si>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</si>
  <si>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</si>
  <si>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</si>
  <si>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</si>
  <si>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</si>
  <si>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</si>
  <si>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</si>
  <si>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</si>
  <si>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</si>
  <si>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</si>
  <si>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</si>
  <si>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</si>
  <si>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</si>
  <si>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</si>
  <si>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</si>
  <si>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</si>
  <si>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</si>
  <si>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</si>
  <si>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</si>
  <si>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</si>
  <si>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</si>
  <si>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</si>
  <si>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</si>
  <si>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</si>
  <si>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</si>
  <si>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</si>
  <si>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</si>
  <si>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</si>
  <si>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</si>
  <si>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</si>
  <si>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</si>
  <si>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</si>
  <si>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</si>
  <si>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</si>
  <si>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</si>
  <si>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</si>
  <si>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</si>
  <si>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</si>
  <si>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</si>
  <si>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</si>
  <si>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</si>
  <si>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</si>
  <si>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</si>
  <si>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</si>
  <si>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</si>
  <si>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</si>
  <si>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</si>
  <si>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</si>
  <si>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</si>
  <si>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</si>
  <si>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</si>
  <si>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</si>
  <si>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</si>
  <si>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</si>
  <si>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</si>
  <si>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</si>
  <si>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</si>
  <si>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</si>
  <si>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</si>
  <si>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</si>
  <si>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</si>
  <si>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</si>
  <si>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</si>
  <si>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</si>
  <si>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</si>
  <si>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</si>
  <si>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FY 2014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</si>
  <si>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</si>
  <si>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</si>
  <si>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</si>
  <si>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</si>
  <si>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</si>
  <si>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</si>
  <si>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</si>
  <si>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</si>
  <si>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</si>
  <si>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</si>
  <si>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</si>
  <si>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</si>
  <si>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</si>
  <si>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</si>
  <si>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</si>
  <si>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</si>
  <si>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 xml:space="preserve">Short Tons, Raw Value </t>
  </si>
  <si>
    <t>Factor for Metric tons to Short Tons: 1.10231125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</si>
  <si>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</si>
  <si>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</si>
  <si>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</si>
  <si>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</si>
  <si>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</si>
  <si>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</si>
  <si>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</si>
  <si>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</si>
  <si>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1/ For all sugar imports from Mexico, see Table 2, U.S. Imports of Sugar from Mexico. </t>
  </si>
  <si>
    <t>March</t>
  </si>
  <si>
    <t>Canada</t>
  </si>
  <si>
    <t>April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</si>
  <si>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</si>
  <si>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</si>
  <si>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</si>
  <si>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</si>
  <si>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</si>
  <si>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</si>
  <si>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</si>
  <si>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</si>
  <si>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</si>
  <si>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</si>
  <si>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</si>
  <si>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</si>
  <si>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</si>
  <si>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</si>
  <si>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</si>
  <si>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</si>
  <si>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</si>
  <si>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</si>
  <si>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</si>
  <si>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</si>
  <si>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</si>
  <si>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</si>
  <si>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</si>
  <si>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</si>
  <si>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</si>
  <si>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</si>
  <si>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</si>
  <si>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</si>
  <si>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</si>
  <si>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</si>
  <si>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</si>
  <si>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 xml:space="preserve">July-September </t>
  </si>
  <si>
    <t>FY 2018</t>
  </si>
  <si>
    <t>Eswatini (Swaziland)</t>
  </si>
  <si>
    <t xml:space="preserve">October-December </t>
  </si>
  <si>
    <t xml:space="preserve">Metric Tons, Raw Value  </t>
  </si>
  <si>
    <t>Totals may not add due to rounding.</t>
  </si>
  <si>
    <t xml:space="preserve">January-March </t>
  </si>
  <si>
    <t>Others</t>
  </si>
  <si>
    <t>FY 2006</t>
  </si>
  <si>
    <t>FY 2007</t>
  </si>
  <si>
    <t>FY 2008</t>
  </si>
  <si>
    <t>FY 2009</t>
  </si>
  <si>
    <t>FY 2010</t>
  </si>
  <si>
    <t>Table 7A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</si>
  <si>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</si>
  <si>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</si>
  <si>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</si>
  <si>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</si>
  <si>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</si>
  <si>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</si>
  <si>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</si>
  <si>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</si>
  <si>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Mexico 2/</t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</si>
  <si>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</si>
  <si>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</si>
  <si>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</si>
  <si>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</si>
  <si>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</si>
  <si>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</si>
  <si>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--------- MTRV --------</t>
  </si>
  <si>
    <t>---------- STRV -----------</t>
  </si>
  <si>
    <t>CY 2021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</si>
  <si>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</si>
  <si>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</si>
  <si>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</si>
  <si>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</si>
  <si>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</si>
  <si>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 xml:space="preserve">Sep-21 </t>
  </si>
  <si>
    <t xml:space="preserve">Jul-21 </t>
  </si>
  <si>
    <t xml:space="preserve">Aug-21 </t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</si>
  <si>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</si>
  <si>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</si>
  <si>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</si>
  <si>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</si>
  <si>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FY 2021 TRQ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</si>
  <si>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</si>
  <si>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</si>
  <si>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</si>
  <si>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</si>
  <si>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</si>
  <si>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Canada USMCA Refined</t>
  </si>
  <si>
    <t>Beet</t>
  </si>
  <si>
    <t>Cane</t>
  </si>
  <si>
    <t>Philippines</t>
  </si>
  <si>
    <t>Panama, General  2/</t>
  </si>
  <si>
    <t>Dominican Republic 2/</t>
  </si>
  <si>
    <t>CY 2022</t>
  </si>
  <si>
    <t>FY 2022</t>
  </si>
  <si>
    <t>FY 2021:</t>
  </si>
  <si>
    <t xml:space="preserve">FY 2020 </t>
  </si>
  <si>
    <t>Shortfall</t>
  </si>
  <si>
    <t>FY 2022 WTO Raw sugar TRQ:</t>
  </si>
  <si>
    <t>FY 2022 WTO Refined sugar TRQ:</t>
  </si>
  <si>
    <t>1/  October 1, 2021 - September 30, 2022.</t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</si>
  <si>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</si>
  <si>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</si>
  <si>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2/ Raw value is commercial weight multiplied by a factor of 1.07. </t>
  </si>
  <si>
    <t>Total Raw value 2/</t>
  </si>
  <si>
    <t>2/ The current and previous months are forecasts. Sources: U.S. Census and FAS.</t>
  </si>
  <si>
    <t xml:space="preserve"> Fiscal Year (FY) 2022</t>
  </si>
  <si>
    <t>The third tranche of the FY 2022 specialty sugar TRQ will open for 60,000 metric tons raw value on January 22, 2022.  A valid specialty sugar certificate must accompany the imported sugar.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</si>
  <si>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</si>
  <si>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</si>
  <si>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</si>
  <si>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</si>
  <si>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</si>
  <si>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</si>
  <si>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</si>
  <si>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</si>
  <si>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</si>
  <si>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 xml:space="preserve">Aug-22 </t>
  </si>
  <si>
    <t xml:space="preserve">Sep-22 </t>
  </si>
  <si>
    <t>FY 2022 Entries-to-date</t>
  </si>
  <si>
    <t xml:space="preserve">Entered in October 2021 </t>
  </si>
  <si>
    <t xml:space="preserve">Table 6 -- U.S. Refined Sugar Reported for Export Credit Under the U.S. Refined Sugar Re-Export Program, Fiscal Year (FY) 2022 1/ </t>
  </si>
  <si>
    <t>Table 7A -- U.S. Raw Sugar Imports Under the U.S. Sugar Re-Export Program, Fiscal Year (FY) 2022</t>
  </si>
  <si>
    <t xml:space="preserve"> Jan-Sep 2021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</si>
  <si>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</si>
  <si>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>------------------------Fiscal Year 2022-----------------------</t>
  </si>
  <si>
    <t>1/ On September 13, 2021, USDA set the raw sugar TRQ at the minimum level to which the United States is committed in the Uruguay Round Agreement on Agriculture.</t>
  </si>
  <si>
    <t>4//4/2022</t>
  </si>
  <si>
    <r>
      <t xml:space="preserve">Table 8 -- Estimate of Fiscal Year 2022 U.S. Sugar Imports </t>
    </r>
    <r>
      <rPr>
        <b/>
        <sz val="11"/>
        <rFont val="Arial"/>
        <family val="2"/>
      </rPr>
      <t>1/</t>
    </r>
  </si>
  <si>
    <t xml:space="preserve">Jan-21  </t>
  </si>
  <si>
    <t xml:space="preserve">Feb-21   </t>
  </si>
  <si>
    <t xml:space="preserve">Mar-21 </t>
  </si>
  <si>
    <t xml:space="preserve">Apr-21 </t>
  </si>
  <si>
    <t xml:space="preserve">May-21 </t>
  </si>
  <si>
    <t xml:space="preserve">Jun-21 </t>
  </si>
  <si>
    <t>CY 2021 TRQ</t>
  </si>
  <si>
    <t>Table 11B -- U.S. Sugar-Containing Products Tariff-Rate Quota (TRQ) Allocation and Entries for Canada under USMCA, Calendar Year (CY) 2021 1/</t>
  </si>
  <si>
    <t>Table 11A -- U.S. Sugar-Containing Products Tariff-Rate Quota (TRQ) Allocations and Entries By Month, Fiscal Year (FY) 2022 1/</t>
  </si>
  <si>
    <t>Table 1 -- U.S. Monthly Sugar Imports, Fiscal Year (FY) 2022</t>
  </si>
  <si>
    <t>Table 4 -- U.S. Refined Sugar Tariff-Rate Quota (TRQ) WTO Allocations and Entries By Month, Fiscal Year (FY) 2022</t>
  </si>
  <si>
    <t xml:space="preserve">2/ The tranches of the FY 2022 specialty sugar TRQ open as follows in MTRV (86 FR 50871).  </t>
  </si>
  <si>
    <t xml:space="preserve">April-June 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</si>
  <si>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</si>
  <si>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</si>
  <si>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>By District Port:</t>
  </si>
  <si>
    <t>1/ Includes all entries, other than under a preferential trade progam, under U.S. Harmonized Tariff Schedule (HTS) lines 1701.12.5000, 1701.13.5000, 1701.14.5000, 1701.93.1000, 1701.99.5015, 1701.99.5017, 1701.99.5025, 1701.99.5050, 1702.90.2000, and 2106.90.4600.</t>
  </si>
  <si>
    <t>Table 10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</si>
  <si>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</si>
  <si>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Baltimore, MD           </t>
  </si>
  <si>
    <t xml:space="preserve">El Paso, TX             </t>
  </si>
  <si>
    <t xml:space="preserve">Laredo, TX              </t>
  </si>
  <si>
    <t>Los Angeles, CA</t>
  </si>
  <si>
    <t xml:space="preserve">Mobile, AL             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</si>
  <si>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</si>
  <si>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>New York, NY</t>
  </si>
  <si>
    <t xml:space="preserve">Nogales, AZ             </t>
  </si>
  <si>
    <t>Norfolk, VA</t>
  </si>
  <si>
    <t>Philadelphia, PA</t>
  </si>
  <si>
    <t xml:space="preserve">San Diego, CA        </t>
  </si>
  <si>
    <t xml:space="preserve">San Francisco, CA  </t>
  </si>
  <si>
    <t xml:space="preserve">San Juan, PR            </t>
  </si>
  <si>
    <t>Savannah, GA</t>
  </si>
  <si>
    <t>Seattle, WA</t>
  </si>
  <si>
    <t>Tampa, FL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</si>
  <si>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</si>
  <si>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</si>
  <si>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</si>
  <si>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</si>
  <si>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By Country:</t>
  </si>
  <si>
    <t>Table 3 -- U.S. Raw Sugar Tariff-Rate Quota (TRQ) WTO Allocations and Entries By Month, Fiscal Year (FY) 2022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</si>
  <si>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</si>
  <si>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Projected Shortfall</t>
  </si>
  <si>
    <t xml:space="preserve">2/ For all sugar imports from Mexico, see Table 2, U.S. Imports of Sugar from Mexico. </t>
  </si>
  <si>
    <t>FY 2021 TRQ Entered in FY 2022 6/</t>
  </si>
  <si>
    <t>Nov-21 Forecast</t>
  </si>
  <si>
    <t>Entered in November 2021</t>
  </si>
  <si>
    <t>TRQ Not entered-to-date</t>
  </si>
  <si>
    <t>------------------ FY 2022 TRQ --------------</t>
  </si>
  <si>
    <t>FY 2022 Entries-to-date including FY 2021 TRQ</t>
  </si>
  <si>
    <t>Baltimore, MD</t>
  </si>
  <si>
    <t>Boston, MA</t>
  </si>
  <si>
    <t>Buffalo, NY</t>
  </si>
  <si>
    <t>Chicago, IL</t>
  </si>
  <si>
    <t>Cleveland, OH</t>
  </si>
  <si>
    <t>Dallas-Fort Worth, TX</t>
  </si>
  <si>
    <t>Detroit, MI</t>
  </si>
  <si>
    <t>Honolulu, HI</t>
  </si>
  <si>
    <t>Houston-Galveston, TX</t>
  </si>
  <si>
    <t>Miami, FL</t>
  </si>
  <si>
    <t>Minneapolis, MN</t>
  </si>
  <si>
    <t>Ogdensburg, NY</t>
  </si>
  <si>
    <t>San Francisco, CA</t>
  </si>
  <si>
    <t>Virgin Islands of the United States</t>
  </si>
  <si>
    <t>Belgium</t>
  </si>
  <si>
    <t>China</t>
  </si>
  <si>
    <t>Dominican Rep</t>
  </si>
  <si>
    <t>Eswatini</t>
  </si>
  <si>
    <t>France</t>
  </si>
  <si>
    <t>Germany</t>
  </si>
  <si>
    <t>Ghana</t>
  </si>
  <si>
    <t>Italy</t>
  </si>
  <si>
    <t>Japan</t>
  </si>
  <si>
    <t>Russia</t>
  </si>
  <si>
    <t>South Korea</t>
  </si>
  <si>
    <t>United Kingdom</t>
  </si>
  <si>
    <t>Vietnam</t>
  </si>
  <si>
    <t xml:space="preserve">The January WASDE report shows FY 2022 WTO raw sugar tariff-rate quota (TRQ) shortfall projected at 250,764 short tons raw value (STRV), unchanged from last month.  No information is available about specific countries.  </t>
  </si>
  <si>
    <t xml:space="preserve">Oct-21 Final     </t>
  </si>
  <si>
    <t>Dec-21 Forecast</t>
  </si>
  <si>
    <t xml:space="preserve">Change in Forecast, January vs December </t>
  </si>
  <si>
    <t xml:space="preserve">Oct-21 Final    </t>
  </si>
  <si>
    <t xml:space="preserve">Dec-21 Forecast </t>
  </si>
  <si>
    <t>Entered in December 2021</t>
  </si>
  <si>
    <t xml:space="preserve">Final </t>
  </si>
  <si>
    <t>2/ Determined not to have a trade surplus as defined under the Free Trade Agreements, and thus the CY 2022 TRQs are zero (86 FR 71700).</t>
  </si>
  <si>
    <t>Chile was determined to have no trade surplus as defined under the Free Trade Agreement, and thus the CY 2022 TRQ is zero (86 FR 71700).</t>
  </si>
  <si>
    <t>Morocco was determined to have no trade surplus as defined under the Free Trade Agreement, and thus the CY 2022 TRQ is zero (86 FR 71700).</t>
  </si>
  <si>
    <t>1/ These TRQs are established on a calendar year basis.</t>
  </si>
  <si>
    <t>January 2022</t>
  </si>
  <si>
    <t>FY 2022:</t>
  </si>
  <si>
    <t>October-December 7/</t>
  </si>
  <si>
    <t xml:space="preserve">FY 2021 </t>
  </si>
  <si>
    <t>7/  Reporting deadline is the end of the calendar quarter following the quarter in which the transaction occurs.  Monthly totals are preliminary until after reporting deadline.</t>
  </si>
  <si>
    <t>6/ Comprised of 61,112 MTRV, 4,202 MTRV, and 21,388 MTRV entered in October, November and Deember, respectively. See table 3.</t>
  </si>
  <si>
    <t>FY 2022 6/</t>
  </si>
  <si>
    <t>TRQ Limit</t>
  </si>
  <si>
    <t>CAFTA/DR CY 2022 Allocation</t>
  </si>
  <si>
    <t>Peru CY 2022 Allocation</t>
  </si>
  <si>
    <t>Colombia CY 2022 Allocation</t>
  </si>
  <si>
    <t>Panama CY 2022 Allocation</t>
  </si>
  <si>
    <t>Canada CY 2022 Allocation</t>
  </si>
  <si>
    <t>Oct-Dec 2021 Entries</t>
  </si>
  <si>
    <t>Jan-Sep 2022 Projected Entries</t>
  </si>
  <si>
    <r>
      <t xml:space="preserve">6/  Forecast of </t>
    </r>
    <r>
      <rPr>
        <b/>
        <sz val="14"/>
        <rFont val="Arial"/>
        <family val="2"/>
      </rPr>
      <t>283,630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</si>
  <si>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t>Great Falls, MT</t>
  </si>
  <si>
    <t>Charleston, SC</t>
  </si>
  <si>
    <t>Bulgaria</t>
  </si>
  <si>
    <t>Finland</t>
  </si>
  <si>
    <t>Indonesia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</si>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</sst>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</numFmts>
  <fonts count="1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sz val="9"/>
      <color rgb="FF000000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70">
    <xf numFmtId="0" fontId="0" fillId="0" borderId="0"/>
    <xf numFmtId="43" fontId="3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45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45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9" fillId="0" borderId="0"/>
    <xf numFmtId="0" fontId="49" fillId="0" borderId="0"/>
    <xf numFmtId="9" fontId="38" fillId="0" borderId="0" applyFont="0" applyFill="0" applyBorder="0" applyAlignment="0" applyProtection="0"/>
    <xf numFmtId="0" fontId="50" fillId="0" borderId="0">
      <protection locked="0"/>
    </xf>
    <xf numFmtId="167" fontId="50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5" fillId="0" borderId="0"/>
    <xf numFmtId="0" fontId="53" fillId="0" borderId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0" fontId="58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60" fillId="2" borderId="0" applyNumberFormat="0" applyBorder="0" applyAlignment="0" applyProtection="0"/>
    <xf numFmtId="0" fontId="61" fillId="3" borderId="0" applyNumberFormat="0" applyBorder="0" applyAlignment="0" applyProtection="0"/>
    <xf numFmtId="0" fontId="62" fillId="4" borderId="0" applyNumberFormat="0" applyBorder="0" applyAlignment="0" applyProtection="0"/>
    <xf numFmtId="0" fontId="63" fillId="5" borderId="22" applyNumberFormat="0" applyAlignment="0" applyProtection="0"/>
    <xf numFmtId="0" fontId="64" fillId="6" borderId="23" applyNumberFormat="0" applyAlignment="0" applyProtection="0"/>
    <xf numFmtId="0" fontId="65" fillId="6" borderId="22" applyNumberFormat="0" applyAlignment="0" applyProtection="0"/>
    <xf numFmtId="0" fontId="66" fillId="0" borderId="24" applyNumberFormat="0" applyFill="0" applyAlignment="0" applyProtection="0"/>
    <xf numFmtId="0" fontId="67" fillId="7" borderId="2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1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71" fillId="28" borderId="0" applyNumberFormat="0" applyBorder="0" applyAlignment="0" applyProtection="0"/>
    <xf numFmtId="0" fontId="7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71" fillId="32" borderId="0" applyNumberFormat="0" applyBorder="0" applyAlignment="0" applyProtection="0"/>
    <xf numFmtId="0" fontId="33" fillId="0" borderId="0"/>
    <xf numFmtId="0" fontId="33" fillId="8" borderId="26" applyNumberFormat="0" applyFont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2" fillId="0" borderId="0"/>
    <xf numFmtId="0" fontId="38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31" fillId="0" borderId="0"/>
    <xf numFmtId="0" fontId="38" fillId="0" borderId="0"/>
    <xf numFmtId="9" fontId="38" fillId="0" borderId="0" applyFont="0" applyFill="0" applyBorder="0" applyAlignment="0" applyProtection="0"/>
    <xf numFmtId="0" fontId="30" fillId="0" borderId="0"/>
    <xf numFmtId="0" fontId="38" fillId="0" borderId="0"/>
    <xf numFmtId="9" fontId="38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26" applyNumberFormat="0" applyFont="0" applyAlignment="0" applyProtection="0"/>
    <xf numFmtId="0" fontId="29" fillId="8" borderId="26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0" fontId="3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6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6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26" applyNumberFormat="0" applyFont="0" applyAlignment="0" applyProtection="0"/>
    <xf numFmtId="0" fontId="25" fillId="8" borderId="26" applyNumberFormat="0" applyFont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6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6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26" applyNumberFormat="0" applyFont="0" applyAlignment="0" applyProtection="0"/>
    <xf numFmtId="0" fontId="25" fillId="8" borderId="26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0" borderId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8" borderId="26" applyNumberFormat="0" applyFont="0" applyAlignment="0" applyProtection="0"/>
    <xf numFmtId="0" fontId="24" fillId="8" borderId="26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38" fillId="0" borderId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26" applyNumberFormat="0" applyFont="0" applyAlignment="0" applyProtection="0"/>
    <xf numFmtId="0" fontId="8" fillId="8" borderId="26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26" applyNumberFormat="0" applyFont="0" applyAlignment="0" applyProtection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26" applyNumberFormat="0" applyFont="0" applyAlignment="0" applyProtection="0"/>
    <xf numFmtId="0" fontId="8" fillId="8" borderId="26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26" applyNumberFormat="0" applyFont="0" applyAlignment="0" applyProtection="0"/>
    <xf numFmtId="0" fontId="8" fillId="8" borderId="2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26" applyNumberFormat="0" applyFont="0" applyAlignment="0" applyProtection="0"/>
    <xf numFmtId="0" fontId="7" fillId="8" borderId="26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26" applyNumberFormat="0" applyFont="0" applyAlignment="0" applyProtection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26" applyNumberFormat="0" applyFont="0" applyAlignment="0" applyProtection="0"/>
    <xf numFmtId="0" fontId="7" fillId="8" borderId="26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26" applyNumberFormat="0" applyFont="0" applyAlignment="0" applyProtection="0"/>
    <xf numFmtId="0" fontId="7" fillId="8" borderId="2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0" fontId="5" fillId="0" borderId="0"/>
    <xf numFmtId="44" fontId="109" fillId="0" borderId="0" applyFont="0" applyFill="0" applyBorder="0" applyAlignment="0" applyProtection="0"/>
    <xf numFmtId="0" fontId="38" fillId="0" borderId="0"/>
    <xf numFmtId="0" fontId="4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6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6" xfId="0" applyBorder="1"/>
    <xf numFmtId="3" fontId="38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1" fillId="0" borderId="7" xfId="0" applyFont="1" applyBorder="1"/>
    <xf numFmtId="0" fontId="44" fillId="0" borderId="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14" fontId="44" fillId="0" borderId="0" xfId="0" quotePrefix="1" applyNumberFormat="1" applyFont="1" applyBorder="1" applyAlignment="1">
      <alignment horizontal="center"/>
    </xf>
    <xf numFmtId="0" fontId="38" fillId="0" borderId="0" xfId="0" applyFont="1" applyFill="1"/>
    <xf numFmtId="14" fontId="0" fillId="0" borderId="0" xfId="0" applyNumberFormat="1"/>
    <xf numFmtId="0" fontId="38" fillId="0" borderId="0" xfId="0" applyFont="1" applyBorder="1"/>
    <xf numFmtId="3" fontId="38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9" fillId="0" borderId="0" xfId="0" applyFont="1"/>
    <xf numFmtId="0" fontId="42" fillId="0" borderId="6" xfId="0" applyFont="1" applyBorder="1" applyAlignment="1">
      <alignment horizontal="left"/>
    </xf>
    <xf numFmtId="14" fontId="77" fillId="0" borderId="4" xfId="0" applyNumberFormat="1" applyFont="1" applyBorder="1" applyAlignment="1">
      <alignment horizontal="center"/>
    </xf>
    <xf numFmtId="14" fontId="77" fillId="0" borderId="0" xfId="0" applyNumberFormat="1" applyFont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6" fillId="0" borderId="6" xfId="0" applyFont="1" applyBorder="1" applyAlignment="1">
      <alignment horizontal="center" wrapText="1"/>
    </xf>
    <xf numFmtId="0" fontId="0" fillId="0" borderId="0" xfId="0"/>
    <xf numFmtId="0" fontId="52" fillId="0" borderId="0" xfId="0" applyFont="1"/>
    <xf numFmtId="0" fontId="76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8" fillId="0" borderId="0" xfId="0" applyFont="1" applyAlignment="1">
      <alignment vertical="top"/>
    </xf>
    <xf numFmtId="172" fontId="38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38" fillId="0" borderId="0" xfId="0" applyFont="1"/>
    <xf numFmtId="169" fontId="0" fillId="0" borderId="0" xfId="0" applyNumberFormat="1"/>
    <xf numFmtId="4" fontId="0" fillId="0" borderId="0" xfId="0" applyNumberFormat="1"/>
    <xf numFmtId="0" fontId="73" fillId="0" borderId="0" xfId="0" applyFont="1" applyAlignment="1">
      <alignment vertical="top"/>
    </xf>
    <xf numFmtId="0" fontId="0" fillId="0" borderId="12" xfId="0" applyBorder="1"/>
    <xf numFmtId="0" fontId="52" fillId="0" borderId="0" xfId="11" applyFont="1"/>
    <xf numFmtId="3" fontId="52" fillId="0" borderId="0" xfId="0" applyNumberFormat="1" applyFont="1"/>
    <xf numFmtId="0" fontId="52" fillId="0" borderId="0" xfId="0" applyFont="1" applyBorder="1"/>
    <xf numFmtId="3" fontId="52" fillId="0" borderId="0" xfId="0" applyNumberFormat="1" applyFont="1" applyBorder="1"/>
    <xf numFmtId="3" fontId="52" fillId="0" borderId="0" xfId="0" applyNumberFormat="1" applyFont="1" applyFill="1" applyBorder="1" applyAlignment="1">
      <alignment horizontal="right"/>
    </xf>
    <xf numFmtId="0" fontId="52" fillId="0" borderId="2" xfId="0" applyFont="1" applyBorder="1"/>
    <xf numFmtId="0" fontId="52" fillId="0" borderId="0" xfId="0" applyFont="1" applyBorder="1" applyAlignment="1">
      <alignment horizontal="right"/>
    </xf>
    <xf numFmtId="0" fontId="83" fillId="0" borderId="0" xfId="0" applyFont="1" applyBorder="1" applyAlignment="1">
      <alignment wrapText="1"/>
    </xf>
    <xf numFmtId="3" fontId="83" fillId="0" borderId="0" xfId="0" applyNumberFormat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0" fontId="52" fillId="0" borderId="0" xfId="0" applyFont="1" applyFill="1" applyBorder="1" applyAlignment="1">
      <alignment horizontal="right"/>
    </xf>
    <xf numFmtId="0" fontId="52" fillId="0" borderId="6" xfId="0" applyFont="1" applyBorder="1" applyAlignment="1">
      <alignment wrapText="1"/>
    </xf>
    <xf numFmtId="3" fontId="38" fillId="0" borderId="0" xfId="0" applyNumberFormat="1" applyFont="1" applyAlignment="1">
      <alignment vertical="top"/>
    </xf>
    <xf numFmtId="4" fontId="38" fillId="0" borderId="0" xfId="0" applyNumberFormat="1" applyFont="1"/>
    <xf numFmtId="0" fontId="52" fillId="0" borderId="0" xfId="0" applyFont="1" applyFill="1" applyBorder="1" applyAlignment="1"/>
    <xf numFmtId="0" fontId="52" fillId="0" borderId="4" xfId="0" applyFont="1" applyBorder="1"/>
    <xf numFmtId="0" fontId="83" fillId="0" borderId="0" xfId="0" applyFont="1" applyBorder="1" applyAlignment="1"/>
    <xf numFmtId="0" fontId="38" fillId="0" borderId="0" xfId="0" applyFont="1" applyFill="1" applyAlignment="1"/>
    <xf numFmtId="0" fontId="0" fillId="0" borderId="0" xfId="0" applyAlignment="1"/>
    <xf numFmtId="0" fontId="52" fillId="0" borderId="4" xfId="0" applyFont="1" applyBorder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165" fontId="83" fillId="0" borderId="2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/>
    </xf>
    <xf numFmtId="0" fontId="52" fillId="0" borderId="4" xfId="0" applyFont="1" applyBorder="1" applyAlignment="1">
      <alignment horizontal="right"/>
    </xf>
    <xf numFmtId="0" fontId="52" fillId="0" borderId="4" xfId="0" applyFont="1" applyBorder="1" applyAlignment="1">
      <alignment horizontal="left"/>
    </xf>
    <xf numFmtId="3" fontId="52" fillId="0" borderId="4" xfId="0" applyNumberFormat="1" applyFont="1" applyBorder="1" applyAlignment="1">
      <alignment horizontal="right"/>
    </xf>
    <xf numFmtId="165" fontId="88" fillId="0" borderId="6" xfId="0" applyNumberFormat="1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top" wrapText="1"/>
    </xf>
    <xf numFmtId="0" fontId="80" fillId="0" borderId="2" xfId="0" applyFont="1" applyBorder="1"/>
    <xf numFmtId="0" fontId="52" fillId="0" borderId="0" xfId="0" applyFont="1" applyAlignment="1">
      <alignment vertical="top"/>
    </xf>
    <xf numFmtId="17" fontId="52" fillId="0" borderId="13" xfId="0" quotePrefix="1" applyNumberFormat="1" applyFont="1" applyBorder="1" applyAlignment="1">
      <alignment horizontal="center" vertical="center" wrapText="1"/>
    </xf>
    <xf numFmtId="17" fontId="52" fillId="0" borderId="14" xfId="0" quotePrefix="1" applyNumberFormat="1" applyFont="1" applyBorder="1" applyAlignment="1">
      <alignment horizontal="center" vertical="center" wrapText="1"/>
    </xf>
    <xf numFmtId="0" fontId="83" fillId="0" borderId="2" xfId="0" applyFont="1" applyBorder="1" applyAlignment="1">
      <alignment horizontal="center"/>
    </xf>
    <xf numFmtId="0" fontId="83" fillId="0" borderId="6" xfId="0" applyFont="1" applyBorder="1" applyAlignment="1">
      <alignment horizontal="center"/>
    </xf>
    <xf numFmtId="0" fontId="52" fillId="0" borderId="4" xfId="0" applyFont="1" applyBorder="1" applyAlignment="1">
      <alignment readingOrder="1"/>
    </xf>
    <xf numFmtId="0" fontId="52" fillId="0" borderId="0" xfId="0" applyFont="1" applyBorder="1" applyAlignment="1">
      <alignment readingOrder="1"/>
    </xf>
    <xf numFmtId="0" fontId="83" fillId="0" borderId="0" xfId="0" applyFont="1" applyBorder="1" applyAlignment="1">
      <alignment readingOrder="1"/>
    </xf>
    <xf numFmtId="0" fontId="52" fillId="0" borderId="0" xfId="0" applyFont="1" applyFill="1" applyBorder="1" applyAlignment="1">
      <alignment readingOrder="1"/>
    </xf>
    <xf numFmtId="0" fontId="52" fillId="0" borderId="6" xfId="0" applyFont="1" applyBorder="1" applyAlignment="1">
      <alignment readingOrder="1"/>
    </xf>
    <xf numFmtId="3" fontId="52" fillId="0" borderId="2" xfId="0" applyNumberFormat="1" applyFont="1" applyBorder="1" applyAlignment="1">
      <alignment readingOrder="1"/>
    </xf>
    <xf numFmtId="3" fontId="52" fillId="0" borderId="0" xfId="0" applyNumberFormat="1" applyFont="1" applyBorder="1" applyAlignment="1">
      <alignment readingOrder="1"/>
    </xf>
    <xf numFmtId="9" fontId="52" fillId="0" borderId="2" xfId="0" applyNumberFormat="1" applyFont="1" applyBorder="1" applyAlignment="1">
      <alignment readingOrder="1"/>
    </xf>
    <xf numFmtId="168" fontId="52" fillId="0" borderId="0" xfId="0" applyNumberFormat="1" applyFont="1" applyBorder="1" applyAlignment="1">
      <alignment readingOrder="1"/>
    </xf>
    <xf numFmtId="3" fontId="52" fillId="0" borderId="6" xfId="10" applyNumberFormat="1" applyFont="1" applyBorder="1" applyAlignment="1" applyProtection="1">
      <alignment horizontal="right"/>
    </xf>
    <xf numFmtId="3" fontId="52" fillId="0" borderId="0" xfId="0" applyNumberFormat="1" applyFont="1" applyAlignment="1">
      <alignment readingOrder="1"/>
    </xf>
    <xf numFmtId="3" fontId="52" fillId="0" borderId="2" xfId="0" applyNumberFormat="1" applyFont="1" applyFill="1" applyBorder="1" applyAlignment="1">
      <alignment readingOrder="1"/>
    </xf>
    <xf numFmtId="3" fontId="52" fillId="0" borderId="0" xfId="0" applyNumberFormat="1" applyFont="1" applyFill="1" applyBorder="1" applyAlignment="1">
      <alignment readingOrder="1"/>
    </xf>
    <xf numFmtId="3" fontId="52" fillId="0" borderId="6" xfId="10" applyNumberFormat="1" applyFont="1" applyFill="1" applyBorder="1" applyAlignment="1" applyProtection="1">
      <alignment horizontal="right"/>
    </xf>
    <xf numFmtId="165" fontId="52" fillId="0" borderId="0" xfId="1" applyNumberFormat="1" applyFont="1" applyFill="1" applyBorder="1" applyAlignment="1">
      <alignment readingOrder="1"/>
    </xf>
    <xf numFmtId="3" fontId="52" fillId="0" borderId="8" xfId="0" applyNumberFormat="1" applyFont="1" applyBorder="1" applyAlignment="1">
      <alignment readingOrder="1"/>
    </xf>
    <xf numFmtId="164" fontId="52" fillId="0" borderId="0" xfId="0" applyNumberFormat="1" applyFont="1" applyBorder="1"/>
    <xf numFmtId="3" fontId="52" fillId="0" borderId="0" xfId="0" applyNumberFormat="1" applyFont="1" applyAlignment="1">
      <alignment horizontal="right" vertical="top"/>
    </xf>
    <xf numFmtId="3" fontId="52" fillId="0" borderId="0" xfId="0" applyNumberFormat="1" applyFont="1" applyAlignment="1">
      <alignment vertical="top"/>
    </xf>
    <xf numFmtId="2" fontId="52" fillId="0" borderId="0" xfId="0" applyNumberFormat="1" applyFont="1" applyAlignment="1">
      <alignment vertical="top"/>
    </xf>
    <xf numFmtId="2" fontId="52" fillId="0" borderId="0" xfId="0" applyNumberFormat="1" applyFont="1" applyBorder="1" applyAlignment="1">
      <alignment vertical="top" readingOrder="1"/>
    </xf>
    <xf numFmtId="3" fontId="52" fillId="0" borderId="0" xfId="0" applyNumberFormat="1" applyFont="1" applyBorder="1" applyAlignment="1">
      <alignment vertical="top" readingOrder="1"/>
    </xf>
    <xf numFmtId="0" fontId="52" fillId="0" borderId="0" xfId="0" applyFont="1" applyBorder="1" applyAlignment="1">
      <alignment vertical="top"/>
    </xf>
    <xf numFmtId="37" fontId="52" fillId="0" borderId="0" xfId="1" applyNumberFormat="1" applyFont="1" applyAlignment="1">
      <alignment vertical="top"/>
    </xf>
    <xf numFmtId="3" fontId="52" fillId="0" borderId="0" xfId="0" applyNumberFormat="1" applyFont="1" applyFill="1" applyBorder="1" applyAlignment="1">
      <alignment vertical="top" readingOrder="1"/>
    </xf>
    <xf numFmtId="169" fontId="52" fillId="0" borderId="0" xfId="0" applyNumberFormat="1" applyFont="1" applyBorder="1" applyAlignment="1">
      <alignment horizontal="right"/>
    </xf>
    <xf numFmtId="169" fontId="52" fillId="0" borderId="0" xfId="0" applyNumberFormat="1" applyFont="1" applyBorder="1"/>
    <xf numFmtId="0" fontId="52" fillId="0" borderId="4" xfId="0" applyFont="1" applyBorder="1" applyAlignment="1"/>
    <xf numFmtId="169" fontId="52" fillId="0" borderId="2" xfId="0" applyNumberFormat="1" applyFont="1" applyBorder="1" applyAlignment="1">
      <alignment horizontal="right"/>
    </xf>
    <xf numFmtId="0" fontId="52" fillId="0" borderId="4" xfId="0" applyFont="1" applyFill="1" applyBorder="1" applyAlignment="1"/>
    <xf numFmtId="0" fontId="52" fillId="0" borderId="12" xfId="0" applyFont="1" applyBorder="1" applyAlignment="1">
      <alignment horizontal="center" vertical="center" wrapText="1"/>
    </xf>
    <xf numFmtId="3" fontId="83" fillId="0" borderId="0" xfId="0" applyNumberFormat="1" applyFont="1" applyFill="1" applyBorder="1" applyAlignment="1">
      <alignment horizontal="right"/>
    </xf>
    <xf numFmtId="0" fontId="52" fillId="0" borderId="0" xfId="0" applyFont="1" applyAlignment="1"/>
    <xf numFmtId="0" fontId="52" fillId="0" borderId="0" xfId="0" applyFont="1" applyFill="1" applyBorder="1"/>
    <xf numFmtId="0" fontId="80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wrapText="1"/>
    </xf>
    <xf numFmtId="3" fontId="52" fillId="0" borderId="6" xfId="1" applyNumberFormat="1" applyFont="1" applyBorder="1"/>
    <xf numFmtId="0" fontId="52" fillId="0" borderId="2" xfId="0" applyFont="1" applyBorder="1" applyAlignment="1">
      <alignment wrapText="1"/>
    </xf>
    <xf numFmtId="0" fontId="52" fillId="0" borderId="0" xfId="0" applyFont="1" applyBorder="1" applyAlignment="1"/>
    <xf numFmtId="0" fontId="52" fillId="0" borderId="6" xfId="0" applyFont="1" applyBorder="1" applyAlignment="1"/>
    <xf numFmtId="3" fontId="52" fillId="0" borderId="18" xfId="0" applyNumberFormat="1" applyFont="1" applyBorder="1" applyAlignment="1">
      <alignment horizontal="right"/>
    </xf>
    <xf numFmtId="3" fontId="52" fillId="0" borderId="15" xfId="0" applyNumberFormat="1" applyFont="1" applyBorder="1" applyAlignment="1">
      <alignment horizontal="right"/>
    </xf>
    <xf numFmtId="0" fontId="52" fillId="0" borderId="2" xfId="11" applyFont="1" applyBorder="1"/>
    <xf numFmtId="3" fontId="52" fillId="0" borderId="2" xfId="11" applyNumberFormat="1" applyFont="1" applyBorder="1"/>
    <xf numFmtId="3" fontId="52" fillId="0" borderId="0" xfId="11" applyNumberFormat="1" applyFont="1"/>
    <xf numFmtId="0" fontId="52" fillId="0" borderId="2" xfId="0" applyFont="1" applyBorder="1" applyAlignment="1">
      <alignment vertical="top"/>
    </xf>
    <xf numFmtId="0" fontId="52" fillId="0" borderId="2" xfId="0" applyFont="1" applyBorder="1" applyAlignment="1">
      <alignment horizontal="left" vertical="top"/>
    </xf>
    <xf numFmtId="3" fontId="86" fillId="0" borderId="0" xfId="0" applyNumberFormat="1" applyFont="1" applyBorder="1" applyAlignment="1">
      <alignment horizontal="right" vertical="center"/>
    </xf>
    <xf numFmtId="3" fontId="52" fillId="0" borderId="6" xfId="0" applyNumberFormat="1" applyFont="1" applyBorder="1" applyAlignment="1">
      <alignment horizontal="right"/>
    </xf>
    <xf numFmtId="0" fontId="86" fillId="0" borderId="0" xfId="0" applyFont="1" applyAlignment="1"/>
    <xf numFmtId="3" fontId="52" fillId="0" borderId="0" xfId="1" applyNumberFormat="1" applyFont="1" applyBorder="1" applyAlignment="1"/>
    <xf numFmtId="3" fontId="52" fillId="0" borderId="6" xfId="1" applyNumberFormat="1" applyFont="1" applyBorder="1" applyAlignment="1"/>
    <xf numFmtId="169" fontId="52" fillId="0" borderId="4" xfId="0" applyNumberFormat="1" applyFont="1" applyBorder="1" applyAlignment="1">
      <alignment horizontal="right"/>
    </xf>
    <xf numFmtId="169" fontId="52" fillId="0" borderId="4" xfId="0" applyNumberFormat="1" applyFont="1" applyBorder="1"/>
    <xf numFmtId="0" fontId="52" fillId="0" borderId="31" xfId="11" applyFont="1" applyBorder="1"/>
    <xf numFmtId="0" fontId="52" fillId="0" borderId="12" xfId="11" applyFont="1" applyBorder="1"/>
    <xf numFmtId="0" fontId="97" fillId="0" borderId="12" xfId="11" applyFont="1" applyBorder="1" applyAlignment="1">
      <alignment horizontal="center"/>
    </xf>
    <xf numFmtId="169" fontId="52" fillId="0" borderId="2" xfId="0" applyNumberFormat="1" applyFont="1" applyBorder="1" applyAlignment="1">
      <alignment vertical="top"/>
    </xf>
    <xf numFmtId="165" fontId="91" fillId="0" borderId="0" xfId="1" applyNumberFormat="1" applyFont="1" applyFill="1" applyAlignment="1"/>
    <xf numFmtId="165" fontId="52" fillId="0" borderId="0" xfId="1" applyNumberFormat="1" applyFont="1" applyAlignment="1"/>
    <xf numFmtId="169" fontId="86" fillId="0" borderId="0" xfId="0" applyNumberFormat="1" applyFont="1" applyBorder="1" applyAlignment="1">
      <alignment horizontal="right" vertical="center"/>
    </xf>
    <xf numFmtId="0" fontId="0" fillId="0" borderId="0" xfId="0"/>
    <xf numFmtId="17" fontId="52" fillId="0" borderId="13" xfId="0" quotePrefix="1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82" fillId="0" borderId="0" xfId="0" applyNumberFormat="1" applyFont="1" applyAlignment="1">
      <alignment horizontal="center" vertical="center" wrapText="1"/>
    </xf>
    <xf numFmtId="3" fontId="52" fillId="0" borderId="31" xfId="0" applyNumberFormat="1" applyFont="1" applyBorder="1" applyAlignment="1">
      <alignment readingOrder="1"/>
    </xf>
    <xf numFmtId="0" fontId="52" fillId="0" borderId="2" xfId="0" applyFont="1" applyFill="1" applyBorder="1" applyAlignment="1">
      <alignment vertical="top"/>
    </xf>
    <xf numFmtId="169" fontId="52" fillId="0" borderId="0" xfId="0" applyNumberFormat="1" applyFont="1" applyBorder="1" applyAlignment="1">
      <alignment vertical="top"/>
    </xf>
    <xf numFmtId="169" fontId="86" fillId="0" borderId="6" xfId="0" applyNumberFormat="1" applyFont="1" applyBorder="1" applyAlignment="1">
      <alignment vertical="top"/>
    </xf>
    <xf numFmtId="3" fontId="52" fillId="0" borderId="2" xfId="0" applyNumberFormat="1" applyFont="1" applyBorder="1" applyAlignment="1">
      <alignment vertical="top"/>
    </xf>
    <xf numFmtId="3" fontId="52" fillId="0" borderId="2" xfId="10" applyNumberFormat="1" applyFont="1" applyFill="1" applyBorder="1" applyAlignment="1" applyProtection="1">
      <alignment horizontal="right" vertical="top"/>
    </xf>
    <xf numFmtId="0" fontId="52" fillId="0" borderId="0" xfId="0" applyFont="1" applyFill="1" applyBorder="1" applyAlignment="1">
      <alignment horizontal="center" wrapText="1"/>
    </xf>
    <xf numFmtId="0" fontId="52" fillId="0" borderId="0" xfId="0" quotePrefix="1" applyFont="1" applyAlignment="1"/>
    <xf numFmtId="0" fontId="38" fillId="0" borderId="1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7" fontId="52" fillId="0" borderId="4" xfId="0" quotePrefix="1" applyNumberFormat="1" applyFont="1" applyBorder="1" applyAlignment="1">
      <alignment horizontal="center" vertical="center" wrapText="1"/>
    </xf>
    <xf numFmtId="17" fontId="52" fillId="0" borderId="0" xfId="0" quotePrefix="1" applyNumberFormat="1" applyFont="1" applyBorder="1" applyAlignment="1">
      <alignment horizontal="center" vertical="center" wrapText="1"/>
    </xf>
    <xf numFmtId="17" fontId="52" fillId="0" borderId="0" xfId="0" quotePrefix="1" applyNumberFormat="1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7" fontId="52" fillId="0" borderId="7" xfId="0" quotePrefix="1" applyNumberFormat="1" applyFont="1" applyBorder="1" applyAlignment="1">
      <alignment horizontal="center" vertical="center" wrapText="1"/>
    </xf>
    <xf numFmtId="17" fontId="52" fillId="0" borderId="9" xfId="0" quotePrefix="1" applyNumberFormat="1" applyFont="1" applyBorder="1" applyAlignment="1">
      <alignment horizontal="center" vertical="center" wrapText="1"/>
    </xf>
    <xf numFmtId="17" fontId="52" fillId="0" borderId="9" xfId="0" quotePrefix="1" applyNumberFormat="1" applyFont="1" applyFill="1" applyBorder="1" applyAlignment="1">
      <alignment horizontal="center" vertical="center" wrapText="1"/>
    </xf>
    <xf numFmtId="17" fontId="52" fillId="0" borderId="5" xfId="0" quotePrefix="1" applyNumberFormat="1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0" xfId="0" applyFont="1" applyBorder="1" applyAlignment="1">
      <alignment vertical="center"/>
    </xf>
    <xf numFmtId="0" fontId="52" fillId="0" borderId="31" xfId="0" applyFont="1" applyBorder="1"/>
    <xf numFmtId="0" fontId="80" fillId="0" borderId="0" xfId="0" applyFont="1" applyFill="1" applyBorder="1" applyAlignment="1"/>
    <xf numFmtId="0" fontId="52" fillId="0" borderId="6" xfId="0" applyFont="1" applyBorder="1" applyAlignment="1">
      <alignment horizontal="right"/>
    </xf>
    <xf numFmtId="0" fontId="83" fillId="0" borderId="4" xfId="0" applyFont="1" applyBorder="1" applyAlignment="1">
      <alignment horizontal="right"/>
    </xf>
    <xf numFmtId="0" fontId="83" fillId="0" borderId="0" xfId="0" applyFont="1" applyFill="1" applyBorder="1" applyAlignment="1">
      <alignment horizontal="right"/>
    </xf>
    <xf numFmtId="169" fontId="83" fillId="0" borderId="2" xfId="0" applyNumberFormat="1" applyFont="1" applyBorder="1" applyAlignment="1">
      <alignment horizontal="right"/>
    </xf>
    <xf numFmtId="169" fontId="52" fillId="0" borderId="31" xfId="0" applyNumberFormat="1" applyFont="1" applyBorder="1" applyAlignment="1">
      <alignment horizontal="right"/>
    </xf>
    <xf numFmtId="0" fontId="38" fillId="0" borderId="0" xfId="78"/>
    <xf numFmtId="0" fontId="52" fillId="0" borderId="0" xfId="78" applyFont="1"/>
    <xf numFmtId="3" fontId="52" fillId="0" borderId="0" xfId="78" applyNumberFormat="1" applyFont="1"/>
    <xf numFmtId="0" fontId="52" fillId="0" borderId="0" xfId="0" applyFont="1" applyFill="1" applyBorder="1" applyAlignment="1">
      <alignment horizontal="left" wrapText="1"/>
    </xf>
    <xf numFmtId="0" fontId="52" fillId="0" borderId="0" xfId="0" applyFont="1" applyFill="1"/>
    <xf numFmtId="0" fontId="52" fillId="0" borderId="0" xfId="0" applyFont="1" applyFill="1" applyAlignment="1"/>
    <xf numFmtId="0" fontId="42" fillId="0" borderId="15" xfId="0" applyFont="1" applyBorder="1" applyAlignment="1">
      <alignment horizontal="left" vertical="center"/>
    </xf>
    <xf numFmtId="0" fontId="43" fillId="0" borderId="15" xfId="0" applyFont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76" fillId="0" borderId="0" xfId="0" applyFont="1" applyBorder="1" applyAlignment="1">
      <alignment vertical="center"/>
    </xf>
    <xf numFmtId="0" fontId="38" fillId="0" borderId="0" xfId="78" applyAlignment="1">
      <alignment vertical="center"/>
    </xf>
    <xf numFmtId="0" fontId="52" fillId="0" borderId="0" xfId="0" applyFont="1" applyAlignment="1">
      <alignment vertical="center"/>
    </xf>
    <xf numFmtId="0" fontId="83" fillId="0" borderId="6" xfId="0" applyFont="1" applyBorder="1" applyAlignment="1"/>
    <xf numFmtId="3" fontId="52" fillId="0" borderId="35" xfId="0" applyNumberFormat="1" applyFont="1" applyBorder="1" applyAlignment="1">
      <alignment horizontal="right"/>
    </xf>
    <xf numFmtId="3" fontId="52" fillId="0" borderId="36" xfId="0" applyNumberFormat="1" applyFont="1" applyBorder="1" applyAlignment="1">
      <alignment horizontal="right"/>
    </xf>
    <xf numFmtId="0" fontId="100" fillId="0" borderId="0" xfId="73" applyFont="1" applyAlignment="1">
      <alignment wrapText="1"/>
    </xf>
    <xf numFmtId="0" fontId="100" fillId="0" borderId="4" xfId="73" applyFont="1" applyBorder="1" applyAlignment="1">
      <alignment horizontal="left" vertical="center" wrapText="1"/>
    </xf>
    <xf numFmtId="0" fontId="100" fillId="0" borderId="30" xfId="73" applyFont="1" applyBorder="1" applyAlignment="1">
      <alignment horizontal="left" vertical="center" wrapText="1"/>
    </xf>
    <xf numFmtId="0" fontId="100" fillId="0" borderId="2" xfId="73" applyFont="1" applyBorder="1" applyAlignment="1">
      <alignment horizontal="left" vertical="center" wrapText="1"/>
    </xf>
    <xf numFmtId="0" fontId="100" fillId="0" borderId="10" xfId="73" applyFont="1" applyBorder="1" applyAlignment="1">
      <alignment vertical="center"/>
    </xf>
    <xf numFmtId="0" fontId="100" fillId="0" borderId="0" xfId="73" applyFont="1"/>
    <xf numFmtId="0" fontId="0" fillId="0" borderId="12" xfId="0" applyBorder="1" applyAlignment="1">
      <alignment vertical="center"/>
    </xf>
    <xf numFmtId="0" fontId="52" fillId="0" borderId="0" xfId="0" applyFont="1" applyFill="1" applyBorder="1" applyAlignment="1">
      <alignment horizontal="left" wrapText="1"/>
    </xf>
    <xf numFmtId="169" fontId="52" fillId="0" borderId="4" xfId="0" applyNumberFormat="1" applyFont="1" applyBorder="1" applyAlignment="1">
      <alignment readingOrder="1"/>
    </xf>
    <xf numFmtId="169" fontId="52" fillId="0" borderId="0" xfId="0" applyNumberFormat="1" applyFont="1" applyBorder="1" applyAlignment="1">
      <alignment readingOrder="1"/>
    </xf>
    <xf numFmtId="169" fontId="52" fillId="0" borderId="0" xfId="1" applyNumberFormat="1" applyFont="1" applyAlignment="1"/>
    <xf numFmtId="3" fontId="0" fillId="0" borderId="0" xfId="0" applyNumberFormat="1" applyAlignment="1"/>
    <xf numFmtId="3" fontId="52" fillId="0" borderId="2" xfId="0" applyNumberFormat="1" applyFont="1" applyBorder="1" applyAlignment="1">
      <alignment horizontal="right" readingOrder="1"/>
    </xf>
    <xf numFmtId="3" fontId="52" fillId="0" borderId="0" xfId="0" applyNumberFormat="1" applyFont="1" applyAlignment="1">
      <alignment horizontal="right" readingOrder="1"/>
    </xf>
    <xf numFmtId="9" fontId="52" fillId="0" borderId="2" xfId="0" applyNumberFormat="1" applyFont="1" applyBorder="1" applyAlignment="1">
      <alignment horizontal="right" readingOrder="1"/>
    </xf>
    <xf numFmtId="169" fontId="52" fillId="0" borderId="4" xfId="0" applyNumberFormat="1" applyFont="1" applyFill="1" applyBorder="1" applyAlignment="1">
      <alignment readingOrder="1"/>
    </xf>
    <xf numFmtId="169" fontId="52" fillId="0" borderId="0" xfId="1" applyNumberFormat="1" applyFont="1" applyFill="1" applyAlignment="1"/>
    <xf numFmtId="169" fontId="52" fillId="0" borderId="0" xfId="1" applyNumberFormat="1" applyFont="1" applyFill="1" applyBorder="1" applyAlignment="1">
      <alignment readingOrder="1"/>
    </xf>
    <xf numFmtId="169" fontId="52" fillId="0" borderId="0" xfId="0" applyNumberFormat="1" applyFont="1" applyFill="1" applyAlignment="1">
      <alignment horizontal="right"/>
    </xf>
    <xf numFmtId="9" fontId="52" fillId="0" borderId="2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52" fillId="0" borderId="2" xfId="0" applyFont="1" applyFill="1" applyBorder="1" applyAlignment="1"/>
    <xf numFmtId="169" fontId="52" fillId="0" borderId="0" xfId="0" applyNumberFormat="1" applyFont="1" applyFill="1" applyBorder="1" applyAlignment="1">
      <alignment readingOrder="1"/>
    </xf>
    <xf numFmtId="165" fontId="52" fillId="0" borderId="0" xfId="0" applyNumberFormat="1" applyFont="1" applyFill="1" applyAlignment="1"/>
    <xf numFmtId="0" fontId="52" fillId="0" borderId="3" xfId="0" applyFont="1" applyBorder="1" applyAlignment="1"/>
    <xf numFmtId="169" fontId="52" fillId="0" borderId="18" xfId="0" applyNumberFormat="1" applyFont="1" applyBorder="1" applyAlignment="1">
      <alignment readingOrder="1"/>
    </xf>
    <xf numFmtId="169" fontId="52" fillId="0" borderId="15" xfId="0" applyNumberFormat="1" applyFont="1" applyBorder="1" applyAlignment="1">
      <alignment readingOrder="1"/>
    </xf>
    <xf numFmtId="9" fontId="52" fillId="0" borderId="1" xfId="0" applyNumberFormat="1" applyFont="1" applyBorder="1" applyAlignment="1">
      <alignment readingOrder="1"/>
    </xf>
    <xf numFmtId="0" fontId="83" fillId="0" borderId="12" xfId="11" applyFont="1" applyBorder="1" applyAlignment="1">
      <alignment horizontal="center" vertical="center" wrapText="1"/>
    </xf>
    <xf numFmtId="0" fontId="92" fillId="0" borderId="12" xfId="11" applyFont="1" applyBorder="1" applyAlignment="1">
      <alignment horizontal="center" vertical="center" wrapText="1"/>
    </xf>
    <xf numFmtId="0" fontId="52" fillId="0" borderId="2" xfId="78" applyFont="1" applyBorder="1"/>
    <xf numFmtId="0" fontId="10" fillId="0" borderId="0" xfId="1210" applyAlignment="1">
      <alignment vertical="center"/>
    </xf>
    <xf numFmtId="0" fontId="10" fillId="0" borderId="0" xfId="1210"/>
    <xf numFmtId="0" fontId="103" fillId="0" borderId="12" xfId="73" applyFont="1" applyBorder="1" applyAlignment="1">
      <alignment horizontal="center" vertical="center" wrapText="1"/>
    </xf>
    <xf numFmtId="3" fontId="100" fillId="0" borderId="10" xfId="1211" applyNumberFormat="1" applyFont="1" applyBorder="1" applyAlignment="1">
      <alignment horizontal="left" vertical="center" wrapText="1"/>
    </xf>
    <xf numFmtId="3" fontId="100" fillId="0" borderId="4" xfId="1211" applyNumberFormat="1" applyFont="1" applyBorder="1" applyAlignment="1">
      <alignment horizontal="left" vertical="center" wrapText="1"/>
    </xf>
    <xf numFmtId="3" fontId="102" fillId="0" borderId="7" xfId="1211" applyNumberFormat="1" applyFont="1" applyBorder="1" applyAlignment="1">
      <alignment horizontal="right" wrapText="1"/>
    </xf>
    <xf numFmtId="3" fontId="102" fillId="0" borderId="9" xfId="1211" applyNumberFormat="1" applyFont="1" applyBorder="1" applyAlignment="1">
      <alignment horizontal="right" wrapText="1"/>
    </xf>
    <xf numFmtId="3" fontId="102" fillId="0" borderId="37" xfId="1211" applyNumberFormat="1" applyFont="1" applyBorder="1" applyAlignment="1">
      <alignment horizontal="right" wrapText="1"/>
    </xf>
    <xf numFmtId="3" fontId="100" fillId="0" borderId="10" xfId="1214" applyNumberFormat="1" applyFont="1" applyBorder="1" applyAlignment="1">
      <alignment horizontal="left" vertical="center" wrapText="1"/>
    </xf>
    <xf numFmtId="3" fontId="100" fillId="0" borderId="2" xfId="1214" applyNumberFormat="1" applyFont="1" applyBorder="1" applyAlignment="1">
      <alignment horizontal="left" vertical="center" wrapText="1"/>
    </xf>
    <xf numFmtId="3" fontId="102" fillId="0" borderId="7" xfId="1215" applyNumberFormat="1" applyFont="1" applyBorder="1" applyAlignment="1">
      <alignment horizontal="right" wrapText="1"/>
    </xf>
    <xf numFmtId="3" fontId="102" fillId="0" borderId="9" xfId="1215" applyNumberFormat="1" applyFont="1" applyBorder="1" applyAlignment="1">
      <alignment horizontal="right" wrapText="1"/>
    </xf>
    <xf numFmtId="3" fontId="102" fillId="0" borderId="37" xfId="1215" applyNumberFormat="1" applyFont="1" applyBorder="1" applyAlignment="1">
      <alignment horizontal="right" wrapText="1"/>
    </xf>
    <xf numFmtId="0" fontId="102" fillId="0" borderId="7" xfId="1212" applyFont="1" applyBorder="1"/>
    <xf numFmtId="0" fontId="102" fillId="0" borderId="9" xfId="1212" applyFont="1" applyBorder="1"/>
    <xf numFmtId="0" fontId="102" fillId="0" borderId="37" xfId="1212" applyFont="1" applyBorder="1"/>
    <xf numFmtId="0" fontId="100" fillId="0" borderId="4" xfId="73" applyFont="1" applyBorder="1" applyAlignment="1">
      <alignment vertical="center" wrapText="1"/>
    </xf>
    <xf numFmtId="3" fontId="103" fillId="33" borderId="0" xfId="1217" applyNumberFormat="1" applyFont="1" applyFill="1" applyAlignment="1">
      <alignment horizontal="right" vertical="center" wrapText="1"/>
    </xf>
    <xf numFmtId="3" fontId="98" fillId="0" borderId="0" xfId="1215" applyNumberFormat="1" applyFont="1" applyAlignment="1">
      <alignment horizontal="right" wrapText="1"/>
    </xf>
    <xf numFmtId="3" fontId="102" fillId="0" borderId="0" xfId="1215" applyNumberFormat="1" applyFont="1" applyAlignment="1">
      <alignment horizontal="right" wrapText="1"/>
    </xf>
    <xf numFmtId="3" fontId="103" fillId="33" borderId="0" xfId="1218" applyNumberFormat="1" applyFont="1" applyFill="1" applyAlignment="1">
      <alignment horizontal="right" vertical="center" wrapText="1"/>
    </xf>
    <xf numFmtId="0" fontId="102" fillId="0" borderId="0" xfId="1219" applyFont="1"/>
    <xf numFmtId="0" fontId="102" fillId="0" borderId="0" xfId="1220" applyFont="1"/>
    <xf numFmtId="0" fontId="100" fillId="0" borderId="0" xfId="1219" applyFont="1"/>
    <xf numFmtId="3" fontId="100" fillId="0" borderId="4" xfId="1214" applyNumberFormat="1" applyFont="1" applyBorder="1" applyAlignment="1">
      <alignment horizontal="left" vertical="center" wrapText="1"/>
    </xf>
    <xf numFmtId="3" fontId="100" fillId="0" borderId="4" xfId="1216" applyNumberFormat="1" applyFont="1" applyBorder="1" applyAlignment="1">
      <alignment vertical="center" wrapText="1"/>
    </xf>
    <xf numFmtId="3" fontId="102" fillId="0" borderId="28" xfId="1211" applyNumberFormat="1" applyFont="1" applyBorder="1"/>
    <xf numFmtId="0" fontId="52" fillId="0" borderId="2" xfId="0" applyFont="1" applyBorder="1" applyAlignment="1">
      <alignment horizontal="right" vertical="top"/>
    </xf>
    <xf numFmtId="169" fontId="52" fillId="0" borderId="30" xfId="0" applyNumberFormat="1" applyFont="1" applyBorder="1" applyAlignment="1">
      <alignment horizontal="right"/>
    </xf>
    <xf numFmtId="169" fontId="52" fillId="0" borderId="36" xfId="0" applyNumberFormat="1" applyFont="1" applyBorder="1" applyAlignment="1">
      <alignment horizontal="right"/>
    </xf>
    <xf numFmtId="3" fontId="86" fillId="0" borderId="0" xfId="0" applyNumberFormat="1" applyFont="1" applyBorder="1" applyAlignment="1"/>
    <xf numFmtId="0" fontId="48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38" fillId="0" borderId="38" xfId="0" applyFont="1" applyBorder="1" applyAlignment="1">
      <alignment horizontal="left" vertical="center" wrapText="1"/>
    </xf>
    <xf numFmtId="0" fontId="82" fillId="0" borderId="0" xfId="0" applyFont="1" applyAlignment="1">
      <alignment horizontal="center" vertical="top" wrapText="1"/>
    </xf>
    <xf numFmtId="169" fontId="52" fillId="0" borderId="2" xfId="0" applyNumberFormat="1" applyFont="1" applyBorder="1" applyAlignment="1">
      <alignment vertical="center" wrapText="1"/>
    </xf>
    <xf numFmtId="17" fontId="52" fillId="0" borderId="6" xfId="0" quotePrefix="1" applyNumberFormat="1" applyFont="1" applyBorder="1" applyAlignment="1">
      <alignment horizontal="center" vertical="center" wrapText="1"/>
    </xf>
    <xf numFmtId="0" fontId="52" fillId="0" borderId="12" xfId="0" applyFont="1" applyBorder="1"/>
    <xf numFmtId="0" fontId="52" fillId="0" borderId="12" xfId="0" applyFont="1" applyBorder="1" applyAlignment="1">
      <alignment vertical="center"/>
    </xf>
    <xf numFmtId="0" fontId="38" fillId="0" borderId="12" xfId="0" applyFont="1" applyBorder="1" applyAlignment="1">
      <alignment horizontal="center" vertical="center"/>
    </xf>
    <xf numFmtId="0" fontId="52" fillId="0" borderId="0" xfId="0" applyFont="1" applyAlignment="1">
      <alignment horizontal="center" vertical="top"/>
    </xf>
    <xf numFmtId="14" fontId="52" fillId="0" borderId="0" xfId="0" applyNumberFormat="1" applyFont="1" applyAlignment="1">
      <alignment horizontal="right" vertical="top"/>
    </xf>
    <xf numFmtId="0" fontId="52" fillId="0" borderId="0" xfId="0" applyFont="1" applyAlignment="1">
      <alignment horizontal="right" vertical="top"/>
    </xf>
    <xf numFmtId="3" fontId="52" fillId="0" borderId="0" xfId="0" applyNumberFormat="1" applyFont="1" applyAlignment="1">
      <alignment horizontal="right"/>
    </xf>
    <xf numFmtId="0" fontId="42" fillId="0" borderId="0" xfId="0" applyFont="1" applyAlignment="1">
      <alignment vertical="center"/>
    </xf>
    <xf numFmtId="0" fontId="80" fillId="0" borderId="28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80" fillId="0" borderId="32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left" vertical="top" wrapText="1"/>
    </xf>
    <xf numFmtId="0" fontId="52" fillId="0" borderId="33" xfId="0" applyFont="1" applyBorder="1" applyAlignment="1">
      <alignment horizontal="left" vertical="top" wrapText="1"/>
    </xf>
    <xf numFmtId="169" fontId="52" fillId="0" borderId="33" xfId="0" applyNumberFormat="1" applyFont="1" applyBorder="1" applyAlignment="1">
      <alignment horizontal="right" vertical="top" wrapText="1"/>
    </xf>
    <xf numFmtId="3" fontId="52" fillId="0" borderId="33" xfId="0" applyNumberFormat="1" applyFont="1" applyBorder="1" applyAlignment="1">
      <alignment vertical="top"/>
    </xf>
    <xf numFmtId="0" fontId="48" fillId="0" borderId="0" xfId="0" applyFont="1" applyAlignment="1">
      <alignment horizontal="left" vertical="center" wrapText="1"/>
    </xf>
    <xf numFmtId="0" fontId="52" fillId="0" borderId="33" xfId="0" applyFont="1" applyBorder="1" applyAlignment="1">
      <alignment vertical="top"/>
    </xf>
    <xf numFmtId="0" fontId="80" fillId="0" borderId="34" xfId="0" applyFont="1" applyBorder="1" applyAlignment="1">
      <alignment horizontal="left" vertical="top" wrapText="1"/>
    </xf>
    <xf numFmtId="169" fontId="80" fillId="0" borderId="34" xfId="0" applyNumberFormat="1" applyFont="1" applyBorder="1" applyAlignment="1">
      <alignment horizontal="right" vertical="top" wrapText="1"/>
    </xf>
    <xf numFmtId="0" fontId="92" fillId="0" borderId="12" xfId="78" applyFont="1" applyBorder="1" applyAlignment="1">
      <alignment horizontal="center" vertical="center"/>
    </xf>
    <xf numFmtId="0" fontId="88" fillId="0" borderId="12" xfId="78" applyFont="1" applyBorder="1" applyAlignment="1">
      <alignment horizontal="center" vertical="center"/>
    </xf>
    <xf numFmtId="0" fontId="83" fillId="0" borderId="12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2" fillId="0" borderId="12" xfId="0" applyFont="1" applyBorder="1" applyAlignment="1">
      <alignment horizontal="left" vertical="top"/>
    </xf>
    <xf numFmtId="0" fontId="52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center" vertical="top"/>
    </xf>
    <xf numFmtId="0" fontId="41" fillId="0" borderId="2" xfId="0" applyFont="1" applyBorder="1" applyAlignment="1">
      <alignment horizontal="center" vertical="top"/>
    </xf>
    <xf numFmtId="169" fontId="41" fillId="0" borderId="9" xfId="0" applyNumberFormat="1" applyFont="1" applyBorder="1" applyAlignment="1">
      <alignment horizontal="center" vertical="top"/>
    </xf>
    <xf numFmtId="169" fontId="41" fillId="0" borderId="10" xfId="0" applyNumberFormat="1" applyFont="1" applyBorder="1" applyAlignment="1">
      <alignment horizontal="center" vertical="top"/>
    </xf>
    <xf numFmtId="169" fontId="41" fillId="0" borderId="5" xfId="0" applyNumberFormat="1" applyFont="1" applyBorder="1" applyAlignment="1">
      <alignment horizontal="center" vertical="top"/>
    </xf>
    <xf numFmtId="169" fontId="80" fillId="0" borderId="2" xfId="1" applyNumberFormat="1" applyFont="1" applyBorder="1" applyAlignment="1">
      <alignment horizontal="right" vertical="top"/>
    </xf>
    <xf numFmtId="169" fontId="80" fillId="0" borderId="4" xfId="1" applyNumberFormat="1" applyFont="1" applyBorder="1" applyAlignment="1">
      <alignment horizontal="right" vertical="top"/>
    </xf>
    <xf numFmtId="169" fontId="80" fillId="0" borderId="2" xfId="0" applyNumberFormat="1" applyFont="1" applyBorder="1" applyAlignment="1">
      <alignment horizontal="right" vertical="top"/>
    </xf>
    <xf numFmtId="169" fontId="80" fillId="0" borderId="4" xfId="0" applyNumberFormat="1" applyFont="1" applyBorder="1" applyAlignment="1">
      <alignment horizontal="right" vertical="top"/>
    </xf>
    <xf numFmtId="169" fontId="80" fillId="0" borderId="0" xfId="0" applyNumberFormat="1" applyFont="1" applyBorder="1" applyAlignment="1">
      <alignment horizontal="right" vertical="top"/>
    </xf>
    <xf numFmtId="169" fontId="52" fillId="0" borderId="4" xfId="10" applyNumberFormat="1" applyFont="1" applyBorder="1" applyAlignment="1" applyProtection="1">
      <alignment vertical="top"/>
    </xf>
    <xf numFmtId="169" fontId="52" fillId="0" borderId="4" xfId="1" applyNumberFormat="1" applyFont="1" applyBorder="1" applyAlignment="1">
      <alignment vertical="top"/>
    </xf>
    <xf numFmtId="169" fontId="52" fillId="0" borderId="2" xfId="78" applyNumberFormat="1" applyFont="1" applyBorder="1" applyAlignment="1">
      <alignment vertical="top"/>
    </xf>
    <xf numFmtId="169" fontId="52" fillId="0" borderId="0" xfId="0" applyNumberFormat="1" applyFont="1" applyBorder="1" applyAlignment="1">
      <alignment horizontal="right" vertical="top"/>
    </xf>
    <xf numFmtId="169" fontId="52" fillId="0" borderId="0" xfId="1" applyNumberFormat="1" applyFont="1" applyBorder="1" applyAlignment="1">
      <alignment horizontal="right" vertical="top"/>
    </xf>
    <xf numFmtId="169" fontId="52" fillId="0" borderId="0" xfId="10" applyNumberFormat="1" applyFont="1" applyBorder="1" applyAlignment="1" applyProtection="1">
      <alignment vertical="top"/>
    </xf>
    <xf numFmtId="169" fontId="52" fillId="0" borderId="2" xfId="10" applyNumberFormat="1" applyFont="1" applyBorder="1" applyAlignment="1" applyProtection="1">
      <alignment vertical="top"/>
    </xf>
    <xf numFmtId="0" fontId="52" fillId="0" borderId="4" xfId="0" applyFont="1" applyBorder="1" applyAlignment="1">
      <alignment vertical="top"/>
    </xf>
    <xf numFmtId="0" fontId="52" fillId="0" borderId="2" xfId="0" applyFont="1" applyFill="1" applyBorder="1" applyAlignment="1">
      <alignment horizontal="left" vertical="top"/>
    </xf>
    <xf numFmtId="169" fontId="80" fillId="0" borderId="2" xfId="10" applyNumberFormat="1" applyFont="1" applyBorder="1" applyAlignment="1" applyProtection="1">
      <alignment vertical="top"/>
    </xf>
    <xf numFmtId="169" fontId="80" fillId="0" borderId="4" xfId="1" applyNumberFormat="1" applyFont="1" applyBorder="1" applyAlignment="1">
      <alignment vertical="top"/>
    </xf>
    <xf numFmtId="169" fontId="80" fillId="0" borderId="0" xfId="0" applyNumberFormat="1" applyFont="1" applyBorder="1" applyAlignment="1">
      <alignment vertical="top"/>
    </xf>
    <xf numFmtId="169" fontId="80" fillId="0" borderId="2" xfId="0" applyNumberFormat="1" applyFont="1" applyBorder="1" applyAlignment="1">
      <alignment vertical="top"/>
    </xf>
    <xf numFmtId="169" fontId="80" fillId="0" borderId="0" xfId="1" applyNumberFormat="1" applyFont="1" applyBorder="1" applyAlignment="1">
      <alignment horizontal="right" vertical="top"/>
    </xf>
    <xf numFmtId="169" fontId="80" fillId="0" borderId="0" xfId="10" applyNumberFormat="1" applyFont="1" applyBorder="1" applyAlignment="1" applyProtection="1">
      <alignment vertical="top"/>
    </xf>
    <xf numFmtId="0" fontId="52" fillId="0" borderId="4" xfId="0" applyFont="1" applyBorder="1" applyAlignment="1">
      <alignment horizontal="left" vertical="top"/>
    </xf>
    <xf numFmtId="169" fontId="52" fillId="0" borderId="2" xfId="0" applyNumberFormat="1" applyFont="1" applyBorder="1" applyAlignment="1">
      <alignment horizontal="right" vertical="top"/>
    </xf>
    <xf numFmtId="3" fontId="80" fillId="0" borderId="4" xfId="0" applyNumberFormat="1" applyFont="1" applyBorder="1" applyAlignment="1">
      <alignment vertical="top"/>
    </xf>
    <xf numFmtId="169" fontId="52" fillId="0" borderId="4" xfId="0" applyNumberFormat="1" applyFont="1" applyBorder="1" applyAlignment="1">
      <alignment horizontal="right" vertical="top"/>
    </xf>
    <xf numFmtId="3" fontId="52" fillId="0" borderId="0" xfId="0" applyNumberFormat="1" applyFont="1" applyBorder="1" applyAlignment="1">
      <alignment horizontal="right" vertical="top"/>
    </xf>
    <xf numFmtId="169" fontId="80" fillId="0" borderId="4" xfId="0" applyNumberFormat="1" applyFont="1" applyBorder="1" applyAlignment="1">
      <alignment vertical="top"/>
    </xf>
    <xf numFmtId="0" fontId="52" fillId="0" borderId="18" xfId="0" applyFont="1" applyFill="1" applyBorder="1" applyAlignment="1">
      <alignment vertical="top"/>
    </xf>
    <xf numFmtId="169" fontId="80" fillId="0" borderId="30" xfId="0" applyNumberFormat="1" applyFont="1" applyFill="1" applyBorder="1" applyAlignment="1">
      <alignment vertical="top"/>
    </xf>
    <xf numFmtId="169" fontId="80" fillId="0" borderId="31" xfId="0" applyNumberFormat="1" applyFont="1" applyBorder="1" applyAlignment="1">
      <alignment horizontal="right" vertical="top"/>
    </xf>
    <xf numFmtId="169" fontId="80" fillId="0" borderId="30" xfId="0" applyNumberFormat="1" applyFont="1" applyBorder="1" applyAlignment="1">
      <alignment horizontal="right" vertical="top"/>
    </xf>
    <xf numFmtId="169" fontId="80" fillId="0" borderId="36" xfId="0" applyNumberFormat="1" applyFont="1" applyBorder="1" applyAlignment="1">
      <alignment horizontal="right" vertical="top"/>
    </xf>
    <xf numFmtId="3" fontId="52" fillId="0" borderId="2" xfId="1" applyNumberFormat="1" applyFont="1" applyBorder="1"/>
    <xf numFmtId="0" fontId="38" fillId="0" borderId="12" xfId="0" applyFont="1" applyBorder="1" applyAlignment="1">
      <alignment horizontal="right" vertical="top"/>
    </xf>
    <xf numFmtId="0" fontId="42" fillId="0" borderId="7" xfId="0" applyFont="1" applyBorder="1" applyAlignment="1">
      <alignment horizontal="left" vertical="top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83" fillId="0" borderId="4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52" fillId="0" borderId="18" xfId="0" applyFont="1" applyBorder="1" applyAlignment="1">
      <alignment vertical="center"/>
    </xf>
    <xf numFmtId="0" fontId="52" fillId="0" borderId="16" xfId="0" applyFont="1" applyBorder="1" applyAlignment="1">
      <alignment vertical="center"/>
    </xf>
    <xf numFmtId="17" fontId="52" fillId="0" borderId="18" xfId="0" quotePrefix="1" applyNumberFormat="1" applyFont="1" applyBorder="1" applyAlignment="1">
      <alignment horizontal="center" vertical="center"/>
    </xf>
    <xf numFmtId="17" fontId="52" fillId="0" borderId="15" xfId="0" quotePrefix="1" applyNumberFormat="1" applyFont="1" applyBorder="1" applyAlignment="1">
      <alignment horizontal="center" vertical="center" wrapText="1"/>
    </xf>
    <xf numFmtId="17" fontId="52" fillId="0" borderId="16" xfId="0" quotePrefix="1" applyNumberFormat="1" applyFont="1" applyBorder="1" applyAlignment="1">
      <alignment horizontal="center" vertical="center" wrapText="1"/>
    </xf>
    <xf numFmtId="15" fontId="41" fillId="0" borderId="18" xfId="0" applyNumberFormat="1" applyFont="1" applyBorder="1" applyAlignment="1">
      <alignment horizontal="center" vertical="center"/>
    </xf>
    <xf numFmtId="15" fontId="54" fillId="0" borderId="16" xfId="0" applyNumberFormat="1" applyFont="1" applyBorder="1" applyAlignment="1">
      <alignment horizontal="center" vertical="center"/>
    </xf>
    <xf numFmtId="15" fontId="54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2" fillId="0" borderId="18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4" xfId="0" applyFont="1" applyBorder="1" applyAlignment="1">
      <alignment vertical="center"/>
    </xf>
    <xf numFmtId="0" fontId="52" fillId="0" borderId="6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165" fontId="52" fillId="0" borderId="4" xfId="0" applyNumberFormat="1" applyFont="1" applyBorder="1" applyAlignment="1">
      <alignment vertical="center"/>
    </xf>
    <xf numFmtId="165" fontId="78" fillId="0" borderId="6" xfId="0" applyNumberFormat="1" applyFont="1" applyBorder="1" applyAlignment="1">
      <alignment vertical="center"/>
    </xf>
    <xf numFmtId="165" fontId="78" fillId="0" borderId="2" xfId="0" applyNumberFormat="1" applyFont="1" applyBorder="1" applyAlignment="1">
      <alignment vertical="center"/>
    </xf>
    <xf numFmtId="3" fontId="52" fillId="0" borderId="4" xfId="1" quotePrefix="1" applyNumberFormat="1" applyFont="1" applyFill="1" applyBorder="1" applyAlignment="1">
      <alignment vertical="center" readingOrder="2"/>
    </xf>
    <xf numFmtId="3" fontId="52" fillId="0" borderId="0" xfId="1" quotePrefix="1" applyNumberFormat="1" applyFont="1" applyFill="1" applyBorder="1" applyAlignment="1">
      <alignment vertical="center" readingOrder="2"/>
    </xf>
    <xf numFmtId="3" fontId="52" fillId="0" borderId="4" xfId="1" applyNumberFormat="1" applyFont="1" applyBorder="1" applyAlignment="1">
      <alignment horizontal="right" vertical="center" readingOrder="2"/>
    </xf>
    <xf numFmtId="3" fontId="78" fillId="0" borderId="0" xfId="1" applyNumberFormat="1" applyFont="1" applyFill="1" applyBorder="1" applyAlignment="1">
      <alignment horizontal="right" vertical="center" readingOrder="2"/>
    </xf>
    <xf numFmtId="9" fontId="86" fillId="0" borderId="2" xfId="14" applyFont="1" applyFill="1" applyBorder="1" applyAlignment="1">
      <alignment horizontal="right" vertical="center" readingOrder="2"/>
    </xf>
    <xf numFmtId="3" fontId="52" fillId="0" borderId="4" xfId="1" applyNumberFormat="1" applyFont="1" applyFill="1" applyBorder="1" applyAlignment="1">
      <alignment horizontal="right" vertical="center" readingOrder="2"/>
    </xf>
    <xf numFmtId="169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78" fillId="0" borderId="6" xfId="1" applyNumberFormat="1" applyFont="1" applyFill="1" applyBorder="1" applyAlignment="1">
      <alignment horizontal="right" vertical="center" readingOrder="2"/>
    </xf>
    <xf numFmtId="169" fontId="52" fillId="0" borderId="0" xfId="1" quotePrefix="1" applyNumberFormat="1" applyFont="1" applyFill="1" applyBorder="1" applyAlignment="1">
      <alignment vertical="center"/>
    </xf>
    <xf numFmtId="3" fontId="52" fillId="0" borderId="0" xfId="1" quotePrefix="1" applyNumberFormat="1" applyFont="1" applyFill="1" applyBorder="1" applyAlignment="1">
      <alignment vertical="center"/>
    </xf>
    <xf numFmtId="3" fontId="52" fillId="0" borderId="0" xfId="1" quotePrefix="1" applyNumberFormat="1" applyFont="1" applyFill="1" applyBorder="1" applyAlignment="1">
      <alignment horizontal="right" vertical="center" readingOrder="2"/>
    </xf>
    <xf numFmtId="0" fontId="52" fillId="0" borderId="4" xfId="0" applyFont="1" applyFill="1" applyBorder="1" applyAlignment="1">
      <alignment vertical="center"/>
    </xf>
    <xf numFmtId="0" fontId="52" fillId="0" borderId="6" xfId="0" applyFont="1" applyFill="1" applyBorder="1" applyAlignment="1">
      <alignment horizontal="left" vertical="center" wrapText="1"/>
    </xf>
    <xf numFmtId="9" fontId="86" fillId="0" borderId="2" xfId="14" applyNumberFormat="1" applyFont="1" applyFill="1" applyBorder="1" applyAlignment="1">
      <alignment horizontal="right" vertical="center" readingOrder="2"/>
    </xf>
    <xf numFmtId="3" fontId="52" fillId="0" borderId="0" xfId="0" applyNumberFormat="1" applyFont="1" applyBorder="1" applyAlignment="1">
      <alignment vertical="center"/>
    </xf>
    <xf numFmtId="3" fontId="52" fillId="0" borderId="15" xfId="0" applyNumberFormat="1" applyFont="1" applyBorder="1" applyAlignment="1">
      <alignment vertical="center" readingOrder="2"/>
    </xf>
    <xf numFmtId="3" fontId="52" fillId="0" borderId="18" xfId="1" applyNumberFormat="1" applyFont="1" applyFill="1" applyBorder="1" applyAlignment="1">
      <alignment horizontal="right" vertical="center" readingOrder="2"/>
    </xf>
    <xf numFmtId="3" fontId="78" fillId="0" borderId="16" xfId="1" applyNumberFormat="1" applyFont="1" applyFill="1" applyBorder="1" applyAlignment="1">
      <alignment horizontal="right" vertical="center" readingOrder="2"/>
    </xf>
    <xf numFmtId="9" fontId="86" fillId="0" borderId="1" xfId="14" applyFont="1" applyFill="1" applyBorder="1" applyAlignment="1">
      <alignment horizontal="right" vertical="center" readingOrder="2"/>
    </xf>
    <xf numFmtId="3" fontId="78" fillId="0" borderId="6" xfId="1" applyNumberFormat="1" applyFont="1" applyBorder="1" applyAlignment="1">
      <alignment horizontal="right" vertical="center" readingOrder="2"/>
    </xf>
    <xf numFmtId="9" fontId="86" fillId="0" borderId="2" xfId="14" applyFont="1" applyBorder="1" applyAlignment="1">
      <alignment horizontal="right" vertical="center" readingOrder="2"/>
    </xf>
    <xf numFmtId="0" fontId="52" fillId="0" borderId="4" xfId="0" applyFont="1" applyBorder="1" applyAlignment="1">
      <alignment horizontal="left" vertical="center"/>
    </xf>
    <xf numFmtId="0" fontId="52" fillId="0" borderId="4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 wrapText="1"/>
    </xf>
    <xf numFmtId="9" fontId="86" fillId="0" borderId="2" xfId="14" applyNumberFormat="1" applyFont="1" applyBorder="1" applyAlignment="1">
      <alignment horizontal="right" vertical="center" readingOrder="2"/>
    </xf>
    <xf numFmtId="0" fontId="52" fillId="0" borderId="15" xfId="0" applyFont="1" applyBorder="1" applyAlignment="1">
      <alignment vertical="center"/>
    </xf>
    <xf numFmtId="3" fontId="52" fillId="0" borderId="18" xfId="1" quotePrefix="1" applyNumberFormat="1" applyFont="1" applyFill="1" applyBorder="1" applyAlignment="1">
      <alignment vertical="center" readingOrder="2"/>
    </xf>
    <xf numFmtId="3" fontId="52" fillId="0" borderId="15" xfId="1" quotePrefix="1" applyNumberFormat="1" applyFont="1" applyFill="1" applyBorder="1" applyAlignment="1">
      <alignment vertical="center" readingOrder="2"/>
    </xf>
    <xf numFmtId="3" fontId="78" fillId="0" borderId="16" xfId="1" applyNumberFormat="1" applyFont="1" applyBorder="1" applyAlignment="1">
      <alignment horizontal="right" vertical="center" readingOrder="2"/>
    </xf>
    <xf numFmtId="9" fontId="86" fillId="0" borderId="1" xfId="14" applyFont="1" applyBorder="1" applyAlignment="1">
      <alignment horizontal="right" vertical="center" readingOrder="2"/>
    </xf>
    <xf numFmtId="165" fontId="52" fillId="0" borderId="0" xfId="1" applyNumberFormat="1" applyFont="1" applyAlignment="1">
      <alignment vertical="center"/>
    </xf>
    <xf numFmtId="3" fontId="78" fillId="0" borderId="0" xfId="0" applyNumberFormat="1" applyFont="1" applyAlignment="1">
      <alignment vertical="center"/>
    </xf>
    <xf numFmtId="3" fontId="52" fillId="0" borderId="0" xfId="0" applyNumberFormat="1" applyFont="1" applyBorder="1" applyAlignment="1">
      <alignment horizontal="right" vertical="center" readingOrder="2"/>
    </xf>
    <xf numFmtId="4" fontId="78" fillId="0" borderId="0" xfId="0" applyNumberFormat="1" applyFont="1" applyBorder="1" applyAlignment="1">
      <alignment horizontal="right" vertical="center" readingOrder="2"/>
    </xf>
    <xf numFmtId="173" fontId="52" fillId="0" borderId="0" xfId="0" applyNumberFormat="1" applyFont="1" applyBorder="1" applyAlignment="1">
      <alignment horizontal="right" vertical="center" readingOrder="2"/>
    </xf>
    <xf numFmtId="171" fontId="52" fillId="0" borderId="0" xfId="0" applyNumberFormat="1" applyFont="1" applyBorder="1" applyAlignment="1">
      <alignment vertical="center"/>
    </xf>
    <xf numFmtId="170" fontId="52" fillId="0" borderId="0" xfId="0" applyNumberFormat="1" applyFont="1" applyAlignment="1">
      <alignment vertical="center"/>
    </xf>
    <xf numFmtId="0" fontId="78" fillId="0" borderId="0" xfId="0" applyFont="1" applyAlignment="1">
      <alignment vertical="center"/>
    </xf>
    <xf numFmtId="169" fontId="52" fillId="0" borderId="4" xfId="0" applyNumberFormat="1" applyFont="1" applyBorder="1" applyAlignment="1">
      <alignment vertical="center" wrapText="1"/>
    </xf>
    <xf numFmtId="0" fontId="52" fillId="0" borderId="4" xfId="78" applyFont="1" applyFill="1" applyBorder="1" applyAlignment="1">
      <alignment horizontal="left" vertical="top" indent="1"/>
    </xf>
    <xf numFmtId="0" fontId="52" fillId="0" borderId="2" xfId="0" applyFont="1" applyBorder="1" applyAlignment="1">
      <alignment horizontal="left" vertical="top" indent="1"/>
    </xf>
    <xf numFmtId="0" fontId="52" fillId="0" borderId="2" xfId="0" applyFont="1" applyFill="1" applyBorder="1" applyAlignment="1">
      <alignment horizontal="left" vertical="top" indent="1"/>
    </xf>
    <xf numFmtId="0" fontId="52" fillId="0" borderId="4" xfId="0" applyFont="1" applyBorder="1" applyAlignment="1">
      <alignment horizontal="left" vertical="top" indent="1"/>
    </xf>
    <xf numFmtId="3" fontId="52" fillId="0" borderId="36" xfId="1" quotePrefix="1" applyNumberFormat="1" applyFont="1" applyFill="1" applyBorder="1" applyAlignment="1">
      <alignment vertical="center" readingOrder="2"/>
    </xf>
    <xf numFmtId="169" fontId="52" fillId="0" borderId="36" xfId="0" applyNumberFormat="1" applyFont="1" applyBorder="1" applyAlignment="1">
      <alignment readingOrder="1"/>
    </xf>
    <xf numFmtId="169" fontId="80" fillId="0" borderId="36" xfId="0" applyNumberFormat="1" applyFont="1" applyFill="1" applyBorder="1" applyAlignment="1">
      <alignment vertical="top"/>
    </xf>
    <xf numFmtId="166" fontId="48" fillId="0" borderId="15" xfId="0" applyNumberFormat="1" applyFont="1" applyBorder="1" applyAlignment="1">
      <alignment horizontal="right" vertical="center"/>
    </xf>
    <xf numFmtId="174" fontId="39" fillId="0" borderId="0" xfId="1951" applyNumberFormat="1" applyFont="1"/>
    <xf numFmtId="3" fontId="100" fillId="0" borderId="28" xfId="0" applyNumberFormat="1" applyFont="1" applyBorder="1" applyAlignment="1">
      <alignment horizontal="right" wrapText="1"/>
    </xf>
    <xf numFmtId="0" fontId="42" fillId="0" borderId="1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17" fontId="52" fillId="0" borderId="13" xfId="0" quotePrefix="1" applyNumberFormat="1" applyFont="1" applyBorder="1" applyAlignment="1">
      <alignment horizontal="right" vertical="center"/>
    </xf>
    <xf numFmtId="17" fontId="52" fillId="0" borderId="14" xfId="0" quotePrefix="1" applyNumberFormat="1" applyFont="1" applyBorder="1" applyAlignment="1">
      <alignment horizontal="right" vertical="center"/>
    </xf>
    <xf numFmtId="0" fontId="42" fillId="0" borderId="2" xfId="0" applyFont="1" applyBorder="1" applyAlignment="1">
      <alignment horizontal="left" vertical="center"/>
    </xf>
    <xf numFmtId="0" fontId="42" fillId="0" borderId="12" xfId="0" applyFont="1" applyBorder="1" applyAlignment="1">
      <alignment horizontal="left" vertical="center"/>
    </xf>
    <xf numFmtId="9" fontId="52" fillId="0" borderId="2" xfId="14" applyFont="1" applyBorder="1" applyAlignment="1">
      <alignment horizontal="right" vertical="center"/>
    </xf>
    <xf numFmtId="9" fontId="52" fillId="0" borderId="31" xfId="14" applyFont="1" applyBorder="1" applyAlignment="1">
      <alignment horizontal="right" vertical="center"/>
    </xf>
    <xf numFmtId="0" fontId="52" fillId="0" borderId="2" xfId="0" applyFont="1" applyBorder="1" applyAlignment="1">
      <alignment horizontal="right" vertical="center"/>
    </xf>
    <xf numFmtId="3" fontId="52" fillId="0" borderId="2" xfId="0" applyNumberFormat="1" applyFont="1" applyBorder="1" applyAlignment="1">
      <alignment horizontal="right" vertical="center"/>
    </xf>
    <xf numFmtId="0" fontId="80" fillId="0" borderId="2" xfId="0" applyFont="1" applyBorder="1" applyAlignment="1">
      <alignment horizontal="right" vertical="center"/>
    </xf>
    <xf numFmtId="3" fontId="52" fillId="0" borderId="31" xfId="0" applyNumberFormat="1" applyFont="1" applyBorder="1" applyAlignment="1">
      <alignment horizontal="right" vertical="center"/>
    </xf>
    <xf numFmtId="3" fontId="52" fillId="0" borderId="2" xfId="0" applyNumberFormat="1" applyFont="1" applyBorder="1" applyAlignment="1">
      <alignment horizontal="right" vertical="top" readingOrder="1"/>
    </xf>
    <xf numFmtId="3" fontId="52" fillId="0" borderId="0" xfId="0" applyNumberFormat="1" applyFont="1" applyAlignment="1">
      <alignment horizontal="right" vertical="top" readingOrder="1"/>
    </xf>
    <xf numFmtId="9" fontId="52" fillId="0" borderId="2" xfId="0" applyNumberFormat="1" applyFont="1" applyBorder="1" applyAlignment="1">
      <alignment horizontal="right" vertical="top" readingOrder="1"/>
    </xf>
    <xf numFmtId="3" fontId="52" fillId="0" borderId="2" xfId="0" applyNumberFormat="1" applyFont="1" applyFill="1" applyBorder="1" applyAlignment="1">
      <alignment horizontal="right" vertical="top" readingOrder="1"/>
    </xf>
    <xf numFmtId="165" fontId="52" fillId="0" borderId="0" xfId="0" applyNumberFormat="1" applyFont="1" applyFill="1" applyAlignment="1">
      <alignment horizontal="right" vertical="top"/>
    </xf>
    <xf numFmtId="3" fontId="52" fillId="0" borderId="31" xfId="0" applyNumberFormat="1" applyFont="1" applyBorder="1" applyAlignment="1">
      <alignment horizontal="right" vertical="top" readingOrder="1"/>
    </xf>
    <xf numFmtId="3" fontId="52" fillId="0" borderId="8" xfId="0" applyNumberFormat="1" applyFont="1" applyBorder="1" applyAlignment="1">
      <alignment horizontal="right" vertical="top" readingOrder="1"/>
    </xf>
    <xf numFmtId="9" fontId="52" fillId="0" borderId="17" xfId="0" applyNumberFormat="1" applyFont="1" applyBorder="1" applyAlignment="1">
      <alignment horizontal="right" vertical="top" readingOrder="1"/>
    </xf>
    <xf numFmtId="0" fontId="39" fillId="0" borderId="12" xfId="0" applyFont="1" applyBorder="1" applyAlignment="1">
      <alignment vertical="top"/>
    </xf>
    <xf numFmtId="0" fontId="38" fillId="0" borderId="12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83" fillId="0" borderId="10" xfId="0" applyFont="1" applyBorder="1" applyAlignment="1">
      <alignment vertical="top"/>
    </xf>
    <xf numFmtId="0" fontId="83" fillId="0" borderId="4" xfId="0" applyFont="1" applyBorder="1" applyAlignment="1">
      <alignment horizontal="center" vertical="top"/>
    </xf>
    <xf numFmtId="0" fontId="83" fillId="0" borderId="0" xfId="0" applyFont="1" applyBorder="1" applyAlignment="1">
      <alignment horizontal="center" vertical="top"/>
    </xf>
    <xf numFmtId="14" fontId="83" fillId="0" borderId="0" xfId="0" quotePrefix="1" applyNumberFormat="1" applyFont="1" applyBorder="1" applyAlignment="1">
      <alignment horizontal="center" vertical="top"/>
    </xf>
    <xf numFmtId="0" fontId="52" fillId="0" borderId="0" xfId="0" applyFont="1" applyFill="1" applyBorder="1" applyAlignment="1">
      <alignment vertical="top"/>
    </xf>
    <xf numFmtId="0" fontId="52" fillId="0" borderId="6" xfId="0" applyFont="1" applyBorder="1" applyAlignment="1">
      <alignment vertical="top"/>
    </xf>
    <xf numFmtId="0" fontId="52" fillId="0" borderId="10" xfId="0" applyFont="1" applyBorder="1" applyAlignment="1">
      <alignment horizontal="center" vertical="top"/>
    </xf>
    <xf numFmtId="0" fontId="52" fillId="0" borderId="6" xfId="0" applyFont="1" applyBorder="1" applyAlignment="1">
      <alignment horizontal="center" vertical="top"/>
    </xf>
    <xf numFmtId="0" fontId="83" fillId="0" borderId="2" xfId="0" applyFont="1" applyBorder="1" applyAlignment="1">
      <alignment horizontal="center" vertical="top"/>
    </xf>
    <xf numFmtId="0" fontId="83" fillId="0" borderId="6" xfId="0" applyFont="1" applyBorder="1" applyAlignment="1">
      <alignment horizontal="center" vertical="top"/>
    </xf>
    <xf numFmtId="0" fontId="83" fillId="0" borderId="0" xfId="0" applyFont="1" applyBorder="1" applyAlignment="1">
      <alignment vertical="top"/>
    </xf>
    <xf numFmtId="3" fontId="52" fillId="0" borderId="6" xfId="10" applyNumberFormat="1" applyFont="1" applyBorder="1" applyAlignment="1" applyProtection="1">
      <alignment horizontal="right" vertical="top"/>
    </xf>
    <xf numFmtId="3" fontId="52" fillId="0" borderId="6" xfId="10" applyNumberFormat="1" applyFont="1" applyFill="1" applyBorder="1" applyAlignment="1" applyProtection="1">
      <alignment horizontal="right" vertical="top"/>
    </xf>
    <xf numFmtId="0" fontId="52" fillId="0" borderId="1" xfId="0" applyFont="1" applyBorder="1" applyAlignment="1">
      <alignment vertical="top"/>
    </xf>
    <xf numFmtId="166" fontId="38" fillId="0" borderId="12" xfId="0" applyNumberFormat="1" applyFont="1" applyBorder="1" applyAlignment="1">
      <alignment horizontal="center" vertical="center" wrapText="1"/>
    </xf>
    <xf numFmtId="0" fontId="52" fillId="0" borderId="36" xfId="0" applyFont="1" applyBorder="1" applyAlignment="1">
      <alignment horizontal="right" vertical="center"/>
    </xf>
    <xf numFmtId="3" fontId="52" fillId="0" borderId="4" xfId="0" applyNumberFormat="1" applyFont="1" applyBorder="1" applyAlignment="1">
      <alignment horizontal="right" vertical="top" readingOrder="1"/>
    </xf>
    <xf numFmtId="3" fontId="52" fillId="0" borderId="0" xfId="0" applyNumberFormat="1" applyFont="1" applyBorder="1" applyAlignment="1">
      <alignment horizontal="right" vertical="top" readingOrder="1"/>
    </xf>
    <xf numFmtId="169" fontId="52" fillId="0" borderId="0" xfId="1" applyNumberFormat="1" applyFont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 readingOrder="1"/>
    </xf>
    <xf numFmtId="168" fontId="52" fillId="0" borderId="0" xfId="0" applyNumberFormat="1" applyFont="1" applyBorder="1" applyAlignment="1">
      <alignment horizontal="right" vertical="top" readingOrder="1"/>
    </xf>
    <xf numFmtId="3" fontId="52" fillId="0" borderId="4" xfId="0" applyNumberFormat="1" applyFont="1" applyFill="1" applyBorder="1" applyAlignment="1">
      <alignment horizontal="right" vertical="top" readingOrder="1"/>
    </xf>
    <xf numFmtId="37" fontId="52" fillId="0" borderId="0" xfId="1" applyNumberFormat="1" applyFont="1" applyFill="1" applyAlignment="1">
      <alignment horizontal="right" vertical="top"/>
    </xf>
    <xf numFmtId="165" fontId="52" fillId="0" borderId="0" xfId="1" applyNumberFormat="1" applyFont="1" applyFill="1" applyBorder="1" applyAlignment="1">
      <alignment horizontal="right" vertical="top" readingOrder="1"/>
    </xf>
    <xf numFmtId="3" fontId="52" fillId="0" borderId="18" xfId="0" applyNumberFormat="1" applyFont="1" applyBorder="1" applyAlignment="1">
      <alignment horizontal="right" vertical="top" readingOrder="1"/>
    </xf>
    <xf numFmtId="3" fontId="52" fillId="0" borderId="15" xfId="0" applyNumberFormat="1" applyFont="1" applyBorder="1" applyAlignment="1">
      <alignment horizontal="right" vertical="top" readingOrder="1"/>
    </xf>
    <xf numFmtId="169" fontId="52" fillId="0" borderId="31" xfId="0" applyNumberFormat="1" applyFont="1" applyBorder="1" applyAlignment="1">
      <alignment horizontal="right" vertical="center"/>
    </xf>
    <xf numFmtId="169" fontId="52" fillId="0" borderId="4" xfId="0" applyNumberFormat="1" applyFont="1" applyBorder="1" applyAlignment="1">
      <alignment horizontal="right" vertical="center"/>
    </xf>
    <xf numFmtId="169" fontId="52" fillId="0" borderId="30" xfId="0" applyNumberFormat="1" applyFont="1" applyBorder="1" applyAlignment="1">
      <alignment horizontal="right" vertical="center"/>
    </xf>
    <xf numFmtId="169" fontId="52" fillId="0" borderId="36" xfId="0" applyNumberFormat="1" applyFont="1" applyBorder="1" applyAlignment="1">
      <alignment horizontal="right" vertical="center"/>
    </xf>
    <xf numFmtId="3" fontId="84" fillId="0" borderId="10" xfId="11" applyNumberFormat="1" applyFont="1" applyBorder="1"/>
    <xf numFmtId="0" fontId="80" fillId="0" borderId="28" xfId="0" applyFont="1" applyBorder="1" applyAlignment="1">
      <alignment horizontal="center" vertical="center" wrapText="1"/>
    </xf>
    <xf numFmtId="14" fontId="52" fillId="0" borderId="0" xfId="0" applyNumberFormat="1" applyFont="1" applyAlignment="1">
      <alignment vertical="top"/>
    </xf>
    <xf numFmtId="169" fontId="52" fillId="0" borderId="0" xfId="0" applyNumberFormat="1" applyFont="1"/>
    <xf numFmtId="3" fontId="52" fillId="0" borderId="36" xfId="0" applyNumberFormat="1" applyFont="1" applyBorder="1" applyAlignment="1">
      <alignment horizontal="right" vertical="center"/>
    </xf>
    <xf numFmtId="0" fontId="52" fillId="0" borderId="6" xfId="0" applyFont="1" applyBorder="1" applyAlignment="1">
      <alignment horizontal="right" vertical="center"/>
    </xf>
    <xf numFmtId="0" fontId="100" fillId="0" borderId="39" xfId="73" applyFont="1" applyBorder="1" applyAlignment="1">
      <alignment vertical="center" wrapText="1"/>
    </xf>
    <xf numFmtId="3" fontId="38" fillId="0" borderId="0" xfId="78" applyNumberFormat="1"/>
    <xf numFmtId="3" fontId="48" fillId="0" borderId="0" xfId="0" applyNumberFormat="1" applyFont="1" applyBorder="1"/>
    <xf numFmtId="169" fontId="112" fillId="0" borderId="0" xfId="0" applyNumberFormat="1" applyFont="1" applyFill="1" applyBorder="1"/>
    <xf numFmtId="169" fontId="52" fillId="0" borderId="0" xfId="1" applyNumberFormat="1" applyFont="1" applyFill="1" applyBorder="1" applyAlignment="1">
      <alignment horizontal="right" vertical="top"/>
    </xf>
    <xf numFmtId="3" fontId="52" fillId="0" borderId="0" xfId="0" applyNumberFormat="1" applyFont="1" applyBorder="1" applyAlignment="1">
      <alignment vertical="center" readingOrder="2"/>
    </xf>
    <xf numFmtId="9" fontId="86" fillId="0" borderId="6" xfId="14" applyFont="1" applyFill="1" applyBorder="1" applyAlignment="1">
      <alignment horizontal="right" vertical="center" readingOrder="2"/>
    </xf>
    <xf numFmtId="3" fontId="52" fillId="0" borderId="7" xfId="0" applyNumberFormat="1" applyFont="1" applyBorder="1" applyAlignment="1">
      <alignment vertical="center" readingOrder="2"/>
    </xf>
    <xf numFmtId="3" fontId="52" fillId="0" borderId="10" xfId="11" applyNumberFormat="1" applyFont="1" applyBorder="1"/>
    <xf numFmtId="169" fontId="52" fillId="0" borderId="0" xfId="1" quotePrefix="1" applyNumberFormat="1" applyFont="1" applyFill="1" applyBorder="1" applyAlignment="1">
      <alignment vertical="center" readingOrder="2"/>
    </xf>
    <xf numFmtId="15" fontId="54" fillId="0" borderId="0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wrapText="1"/>
    </xf>
    <xf numFmtId="165" fontId="83" fillId="0" borderId="0" xfId="0" applyNumberFormat="1" applyFont="1" applyBorder="1" applyAlignment="1">
      <alignment horizontal="center" vertical="center"/>
    </xf>
    <xf numFmtId="165" fontId="78" fillId="0" borderId="0" xfId="0" applyNumberFormat="1" applyFont="1" applyBorder="1" applyAlignment="1">
      <alignment vertical="center"/>
    </xf>
    <xf numFmtId="9" fontId="86" fillId="0" borderId="0" xfId="14" applyFont="1" applyFill="1" applyBorder="1" applyAlignment="1">
      <alignment horizontal="right" vertical="center" readingOrder="2"/>
    </xf>
    <xf numFmtId="9" fontId="86" fillId="0" borderId="0" xfId="14" applyNumberFormat="1" applyFont="1" applyFill="1" applyBorder="1" applyAlignment="1">
      <alignment horizontal="right" vertical="center" readingOrder="2"/>
    </xf>
    <xf numFmtId="165" fontId="88" fillId="0" borderId="0" xfId="0" applyNumberFormat="1" applyFont="1" applyFill="1" applyBorder="1" applyAlignment="1">
      <alignment horizontal="center" vertical="center"/>
    </xf>
    <xf numFmtId="9" fontId="86" fillId="0" borderId="0" xfId="14" applyFont="1" applyBorder="1" applyAlignment="1">
      <alignment horizontal="right" vertical="center" readingOrder="2"/>
    </xf>
    <xf numFmtId="9" fontId="86" fillId="0" borderId="0" xfId="14" applyNumberFormat="1" applyFont="1" applyBorder="1" applyAlignment="1">
      <alignment horizontal="right" vertical="center" readingOrder="2"/>
    </xf>
    <xf numFmtId="9" fontId="52" fillId="0" borderId="0" xfId="14" applyFont="1" applyBorder="1" applyAlignment="1">
      <alignment vertical="center" readingOrder="2"/>
    </xf>
    <xf numFmtId="1" fontId="52" fillId="0" borderId="0" xfId="14" applyNumberFormat="1" applyFont="1" applyBorder="1" applyAlignment="1">
      <alignment vertical="center" readingOrder="2"/>
    </xf>
    <xf numFmtId="169" fontId="52" fillId="0" borderId="4" xfId="0" applyNumberFormat="1" applyFont="1" applyFill="1" applyBorder="1" applyAlignment="1">
      <alignment horizontal="right" vertical="top"/>
    </xf>
    <xf numFmtId="4" fontId="52" fillId="0" borderId="0" xfId="0" applyNumberFormat="1" applyFont="1" applyAlignment="1">
      <alignment vertical="top"/>
    </xf>
    <xf numFmtId="0" fontId="52" fillId="0" borderId="10" xfId="0" applyFont="1" applyBorder="1" applyAlignment="1">
      <alignment horizontal="center" vertical="top" wrapText="1"/>
    </xf>
    <xf numFmtId="0" fontId="80" fillId="0" borderId="12" xfId="0" applyFont="1" applyBorder="1" applyAlignment="1">
      <alignment horizontal="left" vertical="center"/>
    </xf>
    <xf numFmtId="169" fontId="52" fillId="0" borderId="0" xfId="0" applyNumberFormat="1" applyFont="1" applyBorder="1" applyAlignment="1">
      <alignment vertical="center"/>
    </xf>
    <xf numFmtId="169" fontId="52" fillId="0" borderId="0" xfId="0" applyNumberFormat="1" applyFont="1" applyFill="1" applyBorder="1" applyAlignment="1">
      <alignment vertical="center"/>
    </xf>
    <xf numFmtId="4" fontId="38" fillId="0" borderId="38" xfId="0" applyNumberFormat="1" applyFont="1" applyBorder="1" applyAlignment="1">
      <alignment horizontal="left" vertical="center" wrapText="1"/>
    </xf>
    <xf numFmtId="169" fontId="39" fillId="0" borderId="0" xfId="0" applyNumberFormat="1" applyFont="1" applyAlignment="1">
      <alignment vertical="center"/>
    </xf>
    <xf numFmtId="169" fontId="39" fillId="0" borderId="0" xfId="1951" applyNumberFormat="1" applyFont="1"/>
    <xf numFmtId="169" fontId="38" fillId="0" borderId="0" xfId="78" applyNumberFormat="1"/>
    <xf numFmtId="0" fontId="73" fillId="0" borderId="0" xfId="0" applyFont="1" applyAlignment="1">
      <alignment horizontal="left" vertical="top" wrapText="1"/>
    </xf>
    <xf numFmtId="0" fontId="73" fillId="0" borderId="0" xfId="0" applyFont="1"/>
    <xf numFmtId="3" fontId="0" fillId="0" borderId="0" xfId="0" applyNumberFormat="1" applyAlignment="1">
      <alignment vertical="center"/>
    </xf>
    <xf numFmtId="0" fontId="80" fillId="0" borderId="2" xfId="11" applyFont="1" applyBorder="1" applyAlignment="1">
      <alignment horizontal="left" vertical="center"/>
    </xf>
    <xf numFmtId="0" fontId="52" fillId="0" borderId="2" xfId="11" applyFont="1" applyBorder="1" applyAlignment="1">
      <alignment vertical="center"/>
    </xf>
    <xf numFmtId="3" fontId="52" fillId="0" borderId="2" xfId="11" applyNumberFormat="1" applyFont="1" applyBorder="1" applyAlignment="1">
      <alignment vertical="center"/>
    </xf>
    <xf numFmtId="3" fontId="52" fillId="0" borderId="0" xfId="11" applyNumberFormat="1" applyFont="1" applyAlignment="1">
      <alignment vertical="center"/>
    </xf>
    <xf numFmtId="3" fontId="84" fillId="0" borderId="2" xfId="11" applyNumberFormat="1" applyFont="1" applyBorder="1" applyAlignment="1">
      <alignment vertical="center"/>
    </xf>
    <xf numFmtId="0" fontId="52" fillId="0" borderId="2" xfId="78" applyFont="1" applyBorder="1" applyAlignment="1">
      <alignment vertical="center"/>
    </xf>
    <xf numFmtId="0" fontId="52" fillId="0" borderId="2" xfId="11" applyFont="1" applyBorder="1" applyAlignment="1">
      <alignment horizontal="left" vertical="center"/>
    </xf>
    <xf numFmtId="3" fontId="52" fillId="0" borderId="6" xfId="11" applyNumberFormat="1" applyFont="1" applyBorder="1" applyAlignment="1">
      <alignment vertical="center"/>
    </xf>
    <xf numFmtId="3" fontId="92" fillId="0" borderId="2" xfId="11" applyNumberFormat="1" applyFont="1" applyBorder="1" applyAlignment="1">
      <alignment vertical="center"/>
    </xf>
    <xf numFmtId="3" fontId="92" fillId="0" borderId="2" xfId="78" applyNumberFormat="1" applyFont="1" applyBorder="1" applyAlignment="1">
      <alignment vertical="center"/>
    </xf>
    <xf numFmtId="3" fontId="93" fillId="0" borderId="2" xfId="11" applyNumberFormat="1" applyFont="1" applyBorder="1" applyAlignment="1">
      <alignment vertical="center"/>
    </xf>
    <xf numFmtId="3" fontId="93" fillId="0" borderId="6" xfId="11" applyNumberFormat="1" applyFont="1" applyBorder="1" applyAlignment="1">
      <alignment vertical="center"/>
    </xf>
    <xf numFmtId="3" fontId="94" fillId="0" borderId="2" xfId="11" applyNumberFormat="1" applyFont="1" applyBorder="1" applyAlignment="1">
      <alignment vertical="center"/>
    </xf>
    <xf numFmtId="3" fontId="94" fillId="0" borderId="2" xfId="78" applyNumberFormat="1" applyFont="1" applyBorder="1" applyAlignment="1">
      <alignment vertical="center"/>
    </xf>
    <xf numFmtId="3" fontId="52" fillId="0" borderId="4" xfId="11" applyNumberFormat="1" applyFont="1" applyBorder="1" applyAlignment="1">
      <alignment horizontal="right" vertical="center"/>
    </xf>
    <xf numFmtId="3" fontId="92" fillId="0" borderId="2" xfId="11" applyNumberFormat="1" applyFont="1" applyBorder="1" applyAlignment="1">
      <alignment horizontal="right" vertical="center"/>
    </xf>
    <xf numFmtId="0" fontId="92" fillId="0" borderId="2" xfId="78" applyFont="1" applyBorder="1" applyAlignment="1">
      <alignment horizontal="right" vertical="center"/>
    </xf>
    <xf numFmtId="3" fontId="92" fillId="0" borderId="2" xfId="78" applyNumberFormat="1" applyFont="1" applyBorder="1" applyAlignment="1">
      <alignment horizontal="right" vertical="center"/>
    </xf>
    <xf numFmtId="0" fontId="92" fillId="0" borderId="2" xfId="78" applyFont="1" applyBorder="1" applyAlignment="1">
      <alignment vertical="center"/>
    </xf>
    <xf numFmtId="3" fontId="52" fillId="0" borderId="2" xfId="11" applyNumberFormat="1" applyFont="1" applyBorder="1" applyAlignment="1">
      <alignment horizontal="right" vertical="center"/>
    </xf>
    <xf numFmtId="169" fontId="92" fillId="0" borderId="2" xfId="78" applyNumberFormat="1" applyFont="1" applyBorder="1" applyAlignment="1">
      <alignment horizontal="right" vertical="center"/>
    </xf>
    <xf numFmtId="3" fontId="80" fillId="0" borderId="2" xfId="11" applyNumberFormat="1" applyFont="1" applyBorder="1" applyAlignment="1">
      <alignment horizontal="center" vertical="center"/>
    </xf>
    <xf numFmtId="3" fontId="80" fillId="0" borderId="0" xfId="11" applyNumberFormat="1" applyFont="1" applyAlignment="1">
      <alignment horizontal="center" vertical="center"/>
    </xf>
    <xf numFmtId="169" fontId="52" fillId="0" borderId="2" xfId="78" applyNumberFormat="1" applyFont="1" applyBorder="1" applyAlignment="1">
      <alignment vertical="center"/>
    </xf>
    <xf numFmtId="169" fontId="52" fillId="0" borderId="6" xfId="11" applyNumberFormat="1" applyFont="1" applyBorder="1" applyAlignment="1">
      <alignment vertical="center"/>
    </xf>
    <xf numFmtId="169" fontId="52" fillId="0" borderId="0" xfId="78" applyNumberFormat="1" applyFont="1" applyAlignment="1">
      <alignment vertical="center"/>
    </xf>
    <xf numFmtId="169" fontId="52" fillId="0" borderId="6" xfId="11" applyNumberFormat="1" applyFont="1" applyBorder="1" applyAlignment="1">
      <alignment horizontal="right" vertical="center"/>
    </xf>
    <xf numFmtId="169" fontId="52" fillId="0" borderId="2" xfId="11" applyNumberFormat="1" applyFont="1" applyBorder="1" applyAlignment="1">
      <alignment horizontal="right" vertical="center"/>
    </xf>
    <xf numFmtId="169" fontId="52" fillId="0" borderId="0" xfId="11" applyNumberFormat="1" applyFont="1" applyAlignment="1">
      <alignment horizontal="right" vertical="center"/>
    </xf>
    <xf numFmtId="0" fontId="38" fillId="0" borderId="2" xfId="78" applyBorder="1"/>
    <xf numFmtId="169" fontId="92" fillId="0" borderId="2" xfId="78" applyNumberFormat="1" applyFont="1" applyBorder="1" applyAlignment="1">
      <alignment vertical="center"/>
    </xf>
    <xf numFmtId="3" fontId="52" fillId="0" borderId="0" xfId="11" applyNumberFormat="1" applyFont="1" applyAlignment="1">
      <alignment horizontal="right" vertical="center"/>
    </xf>
    <xf numFmtId="169" fontId="111" fillId="0" borderId="2" xfId="1" applyNumberFormat="1" applyFont="1" applyFill="1" applyBorder="1" applyAlignment="1">
      <alignment vertical="center"/>
    </xf>
    <xf numFmtId="0" fontId="80" fillId="0" borderId="2" xfId="11" applyFont="1" applyBorder="1" applyAlignment="1">
      <alignment vertical="center"/>
    </xf>
    <xf numFmtId="1" fontId="84" fillId="0" borderId="2" xfId="11" applyNumberFormat="1" applyFont="1" applyBorder="1" applyAlignment="1">
      <alignment vertical="center"/>
    </xf>
    <xf numFmtId="3" fontId="52" fillId="0" borderId="2" xfId="1" applyNumberFormat="1" applyFont="1" applyFill="1" applyBorder="1" applyAlignment="1">
      <alignment horizontal="right" vertical="center" readingOrder="2"/>
    </xf>
    <xf numFmtId="3" fontId="52" fillId="0" borderId="0" xfId="1" applyNumberFormat="1" applyFont="1" applyFill="1" applyBorder="1" applyAlignment="1">
      <alignment horizontal="right" vertical="center"/>
    </xf>
    <xf numFmtId="169" fontId="92" fillId="0" borderId="2" xfId="1" applyNumberFormat="1" applyFont="1" applyFill="1" applyBorder="1" applyAlignment="1">
      <alignment horizontal="right" vertical="center" readingOrder="2"/>
    </xf>
    <xf numFmtId="3" fontId="52" fillId="0" borderId="2" xfId="11" applyNumberFormat="1" applyFont="1" applyBorder="1" applyAlignment="1">
      <alignment horizontal="right" vertical="center" readingOrder="2"/>
    </xf>
    <xf numFmtId="3" fontId="52" fillId="0" borderId="0" xfId="11" applyNumberFormat="1" applyFont="1" applyAlignment="1">
      <alignment horizontal="right" vertical="center" readingOrder="2"/>
    </xf>
    <xf numFmtId="165" fontId="84" fillId="0" borderId="2" xfId="1" applyNumberFormat="1" applyFont="1" applyFill="1" applyBorder="1" applyAlignment="1">
      <alignment vertical="center"/>
    </xf>
    <xf numFmtId="0" fontId="80" fillId="0" borderId="31" xfId="11" applyFont="1" applyBorder="1" applyAlignment="1">
      <alignment vertical="center"/>
    </xf>
    <xf numFmtId="3" fontId="93" fillId="0" borderId="31" xfId="11" applyNumberFormat="1" applyFont="1" applyBorder="1" applyAlignment="1">
      <alignment vertical="center"/>
    </xf>
    <xf numFmtId="3" fontId="93" fillId="0" borderId="36" xfId="11" applyNumberFormat="1" applyFont="1" applyBorder="1" applyAlignment="1">
      <alignment vertical="center"/>
    </xf>
    <xf numFmtId="169" fontId="94" fillId="0" borderId="31" xfId="1" applyNumberFormat="1" applyFont="1" applyFill="1" applyBorder="1" applyAlignment="1">
      <alignment vertical="center"/>
    </xf>
    <xf numFmtId="3" fontId="94" fillId="0" borderId="31" xfId="78" applyNumberFormat="1" applyFont="1" applyBorder="1" applyAlignment="1">
      <alignment vertical="center"/>
    </xf>
    <xf numFmtId="0" fontId="39" fillId="0" borderId="31" xfId="0" applyFont="1" applyBorder="1"/>
    <xf numFmtId="0" fontId="48" fillId="0" borderId="12" xfId="0" applyFont="1" applyBorder="1" applyAlignment="1">
      <alignment horizontal="center" vertical="center"/>
    </xf>
    <xf numFmtId="166" fontId="48" fillId="0" borderId="12" xfId="0" applyNumberFormat="1" applyFont="1" applyBorder="1" applyAlignment="1">
      <alignment horizontal="center" vertical="center" wrapText="1"/>
    </xf>
    <xf numFmtId="14" fontId="48" fillId="0" borderId="12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38" fillId="0" borderId="31" xfId="0" applyFont="1" applyBorder="1" applyAlignment="1">
      <alignment horizontal="center" vertical="center" wrapText="1"/>
    </xf>
    <xf numFmtId="169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3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right"/>
    </xf>
    <xf numFmtId="166" fontId="48" fillId="0" borderId="36" xfId="0" applyNumberFormat="1" applyFont="1" applyBorder="1" applyAlignment="1">
      <alignment horizontal="right" vertical="center"/>
    </xf>
    <xf numFmtId="17" fontId="52" fillId="0" borderId="11" xfId="0" quotePrefix="1" applyNumberFormat="1" applyFont="1" applyBorder="1" applyAlignment="1">
      <alignment horizontal="center" vertical="center" wrapText="1"/>
    </xf>
    <xf numFmtId="0" fontId="80" fillId="0" borderId="5" xfId="0" applyFont="1" applyBorder="1" applyAlignment="1">
      <alignment horizontal="left" vertical="center"/>
    </xf>
    <xf numFmtId="0" fontId="83" fillId="0" borderId="31" xfId="0" applyFont="1" applyBorder="1" applyAlignment="1">
      <alignment horizontal="left" vertical="center"/>
    </xf>
    <xf numFmtId="0" fontId="80" fillId="0" borderId="6" xfId="0" applyFont="1" applyBorder="1" applyAlignment="1">
      <alignment horizontal="left" vertical="center"/>
    </xf>
    <xf numFmtId="3" fontId="52" fillId="0" borderId="31" xfId="0" applyNumberFormat="1" applyFont="1" applyBorder="1" applyAlignment="1">
      <alignment vertical="center"/>
    </xf>
    <xf numFmtId="169" fontId="52" fillId="0" borderId="2" xfId="0" applyNumberFormat="1" applyFont="1" applyBorder="1" applyAlignment="1">
      <alignment horizontal="right" vertical="top" wrapText="1"/>
    </xf>
    <xf numFmtId="0" fontId="83" fillId="0" borderId="2" xfId="0" applyFont="1" applyBorder="1" applyAlignment="1">
      <alignment horizontal="left" vertical="center"/>
    </xf>
    <xf numFmtId="3" fontId="52" fillId="0" borderId="30" xfId="0" applyNumberFormat="1" applyFont="1" applyBorder="1" applyAlignment="1">
      <alignment horizontal="right" vertical="center"/>
    </xf>
    <xf numFmtId="0" fontId="52" fillId="0" borderId="36" xfId="0" applyFont="1" applyBorder="1" applyAlignment="1">
      <alignment vertical="center"/>
    </xf>
    <xf numFmtId="0" fontId="52" fillId="0" borderId="35" xfId="0" applyFont="1" applyBorder="1" applyAlignment="1">
      <alignment vertical="center"/>
    </xf>
    <xf numFmtId="0" fontId="52" fillId="0" borderId="32" xfId="0" applyFont="1" applyBorder="1"/>
    <xf numFmtId="3" fontId="52" fillId="0" borderId="33" xfId="0" applyNumberFormat="1" applyFont="1" applyBorder="1"/>
    <xf numFmtId="0" fontId="52" fillId="0" borderId="33" xfId="0" applyFont="1" applyBorder="1"/>
    <xf numFmtId="0" fontId="0" fillId="0" borderId="33" xfId="0" applyBorder="1"/>
    <xf numFmtId="3" fontId="102" fillId="0" borderId="28" xfId="0" applyNumberFormat="1" applyFont="1" applyBorder="1" applyAlignment="1">
      <alignment horizontal="right" wrapText="1"/>
    </xf>
    <xf numFmtId="3" fontId="86" fillId="0" borderId="2" xfId="12" applyNumberFormat="1" applyFont="1" applyBorder="1" applyAlignment="1">
      <alignment vertical="top"/>
    </xf>
    <xf numFmtId="169" fontId="52" fillId="0" borderId="0" xfId="0" applyNumberFormat="1" applyFont="1" applyAlignment="1">
      <alignment vertical="top"/>
    </xf>
    <xf numFmtId="169" fontId="80" fillId="0" borderId="2" xfId="0" applyNumberFormat="1" applyFont="1" applyBorder="1"/>
    <xf numFmtId="169" fontId="52" fillId="0" borderId="2" xfId="0" applyNumberFormat="1" applyFont="1" applyBorder="1"/>
    <xf numFmtId="3" fontId="52" fillId="0" borderId="31" xfId="0" applyNumberFormat="1" applyFont="1" applyBorder="1" applyAlignment="1">
      <alignment vertical="top"/>
    </xf>
    <xf numFmtId="37" fontId="52" fillId="0" borderId="0" xfId="0" applyNumberFormat="1" applyFont="1" applyAlignment="1">
      <alignment vertical="top"/>
    </xf>
    <xf numFmtId="17" fontId="52" fillId="0" borderId="0" xfId="0" quotePrefix="1" applyNumberFormat="1" applyFont="1" applyAlignment="1">
      <alignment horizontal="center" vertical="center" wrapText="1"/>
    </xf>
    <xf numFmtId="0" fontId="80" fillId="0" borderId="35" xfId="0" applyFont="1" applyBorder="1" applyAlignment="1">
      <alignment horizontal="left" vertical="center" indent="2"/>
    </xf>
    <xf numFmtId="17" fontId="52" fillId="0" borderId="30" xfId="0" quotePrefix="1" applyNumberFormat="1" applyFont="1" applyBorder="1" applyAlignment="1">
      <alignment horizontal="center" vertical="center" wrapText="1"/>
    </xf>
    <xf numFmtId="17" fontId="52" fillId="0" borderId="36" xfId="0" quotePrefix="1" applyNumberFormat="1" applyFont="1" applyBorder="1" applyAlignment="1">
      <alignment horizontal="center" vertical="center" wrapText="1"/>
    </xf>
    <xf numFmtId="17" fontId="52" fillId="0" borderId="35" xfId="0" quotePrefix="1" applyNumberFormat="1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top" wrapText="1"/>
    </xf>
    <xf numFmtId="0" fontId="83" fillId="0" borderId="5" xfId="0" applyFont="1" applyBorder="1" applyAlignment="1">
      <alignment horizontal="left" vertical="center"/>
    </xf>
    <xf numFmtId="3" fontId="52" fillId="0" borderId="10" xfId="0" applyNumberFormat="1" applyFont="1" applyBorder="1" applyAlignment="1">
      <alignment vertical="center"/>
    </xf>
    <xf numFmtId="169" fontId="52" fillId="0" borderId="0" xfId="0" quotePrefix="1" applyNumberFormat="1" applyFont="1" applyAlignment="1">
      <alignment horizontal="right" vertical="center" wrapText="1"/>
    </xf>
    <xf numFmtId="17" fontId="52" fillId="0" borderId="0" xfId="0" quotePrefix="1" applyNumberFormat="1" applyFont="1" applyAlignment="1">
      <alignment horizontal="right" vertical="center" wrapText="1"/>
    </xf>
    <xf numFmtId="0" fontId="83" fillId="0" borderId="0" xfId="0" applyFont="1" applyAlignment="1">
      <alignment horizontal="left" vertical="center"/>
    </xf>
    <xf numFmtId="0" fontId="90" fillId="0" borderId="0" xfId="0" applyFont="1"/>
    <xf numFmtId="37" fontId="52" fillId="0" borderId="0" xfId="0" applyNumberFormat="1" applyFont="1"/>
    <xf numFmtId="0" fontId="80" fillId="0" borderId="12" xfId="78" applyFont="1" applyBorder="1" applyAlignment="1">
      <alignment horizontal="left"/>
    </xf>
    <xf numFmtId="17" fontId="52" fillId="0" borderId="13" xfId="78" quotePrefix="1" applyNumberFormat="1" applyFont="1" applyBorder="1" applyAlignment="1">
      <alignment horizontal="center" vertical="center" wrapText="1"/>
    </xf>
    <xf numFmtId="17" fontId="52" fillId="0" borderId="14" xfId="78" quotePrefix="1" applyNumberFormat="1" applyFont="1" applyBorder="1" applyAlignment="1">
      <alignment horizontal="center" vertical="center" wrapText="1"/>
    </xf>
    <xf numFmtId="0" fontId="52" fillId="0" borderId="12" xfId="78" applyFont="1" applyBorder="1" applyAlignment="1">
      <alignment horizontal="center" vertical="top" wrapText="1"/>
    </xf>
    <xf numFmtId="0" fontId="80" fillId="0" borderId="10" xfId="78" applyFont="1" applyBorder="1" applyAlignment="1">
      <alignment horizontal="left"/>
    </xf>
    <xf numFmtId="0" fontId="52" fillId="0" borderId="2" xfId="78" applyFont="1" applyBorder="1" applyAlignment="1">
      <alignment horizontal="center" vertical="top" wrapText="1"/>
    </xf>
    <xf numFmtId="0" fontId="80" fillId="0" borderId="2" xfId="78" applyFont="1" applyBorder="1"/>
    <xf numFmtId="3" fontId="52" fillId="0" borderId="4" xfId="1" applyNumberFormat="1" applyFont="1" applyFill="1" applyBorder="1" applyAlignment="1">
      <alignment readingOrder="2"/>
    </xf>
    <xf numFmtId="3" fontId="52" fillId="0" borderId="0" xfId="1" applyNumberFormat="1" applyFont="1" applyFill="1" applyBorder="1" applyAlignment="1">
      <alignment horizontal="right" readingOrder="2"/>
    </xf>
    <xf numFmtId="3" fontId="52" fillId="0" borderId="0" xfId="1" applyNumberFormat="1" applyFont="1" applyBorder="1" applyAlignment="1">
      <alignment readingOrder="2"/>
    </xf>
    <xf numFmtId="3" fontId="52" fillId="0" borderId="0" xfId="1" applyNumberFormat="1" applyFont="1" applyFill="1" applyBorder="1" applyAlignment="1">
      <alignment readingOrder="2"/>
    </xf>
    <xf numFmtId="3" fontId="52" fillId="0" borderId="6" xfId="1" applyNumberFormat="1" applyFont="1" applyBorder="1" applyAlignment="1">
      <alignment readingOrder="2"/>
    </xf>
    <xf numFmtId="3" fontId="52" fillId="0" borderId="2" xfId="1" applyNumberFormat="1" applyFont="1" applyBorder="1" applyAlignment="1">
      <alignment readingOrder="2"/>
    </xf>
    <xf numFmtId="0" fontId="86" fillId="0" borderId="2" xfId="1959" applyFont="1" applyBorder="1" applyAlignment="1">
      <alignment horizontal="left" indent="1"/>
    </xf>
    <xf numFmtId="169" fontId="52" fillId="0" borderId="4" xfId="1" applyNumberFormat="1" applyFont="1" applyBorder="1"/>
    <xf numFmtId="169" fontId="52" fillId="0" borderId="0" xfId="1" applyNumberFormat="1" applyFont="1" applyBorder="1"/>
    <xf numFmtId="169" fontId="52" fillId="0" borderId="0" xfId="1" applyNumberFormat="1" applyFont="1" applyFill="1" applyBorder="1"/>
    <xf numFmtId="169" fontId="52" fillId="0" borderId="0" xfId="1" applyNumberFormat="1" applyFont="1" applyFill="1" applyBorder="1" applyAlignment="1">
      <alignment readingOrder="2"/>
    </xf>
    <xf numFmtId="3" fontId="52" fillId="0" borderId="0" xfId="1" applyNumberFormat="1" applyFont="1" applyFill="1" applyBorder="1" applyAlignment="1"/>
    <xf numFmtId="169" fontId="86" fillId="0" borderId="0" xfId="78" applyNumberFormat="1" applyFont="1"/>
    <xf numFmtId="169" fontId="52" fillId="0" borderId="4" xfId="1" applyNumberFormat="1" applyFont="1" applyFill="1" applyBorder="1"/>
    <xf numFmtId="169" fontId="52" fillId="0" borderId="0" xfId="1" applyNumberFormat="1" applyFont="1"/>
    <xf numFmtId="169" fontId="52" fillId="0" borderId="0" xfId="1" applyNumberFormat="1" applyFont="1" applyFill="1"/>
    <xf numFmtId="0" fontId="52" fillId="0" borderId="2" xfId="78" applyFont="1" applyBorder="1" applyAlignment="1">
      <alignment horizontal="left" indent="1"/>
    </xf>
    <xf numFmtId="169" fontId="52" fillId="0" borderId="0" xfId="1" applyNumberFormat="1" applyFont="1" applyFill="1" applyBorder="1" applyAlignment="1">
      <alignment horizontal="right" readingOrder="2"/>
    </xf>
    <xf numFmtId="0" fontId="52" fillId="0" borderId="2" xfId="78" applyFont="1" applyBorder="1" applyAlignment="1">
      <alignment horizontal="left" vertical="center" wrapText="1" indent="1"/>
    </xf>
    <xf numFmtId="169" fontId="52" fillId="0" borderId="0" xfId="1" applyNumberFormat="1" applyFont="1" applyBorder="1" applyAlignment="1"/>
    <xf numFmtId="169" fontId="52" fillId="0" borderId="0" xfId="1" applyNumberFormat="1" applyFont="1" applyFill="1" applyBorder="1" applyAlignment="1"/>
    <xf numFmtId="0" fontId="83" fillId="0" borderId="30" xfId="78" applyFont="1" applyBorder="1" applyAlignment="1">
      <alignment horizontal="left" wrapText="1" indent="1"/>
    </xf>
    <xf numFmtId="169" fontId="83" fillId="0" borderId="30" xfId="1" quotePrefix="1" applyNumberFormat="1" applyFont="1" applyBorder="1" applyAlignment="1">
      <alignment readingOrder="2"/>
    </xf>
    <xf numFmtId="169" fontId="83" fillId="0" borderId="36" xfId="1" quotePrefix="1" applyNumberFormat="1" applyFont="1" applyBorder="1" applyAlignment="1">
      <alignment readingOrder="2"/>
    </xf>
    <xf numFmtId="169" fontId="83" fillId="0" borderId="31" xfId="1" applyNumberFormat="1" applyFont="1" applyBorder="1" applyAlignment="1">
      <alignment readingOrder="2"/>
    </xf>
    <xf numFmtId="0" fontId="83" fillId="0" borderId="0" xfId="78" applyFont="1" applyAlignment="1">
      <alignment horizontal="left" wrapText="1" indent="1"/>
    </xf>
    <xf numFmtId="169" fontId="83" fillId="0" borderId="0" xfId="1" quotePrefix="1" applyNumberFormat="1" applyFont="1" applyBorder="1" applyAlignment="1">
      <alignment readingOrder="2"/>
    </xf>
    <xf numFmtId="169" fontId="83" fillId="0" borderId="0" xfId="1" quotePrefix="1" applyNumberFormat="1" applyFont="1" applyFill="1" applyBorder="1" applyAlignment="1">
      <alignment readingOrder="2"/>
    </xf>
    <xf numFmtId="169" fontId="83" fillId="0" borderId="0" xfId="1" applyNumberFormat="1" applyFont="1" applyBorder="1" applyAlignment="1">
      <alignment readingOrder="2"/>
    </xf>
    <xf numFmtId="0" fontId="90" fillId="0" borderId="0" xfId="78" applyFont="1"/>
    <xf numFmtId="0" fontId="38" fillId="0" borderId="0" xfId="78" applyAlignment="1">
      <alignment vertical="top"/>
    </xf>
    <xf numFmtId="37" fontId="52" fillId="0" borderId="0" xfId="78" applyNumberFormat="1" applyFont="1"/>
    <xf numFmtId="165" fontId="36" fillId="0" borderId="0" xfId="1" applyNumberFormat="1" applyFont="1" applyFill="1"/>
    <xf numFmtId="165" fontId="38" fillId="0" borderId="0" xfId="1" applyNumberFormat="1" applyFont="1"/>
    <xf numFmtId="37" fontId="38" fillId="0" borderId="0" xfId="78" applyNumberFormat="1"/>
    <xf numFmtId="0" fontId="115" fillId="0" borderId="0" xfId="78" applyFont="1"/>
    <xf numFmtId="3" fontId="86" fillId="0" borderId="4" xfId="12" applyNumberFormat="1" applyFont="1" applyBorder="1" applyAlignment="1">
      <alignment vertical="top"/>
    </xf>
    <xf numFmtId="0" fontId="0" fillId="0" borderId="12" xfId="0" applyBorder="1" applyAlignment="1">
      <alignment horizontal="right" vertical="top"/>
    </xf>
    <xf numFmtId="0" fontId="38" fillId="0" borderId="31" xfId="0" applyFont="1" applyBorder="1" applyAlignment="1">
      <alignment horizontal="center" vertical="top" wrapText="1"/>
    </xf>
    <xf numFmtId="3" fontId="80" fillId="0" borderId="0" xfId="0" applyNumberFormat="1" applyFont="1" applyBorder="1" applyAlignment="1">
      <alignment vertical="top"/>
    </xf>
    <xf numFmtId="169" fontId="80" fillId="0" borderId="0" xfId="1" applyNumberFormat="1" applyFont="1" applyBorder="1" applyAlignment="1">
      <alignment vertical="top"/>
    </xf>
    <xf numFmtId="169" fontId="52" fillId="0" borderId="0" xfId="0" applyNumberFormat="1" applyFont="1" applyBorder="1" applyAlignment="1">
      <alignment horizontal="right" vertical="center"/>
    </xf>
    <xf numFmtId="3" fontId="52" fillId="0" borderId="36" xfId="0" applyNumberFormat="1" applyFont="1" applyBorder="1" applyAlignment="1">
      <alignment horizontal="right" vertical="top" readingOrder="1"/>
    </xf>
    <xf numFmtId="3" fontId="83" fillId="0" borderId="31" xfId="1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3" fillId="0" borderId="2" xfId="0" applyFont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52" fillId="0" borderId="2" xfId="0" applyFont="1" applyBorder="1" applyAlignment="1">
      <alignment vertical="center"/>
    </xf>
    <xf numFmtId="169" fontId="52" fillId="0" borderId="36" xfId="0" quotePrefix="1" applyNumberFormat="1" applyFont="1" applyBorder="1" applyAlignment="1">
      <alignment horizontal="center" vertical="center" wrapText="1"/>
    </xf>
    <xf numFmtId="169" fontId="52" fillId="0" borderId="35" xfId="0" quotePrefix="1" applyNumberFormat="1" applyFont="1" applyBorder="1" applyAlignment="1">
      <alignment horizontal="center" vertical="center" wrapText="1"/>
    </xf>
    <xf numFmtId="169" fontId="52" fillId="0" borderId="30" xfId="0" quotePrefix="1" applyNumberFormat="1" applyFont="1" applyBorder="1" applyAlignment="1">
      <alignment horizontal="right" vertical="center"/>
    </xf>
    <xf numFmtId="169" fontId="52" fillId="0" borderId="36" xfId="0" quotePrefix="1" applyNumberFormat="1" applyFont="1" applyBorder="1" applyAlignment="1">
      <alignment horizontal="right" vertical="center"/>
    </xf>
    <xf numFmtId="169" fontId="52" fillId="0" borderId="4" xfId="0" quotePrefix="1" applyNumberFormat="1" applyFont="1" applyBorder="1" applyAlignment="1">
      <alignment horizontal="right" vertical="center"/>
    </xf>
    <xf numFmtId="169" fontId="52" fillId="0" borderId="0" xfId="0" quotePrefix="1" applyNumberFormat="1" applyFont="1" applyAlignment="1">
      <alignment horizontal="right" vertical="center"/>
    </xf>
    <xf numFmtId="0" fontId="52" fillId="0" borderId="0" xfId="0" applyFont="1" applyAlignment="1">
      <alignment horizontal="left" indent="1"/>
    </xf>
    <xf numFmtId="3" fontId="52" fillId="0" borderId="6" xfId="11" applyNumberFormat="1" applyFont="1" applyBorder="1" applyAlignment="1">
      <alignment horizontal="right" vertical="center"/>
    </xf>
    <xf numFmtId="3" fontId="52" fillId="0" borderId="6" xfId="0" applyNumberFormat="1" applyFont="1" applyBorder="1" applyAlignment="1">
      <alignment horizontal="right" vertical="center"/>
    </xf>
    <xf numFmtId="3" fontId="52" fillId="0" borderId="35" xfId="0" applyNumberFormat="1" applyFont="1" applyBorder="1" applyAlignment="1">
      <alignment horizontal="right" vertical="center"/>
    </xf>
    <xf numFmtId="169" fontId="0" fillId="0" borderId="0" xfId="0" applyNumberFormat="1" applyBorder="1"/>
    <xf numFmtId="3" fontId="52" fillId="0" borderId="2" xfId="0" applyNumberFormat="1" applyFont="1" applyBorder="1"/>
    <xf numFmtId="14" fontId="38" fillId="0" borderId="0" xfId="0" applyNumberFormat="1" applyFont="1" applyAlignment="1">
      <alignment vertical="center"/>
    </xf>
    <xf numFmtId="3" fontId="102" fillId="0" borderId="28" xfId="1201" applyNumberFormat="1" applyFont="1" applyBorder="1" applyAlignment="1">
      <alignment horizontal="right" wrapText="1"/>
    </xf>
    <xf numFmtId="3" fontId="75" fillId="0" borderId="28" xfId="1201" applyNumberFormat="1" applyFont="1" applyBorder="1" applyAlignment="1">
      <alignment horizontal="right" wrapText="1"/>
    </xf>
    <xf numFmtId="0" fontId="52" fillId="0" borderId="2" xfId="11" applyFont="1" applyBorder="1" applyAlignment="1">
      <alignment horizontal="left" vertical="center" indent="1"/>
    </xf>
    <xf numFmtId="3" fontId="86" fillId="0" borderId="2" xfId="12" applyNumberFormat="1" applyFont="1" applyFill="1" applyBorder="1" applyAlignment="1">
      <alignment vertical="top"/>
    </xf>
    <xf numFmtId="3" fontId="86" fillId="0" borderId="4" xfId="12" applyNumberFormat="1" applyFont="1" applyFill="1" applyBorder="1" applyAlignment="1">
      <alignment vertical="top"/>
    </xf>
    <xf numFmtId="3" fontId="52" fillId="0" borderId="2" xfId="0" applyNumberFormat="1" applyFont="1" applyFill="1" applyBorder="1"/>
    <xf numFmtId="3" fontId="52" fillId="0" borderId="4" xfId="0" applyNumberFormat="1" applyFont="1" applyFill="1" applyBorder="1" applyAlignment="1">
      <alignment vertical="center" wrapText="1"/>
    </xf>
    <xf numFmtId="3" fontId="52" fillId="0" borderId="0" xfId="0" applyNumberFormat="1" applyFont="1" applyFill="1" applyAlignment="1">
      <alignment vertical="top"/>
    </xf>
    <xf numFmtId="169" fontId="52" fillId="0" borderId="0" xfId="0" applyNumberFormat="1" applyFont="1" applyFill="1" applyAlignment="1">
      <alignment vertical="top"/>
    </xf>
    <xf numFmtId="169" fontId="52" fillId="0" borderId="2" xfId="0" applyNumberFormat="1" applyFont="1" applyFill="1" applyBorder="1" applyAlignment="1">
      <alignment vertical="top"/>
    </xf>
    <xf numFmtId="169" fontId="86" fillId="0" borderId="6" xfId="0" applyNumberFormat="1" applyFont="1" applyFill="1" applyBorder="1" applyAlignment="1">
      <alignment vertical="top"/>
    </xf>
    <xf numFmtId="169" fontId="52" fillId="0" borderId="2" xfId="0" applyNumberFormat="1" applyFont="1" applyFill="1" applyBorder="1" applyAlignment="1">
      <alignment vertical="center" wrapText="1"/>
    </xf>
    <xf numFmtId="0" fontId="73" fillId="0" borderId="0" xfId="0" applyFont="1" applyAlignment="1">
      <alignment horizontal="left" vertical="top" wrapText="1"/>
    </xf>
    <xf numFmtId="0" fontId="79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82" fillId="0" borderId="0" xfId="0" applyFont="1" applyAlignment="1">
      <alignment horizontal="center" vertical="top" wrapText="1"/>
    </xf>
    <xf numFmtId="49" fontId="82" fillId="0" borderId="0" xfId="0" applyNumberFormat="1" applyFont="1" applyAlignment="1">
      <alignment horizontal="center" vertical="center" wrapText="1"/>
    </xf>
    <xf numFmtId="0" fontId="52" fillId="0" borderId="4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80" fillId="0" borderId="7" xfId="0" quotePrefix="1" applyNumberFormat="1" applyFont="1" applyBorder="1" applyAlignment="1">
      <alignment horizontal="center" vertical="center" wrapText="1"/>
    </xf>
    <xf numFmtId="0" fontId="80" fillId="0" borderId="9" xfId="0" quotePrefix="1" applyNumberFormat="1" applyFont="1" applyBorder="1" applyAlignment="1">
      <alignment horizontal="center" vertical="center" wrapText="1"/>
    </xf>
    <xf numFmtId="0" fontId="80" fillId="0" borderId="5" xfId="0" quotePrefix="1" applyNumberFormat="1" applyFont="1" applyBorder="1" applyAlignment="1">
      <alignment horizontal="center" vertical="center" wrapText="1"/>
    </xf>
    <xf numFmtId="0" fontId="83" fillId="0" borderId="4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3" fillId="0" borderId="6" xfId="0" applyFont="1" applyBorder="1" applyAlignment="1">
      <alignment horizontal="center" vertical="center" wrapText="1"/>
    </xf>
    <xf numFmtId="165" fontId="83" fillId="0" borderId="4" xfId="0" applyNumberFormat="1" applyFont="1" applyBorder="1" applyAlignment="1">
      <alignment horizontal="center" vertical="center"/>
    </xf>
    <xf numFmtId="165" fontId="83" fillId="0" borderId="6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vertical="center" wrapText="1"/>
    </xf>
    <xf numFmtId="0" fontId="83" fillId="0" borderId="6" xfId="0" applyFont="1" applyBorder="1" applyAlignment="1">
      <alignment vertical="center" wrapText="1"/>
    </xf>
    <xf numFmtId="165" fontId="83" fillId="0" borderId="4" xfId="0" applyNumberFormat="1" applyFont="1" applyFill="1" applyBorder="1" applyAlignment="1">
      <alignment horizontal="center" vertical="center" wrapText="1"/>
    </xf>
    <xf numFmtId="165" fontId="83" fillId="0" borderId="6" xfId="0" applyNumberFormat="1" applyFont="1" applyFill="1" applyBorder="1" applyAlignment="1">
      <alignment horizontal="center" vertical="center" wrapText="1"/>
    </xf>
    <xf numFmtId="0" fontId="52" fillId="0" borderId="0" xfId="78" applyFont="1" applyAlignment="1">
      <alignment horizontal="left" wrapText="1"/>
    </xf>
    <xf numFmtId="0" fontId="42" fillId="0" borderId="36" xfId="78" applyFont="1" applyBorder="1" applyAlignment="1">
      <alignment horizontal="left" vertical="center"/>
    </xf>
    <xf numFmtId="0" fontId="38" fillId="0" borderId="0" xfId="78" applyAlignment="1">
      <alignment vertical="center"/>
    </xf>
    <xf numFmtId="0" fontId="38" fillId="0" borderId="36" xfId="78" applyBorder="1" applyAlignment="1">
      <alignment vertical="center"/>
    </xf>
    <xf numFmtId="17" fontId="83" fillId="0" borderId="7" xfId="78" quotePrefix="1" applyNumberFormat="1" applyFont="1" applyBorder="1" applyAlignment="1">
      <alignment horizontal="center" vertical="center"/>
    </xf>
    <xf numFmtId="17" fontId="83" fillId="0" borderId="9" xfId="78" quotePrefix="1" applyNumberFormat="1" applyFont="1" applyBorder="1" applyAlignment="1">
      <alignment horizontal="center" vertical="center"/>
    </xf>
    <xf numFmtId="17" fontId="83" fillId="0" borderId="5" xfId="78" quotePrefix="1" applyNumberFormat="1" applyFont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52" fillId="0" borderId="11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0" fontId="83" fillId="0" borderId="9" xfId="0" applyFont="1" applyBorder="1" applyAlignment="1">
      <alignment horizontal="center" vertical="center" wrapText="1"/>
    </xf>
    <xf numFmtId="0" fontId="52" fillId="0" borderId="11" xfId="0" quotePrefix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vertical="top"/>
    </xf>
    <xf numFmtId="0" fontId="83" fillId="0" borderId="4" xfId="0" applyFont="1" applyBorder="1" applyAlignment="1">
      <alignment horizontal="center" wrapText="1"/>
    </xf>
    <xf numFmtId="0" fontId="83" fillId="0" borderId="0" xfId="0" applyFont="1" applyBorder="1" applyAlignment="1">
      <alignment horizontal="center" wrapText="1"/>
    </xf>
    <xf numFmtId="0" fontId="83" fillId="0" borderId="6" xfId="0" applyFont="1" applyBorder="1" applyAlignment="1">
      <alignment horizontal="center" wrapText="1"/>
    </xf>
    <xf numFmtId="0" fontId="52" fillId="0" borderId="11" xfId="0" quotePrefix="1" applyFont="1" applyFill="1" applyBorder="1" applyAlignment="1">
      <alignment horizontal="center" vertical="center"/>
    </xf>
    <xf numFmtId="0" fontId="52" fillId="0" borderId="13" xfId="0" quotePrefix="1" applyFont="1" applyFill="1" applyBorder="1" applyAlignment="1">
      <alignment horizontal="center" vertical="center"/>
    </xf>
    <xf numFmtId="0" fontId="52" fillId="0" borderId="14" xfId="0" quotePrefix="1" applyFont="1" applyFill="1" applyBorder="1" applyAlignment="1">
      <alignment horizontal="center" vertical="center"/>
    </xf>
    <xf numFmtId="0" fontId="52" fillId="0" borderId="0" xfId="0" applyFont="1" applyAlignment="1">
      <alignment vertical="top" wrapText="1"/>
    </xf>
    <xf numFmtId="17" fontId="52" fillId="0" borderId="11" xfId="0" quotePrefix="1" applyNumberFormat="1" applyFont="1" applyBorder="1" applyAlignment="1">
      <alignment horizontal="center" vertical="center"/>
    </xf>
    <xf numFmtId="17" fontId="52" fillId="0" borderId="14" xfId="0" quotePrefix="1" applyNumberFormat="1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2" fillId="0" borderId="36" xfId="0" applyFont="1" applyBorder="1" applyAlignment="1">
      <alignment horizontal="left" vertical="center"/>
    </xf>
    <xf numFmtId="0" fontId="52" fillId="0" borderId="11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top" wrapText="1"/>
    </xf>
    <xf numFmtId="0" fontId="41" fillId="0" borderId="13" xfId="0" applyFont="1" applyBorder="1" applyAlignment="1">
      <alignment horizontal="center" vertical="top" wrapText="1"/>
    </xf>
    <xf numFmtId="0" fontId="41" fillId="0" borderId="14" xfId="0" applyFont="1" applyBorder="1" applyAlignment="1">
      <alignment horizontal="center" vertical="top" wrapText="1"/>
    </xf>
    <xf numFmtId="0" fontId="83" fillId="0" borderId="4" xfId="0" applyFont="1" applyFill="1" applyBorder="1" applyAlignment="1">
      <alignment horizontal="center"/>
    </xf>
    <xf numFmtId="0" fontId="83" fillId="0" borderId="0" xfId="0" applyFont="1" applyBorder="1" applyAlignment="1"/>
    <xf numFmtId="0" fontId="42" fillId="0" borderId="15" xfId="0" applyFont="1" applyBorder="1" applyAlignment="1">
      <alignment horizontal="left" vertical="center" wrapText="1"/>
    </xf>
    <xf numFmtId="0" fontId="42" fillId="0" borderId="15" xfId="0" applyFont="1" applyBorder="1" applyAlignment="1">
      <alignment vertical="center"/>
    </xf>
    <xf numFmtId="0" fontId="83" fillId="0" borderId="0" xfId="0" applyFont="1" applyFill="1" applyBorder="1" applyAlignment="1">
      <alignment horizontal="center"/>
    </xf>
    <xf numFmtId="0" fontId="83" fillId="0" borderId="40" xfId="0" applyFont="1" applyBorder="1" applyAlignment="1">
      <alignment horizontal="center" vertical="center" wrapText="1"/>
    </xf>
    <xf numFmtId="0" fontId="83" fillId="0" borderId="41" xfId="0" applyFont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42" fillId="0" borderId="36" xfId="11" applyFont="1" applyBorder="1" applyAlignment="1">
      <alignment vertical="center" wrapText="1"/>
    </xf>
    <xf numFmtId="0" fontId="38" fillId="0" borderId="36" xfId="78" applyBorder="1" applyAlignment="1">
      <alignment vertical="center" wrapText="1"/>
    </xf>
    <xf numFmtId="0" fontId="110" fillId="0" borderId="11" xfId="78" quotePrefix="1" applyFont="1" applyBorder="1" applyAlignment="1">
      <alignment horizontal="center" wrapText="1"/>
    </xf>
    <xf numFmtId="0" fontId="110" fillId="0" borderId="13" xfId="78" quotePrefix="1" applyFont="1" applyBorder="1" applyAlignment="1">
      <alignment horizontal="center" wrapText="1"/>
    </xf>
    <xf numFmtId="0" fontId="110" fillId="0" borderId="14" xfId="78" quotePrefix="1" applyFont="1" applyBorder="1" applyAlignment="1">
      <alignment horizontal="center" wrapText="1"/>
    </xf>
    <xf numFmtId="0" fontId="54" fillId="0" borderId="7" xfId="78" quotePrefix="1" applyFont="1" applyBorder="1" applyAlignment="1">
      <alignment horizontal="center" wrapText="1"/>
    </xf>
    <xf numFmtId="0" fontId="54" fillId="0" borderId="9" xfId="78" quotePrefix="1" applyFont="1" applyBorder="1" applyAlignment="1">
      <alignment horizontal="center" wrapText="1"/>
    </xf>
    <xf numFmtId="0" fontId="54" fillId="0" borderId="5" xfId="78" quotePrefix="1" applyFont="1" applyBorder="1" applyAlignment="1">
      <alignment horizontal="center" wrapText="1"/>
    </xf>
    <xf numFmtId="0" fontId="102" fillId="0" borderId="0" xfId="1220" applyFont="1" applyAlignment="1">
      <alignment horizontal="left" wrapText="1"/>
    </xf>
    <xf numFmtId="0" fontId="106" fillId="0" borderId="35" xfId="73" applyFont="1" applyBorder="1" applyAlignment="1">
      <alignment horizontal="left" vertical="center"/>
    </xf>
    <xf numFmtId="0" fontId="106" fillId="0" borderId="31" xfId="73" applyFont="1" applyBorder="1" applyAlignment="1">
      <alignment horizontal="left" vertical="center"/>
    </xf>
    <xf numFmtId="0" fontId="106" fillId="0" borderId="30" xfId="73" applyFont="1" applyBorder="1" applyAlignment="1">
      <alignment horizontal="left" vertical="center"/>
    </xf>
    <xf numFmtId="0" fontId="103" fillId="0" borderId="12" xfId="73" applyFont="1" applyBorder="1" applyAlignment="1">
      <alignment horizontal="center" wrapText="1"/>
    </xf>
    <xf numFmtId="0" fontId="101" fillId="0" borderId="12" xfId="73" applyFont="1" applyBorder="1" applyAlignment="1">
      <alignment horizontal="center" vertical="center" wrapText="1"/>
    </xf>
    <xf numFmtId="0" fontId="104" fillId="0" borderId="12" xfId="73" applyFont="1" applyBorder="1" applyAlignment="1">
      <alignment horizontal="center" vertical="center" wrapText="1"/>
    </xf>
    <xf numFmtId="0" fontId="52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17" fontId="83" fillId="0" borderId="7" xfId="0" quotePrefix="1" applyNumberFormat="1" applyFont="1" applyBorder="1" applyAlignment="1">
      <alignment horizontal="center" vertical="center"/>
    </xf>
    <xf numFmtId="17" fontId="83" fillId="0" borderId="9" xfId="0" quotePrefix="1" applyNumberFormat="1" applyFont="1" applyBorder="1" applyAlignment="1">
      <alignment horizontal="center" vertical="center"/>
    </xf>
    <xf numFmtId="17" fontId="83" fillId="0" borderId="5" xfId="0" quotePrefix="1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top" wrapText="1"/>
    </xf>
    <xf numFmtId="0" fontId="83" fillId="0" borderId="0" xfId="0" applyFont="1" applyBorder="1" applyAlignment="1">
      <alignment horizontal="center" vertical="top" wrapText="1"/>
    </xf>
    <xf numFmtId="0" fontId="83" fillId="0" borderId="6" xfId="0" applyFont="1" applyBorder="1" applyAlignment="1">
      <alignment horizontal="center" vertical="top" wrapText="1"/>
    </xf>
    <xf numFmtId="0" fontId="52" fillId="0" borderId="11" xfId="0" quotePrefix="1" applyFont="1" applyFill="1" applyBorder="1" applyAlignment="1">
      <alignment horizontal="center" vertical="top"/>
    </xf>
    <xf numFmtId="0" fontId="52" fillId="0" borderId="13" xfId="0" quotePrefix="1" applyFont="1" applyFill="1" applyBorder="1" applyAlignment="1">
      <alignment horizontal="center" vertical="top"/>
    </xf>
    <xf numFmtId="0" fontId="52" fillId="0" borderId="14" xfId="0" quotePrefix="1" applyFont="1" applyFill="1" applyBorder="1" applyAlignment="1">
      <alignment horizontal="center" vertical="top"/>
    </xf>
    <xf numFmtId="0" fontId="83" fillId="0" borderId="7" xfId="0" applyFont="1" applyBorder="1" applyAlignment="1">
      <alignment horizontal="center" wrapText="1"/>
    </xf>
    <xf numFmtId="0" fontId="83" fillId="0" borderId="9" xfId="0" applyFont="1" applyBorder="1" applyAlignment="1">
      <alignment horizontal="center" wrapText="1"/>
    </xf>
    <xf numFmtId="0" fontId="83" fillId="0" borderId="5" xfId="0" applyFont="1" applyBorder="1" applyAlignment="1">
      <alignment horizontal="center" wrapText="1"/>
    </xf>
    <xf numFmtId="0" fontId="52" fillId="0" borderId="11" xfId="0" applyFont="1" applyBorder="1" applyAlignment="1">
      <alignment horizontal="center" vertical="top" wrapText="1"/>
    </xf>
    <xf numFmtId="0" fontId="52" fillId="0" borderId="13" xfId="0" applyFont="1" applyBorder="1" applyAlignment="1">
      <alignment horizontal="center" vertical="top" wrapText="1"/>
    </xf>
    <xf numFmtId="0" fontId="52" fillId="0" borderId="14" xfId="0" applyFont="1" applyBorder="1" applyAlignment="1">
      <alignment horizontal="center" vertical="top" wrapText="1"/>
    </xf>
    <xf numFmtId="169" fontId="52" fillId="0" borderId="4" xfId="0" applyNumberFormat="1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169" fontId="52" fillId="0" borderId="4" xfId="0" applyNumberFormat="1" applyFont="1" applyFill="1" applyBorder="1"/>
    <xf numFmtId="0" fontId="52" fillId="0" borderId="2" xfId="0" applyFont="1" applyFill="1" applyBorder="1"/>
    <xf numFmtId="3" fontId="52" fillId="0" borderId="2" xfId="0" applyNumberFormat="1" applyFont="1" applyFill="1" applyBorder="1" applyAlignment="1">
      <alignment vertical="center" wrapText="1"/>
    </xf>
    <xf numFmtId="0" fontId="52" fillId="0" borderId="2" xfId="0" applyFont="1" applyFill="1" applyBorder="1" applyAlignment="1">
      <alignment horizontal="right" vertical="top"/>
    </xf>
    <xf numFmtId="0" fontId="52" fillId="0" borderId="4" xfId="0" applyFont="1" applyFill="1" applyBorder="1" applyAlignment="1">
      <alignment horizontal="right" vertical="top"/>
    </xf>
    <xf numFmtId="3" fontId="52" fillId="0" borderId="4" xfId="0" applyNumberFormat="1" applyFont="1" applyFill="1" applyBorder="1" applyAlignment="1">
      <alignment vertical="top"/>
    </xf>
    <xf numFmtId="3" fontId="52" fillId="0" borderId="0" xfId="0" applyNumberFormat="1" applyFont="1" applyFill="1" applyAlignment="1">
      <alignment horizontal="right" vertical="top"/>
    </xf>
    <xf numFmtId="3" fontId="52" fillId="0" borderId="2" xfId="0" applyNumberFormat="1" applyFont="1" applyFill="1" applyBorder="1" applyAlignment="1">
      <alignment vertical="top"/>
    </xf>
    <xf numFmtId="0" fontId="52" fillId="0" borderId="31" xfId="0" applyFont="1" applyFill="1" applyBorder="1" applyAlignment="1">
      <alignment horizontal="left" vertical="top"/>
    </xf>
    <xf numFmtId="3" fontId="52" fillId="0" borderId="31" xfId="0" applyNumberFormat="1" applyFont="1" applyFill="1" applyBorder="1" applyAlignment="1">
      <alignment horizontal="right" vertical="top"/>
    </xf>
    <xf numFmtId="3" fontId="52" fillId="0" borderId="30" xfId="0" applyNumberFormat="1" applyFont="1" applyFill="1" applyBorder="1" applyAlignment="1">
      <alignment horizontal="right" vertical="top"/>
    </xf>
    <xf numFmtId="169" fontId="52" fillId="0" borderId="30" xfId="0" applyNumberFormat="1" applyFont="1" applyFill="1" applyBorder="1" applyAlignment="1">
      <alignment vertical="top"/>
    </xf>
    <xf numFmtId="169" fontId="52" fillId="0" borderId="36" xfId="0" applyNumberFormat="1" applyFont="1" applyFill="1" applyBorder="1" applyAlignment="1">
      <alignment vertical="top"/>
    </xf>
    <xf numFmtId="3" fontId="52" fillId="0" borderId="36" xfId="0" applyNumberFormat="1" applyFont="1" applyFill="1" applyBorder="1" applyAlignment="1">
      <alignment vertical="top"/>
    </xf>
    <xf numFmtId="169" fontId="52" fillId="0" borderId="31" xfId="0" applyNumberFormat="1" applyFont="1" applyFill="1" applyBorder="1" applyAlignment="1">
      <alignment vertical="top"/>
    </xf>
    <xf numFmtId="3" fontId="52" fillId="0" borderId="31" xfId="0" applyNumberFormat="1" applyFont="1" applyFill="1" applyBorder="1" applyAlignment="1">
      <alignment vertical="top"/>
    </xf>
  </cellXfs>
  <cellStyles count="1970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T13"/>
  <sheetViews>
    <sheetView showGridLines="0" tabSelected="1" topLeftCell="A6" zoomScaleNormal="100" workbookViewId="0">
      <selection activeCell="C18" sqref="C18"/>
    </sheetView>
  </sheetViews>
  <sheetFormatPr defaultColWidth="8.88671875" defaultRowHeight="13.2" x14ac:dyDescent="0.25"/>
  <cols>
    <col min="1" max="1" width="8.33203125" style="36" customWidth="1"/>
    <col min="2" max="2" width="11.88671875" style="36" customWidth="1"/>
    <col min="3" max="3" width="8.88671875" style="36"/>
    <col min="4" max="4" width="11.6640625" style="36" customWidth="1"/>
    <col min="5" max="5" width="10.6640625" style="36" bestFit="1" customWidth="1"/>
    <col min="6" max="6" width="8.88671875" style="36"/>
    <col min="7" max="7" width="10.6640625" style="36" bestFit="1" customWidth="1"/>
    <col min="8" max="8" width="8.88671875" style="36"/>
    <col min="9" max="10" width="9.109375" style="36" bestFit="1" customWidth="1"/>
    <col min="11" max="11" width="10.6640625" style="36" bestFit="1" customWidth="1"/>
    <col min="12" max="14" width="8.88671875" style="36"/>
    <col min="15" max="15" width="10" style="36" customWidth="1"/>
    <col min="16" max="16" width="18.21875" style="36" customWidth="1"/>
    <col min="17" max="17" width="5.21875" style="36" customWidth="1"/>
    <col min="18" max="16384" width="8.88671875" style="36"/>
  </cols>
  <sheetData>
    <row r="1" spans="1:20" s="142" customFormat="1" x14ac:dyDescent="0.25"/>
    <row r="3" spans="1:20" s="33" customFormat="1" ht="26.4" customHeight="1" x14ac:dyDescent="0.25">
      <c r="B3" s="666" t="s">
        <v>119</v>
      </c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</row>
    <row r="4" spans="1:20" s="33" customFormat="1" ht="12.6" customHeight="1" x14ac:dyDescent="0.25">
      <c r="B4" s="667"/>
      <c r="C4" s="667"/>
      <c r="D4" s="667"/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</row>
    <row r="5" spans="1:20" s="33" customFormat="1" ht="22.2" customHeight="1" x14ac:dyDescent="0.25">
      <c r="B5" s="668" t="s">
        <v>226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</row>
    <row r="6" spans="1:20" s="33" customFormat="1" ht="12.6" customHeight="1" x14ac:dyDescent="0.25"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</row>
    <row r="7" spans="1:20" s="18" customFormat="1" ht="22.2" customHeight="1" x14ac:dyDescent="0.25">
      <c r="B7" s="669" t="s">
        <v>338</v>
      </c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669"/>
    </row>
    <row r="8" spans="1:20" s="18" customFormat="1" ht="10.8" customHeight="1" x14ac:dyDescent="0.25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20" s="142" customFormat="1" ht="36" customHeight="1" x14ac:dyDescent="0.25">
      <c r="A9" s="33"/>
      <c r="B9" s="665" t="s">
        <v>326</v>
      </c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254"/>
      <c r="R9" s="254"/>
      <c r="S9" s="254"/>
      <c r="T9" s="254"/>
    </row>
    <row r="10" spans="1:20" s="254" customFormat="1" ht="10.8" customHeight="1" x14ac:dyDescent="0.25">
      <c r="A10" s="255"/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  <c r="M10" s="490"/>
      <c r="N10" s="490"/>
      <c r="O10" s="490"/>
      <c r="P10" s="490"/>
      <c r="Q10" s="491"/>
    </row>
    <row r="11" spans="1:20" s="254" customFormat="1" ht="29.4" customHeight="1" x14ac:dyDescent="0.25">
      <c r="A11" s="255"/>
      <c r="B11" s="665" t="s">
        <v>227</v>
      </c>
      <c r="C11" s="665"/>
      <c r="D11" s="665"/>
      <c r="E11" s="665"/>
      <c r="F11" s="665"/>
      <c r="G11" s="665"/>
      <c r="H11" s="665"/>
      <c r="I11" s="665"/>
      <c r="J11" s="665"/>
      <c r="K11" s="665"/>
      <c r="L11" s="665"/>
      <c r="M11" s="665"/>
      <c r="N11" s="665"/>
      <c r="O11" s="665"/>
      <c r="P11" s="665"/>
      <c r="Q11" s="41"/>
    </row>
    <row r="12" spans="1:20" s="254" customFormat="1" ht="10.8" customHeight="1" x14ac:dyDescent="0.25">
      <c r="A12" s="255"/>
      <c r="B12" s="490"/>
      <c r="C12" s="490"/>
      <c r="D12" s="490"/>
      <c r="E12" s="490"/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90"/>
    </row>
    <row r="13" spans="1:20" s="33" customFormat="1" ht="32.4" customHeight="1" x14ac:dyDescent="0.25">
      <c r="B13" s="665" t="s">
        <v>193</v>
      </c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665"/>
      <c r="N13" s="665"/>
      <c r="O13" s="665"/>
      <c r="P13" s="665"/>
      <c r="Q13" s="41"/>
    </row>
  </sheetData>
  <mergeCells count="7">
    <mergeCell ref="B13:P13"/>
    <mergeCell ref="B3:P3"/>
    <mergeCell ref="B4:P4"/>
    <mergeCell ref="B5:P5"/>
    <mergeCell ref="B7:P7"/>
    <mergeCell ref="B9:P9"/>
    <mergeCell ref="B11:P11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C1FB-109F-494E-AC8A-7EE56D5B53AF}">
  <sheetPr>
    <pageSetUpPr fitToPage="1"/>
  </sheetPr>
  <dimension ref="A1:N74"/>
  <sheetViews>
    <sheetView showGridLines="0" topLeftCell="A45" zoomScaleNormal="100" workbookViewId="0">
      <selection activeCell="J73" sqref="J73"/>
    </sheetView>
  </sheetViews>
  <sheetFormatPr defaultColWidth="8.88671875" defaultRowHeight="13.2" x14ac:dyDescent="0.25"/>
  <cols>
    <col min="1" max="1" width="32.88671875" style="254" customWidth="1"/>
    <col min="2" max="4" width="9.88671875" style="254" customWidth="1"/>
    <col min="5" max="5" width="9.6640625" style="254" customWidth="1"/>
    <col min="6" max="6" width="8.6640625" style="254" customWidth="1"/>
    <col min="7" max="7" width="10" style="254" customWidth="1"/>
    <col min="8" max="8" width="10.6640625" style="254" customWidth="1"/>
    <col min="9" max="13" width="8.6640625" style="254" customWidth="1"/>
    <col min="14" max="14" width="14.109375" style="254" customWidth="1"/>
    <col min="15" max="16384" width="8.88671875" style="254"/>
  </cols>
  <sheetData>
    <row r="1" spans="1:14" ht="21.6" customHeight="1" x14ac:dyDescent="0.25">
      <c r="A1" s="741" t="s">
        <v>263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</row>
    <row r="2" spans="1:14" ht="41.4" x14ac:dyDescent="0.25">
      <c r="A2" s="483"/>
      <c r="B2" s="551" t="s">
        <v>330</v>
      </c>
      <c r="C2" s="76" t="s">
        <v>294</v>
      </c>
      <c r="D2" s="76" t="s">
        <v>331</v>
      </c>
      <c r="E2" s="76" t="s">
        <v>230</v>
      </c>
      <c r="F2" s="76" t="s">
        <v>231</v>
      </c>
      <c r="G2" s="76" t="s">
        <v>232</v>
      </c>
      <c r="H2" s="76" t="s">
        <v>233</v>
      </c>
      <c r="I2" s="76" t="s">
        <v>234</v>
      </c>
      <c r="J2" s="76" t="s">
        <v>235</v>
      </c>
      <c r="K2" s="76" t="s">
        <v>236</v>
      </c>
      <c r="L2" s="76" t="s">
        <v>237</v>
      </c>
      <c r="M2" s="77" t="s">
        <v>238</v>
      </c>
      <c r="N2" s="482" t="s">
        <v>239</v>
      </c>
    </row>
    <row r="3" spans="1:14" ht="14.4" x14ac:dyDescent="0.25">
      <c r="A3" s="552"/>
      <c r="B3" s="743" t="s">
        <v>65</v>
      </c>
      <c r="C3" s="744"/>
      <c r="D3" s="744"/>
      <c r="E3" s="744"/>
      <c r="F3" s="744"/>
      <c r="G3" s="744"/>
      <c r="H3" s="744"/>
      <c r="I3" s="744"/>
      <c r="J3" s="744"/>
      <c r="K3" s="744"/>
      <c r="L3" s="744"/>
      <c r="M3" s="745"/>
      <c r="N3" s="482"/>
    </row>
    <row r="4" spans="1:14" ht="13.8" x14ac:dyDescent="0.25">
      <c r="A4" s="74" t="s">
        <v>264</v>
      </c>
      <c r="B4" s="156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259"/>
      <c r="N4" s="73"/>
    </row>
    <row r="5" spans="1:14" ht="13.8" x14ac:dyDescent="0.25">
      <c r="A5" s="646" t="s">
        <v>299</v>
      </c>
      <c r="B5" s="644">
        <v>17.8</v>
      </c>
      <c r="C5" s="645">
        <v>2.95</v>
      </c>
      <c r="D5" s="572"/>
      <c r="E5" s="572"/>
      <c r="F5" s="572"/>
      <c r="G5" s="572"/>
      <c r="H5" s="572"/>
      <c r="I5" s="572"/>
      <c r="J5" s="572"/>
      <c r="K5" s="572"/>
      <c r="L5" s="572"/>
      <c r="M5" s="259"/>
      <c r="N5" s="556">
        <f>SUM(B5:M5)</f>
        <v>20.75</v>
      </c>
    </row>
    <row r="6" spans="1:14" ht="13.8" x14ac:dyDescent="0.25">
      <c r="A6" s="646" t="s">
        <v>300</v>
      </c>
      <c r="B6" s="644">
        <v>6.02</v>
      </c>
      <c r="C6" s="645">
        <v>0.57999999999999996</v>
      </c>
      <c r="D6" s="572"/>
      <c r="E6" s="572"/>
      <c r="F6" s="572"/>
      <c r="G6" s="572"/>
      <c r="H6" s="572"/>
      <c r="I6" s="572"/>
      <c r="J6" s="572"/>
      <c r="K6" s="572"/>
      <c r="L6" s="572"/>
      <c r="M6" s="259"/>
      <c r="N6" s="556">
        <f t="shared" ref="N6:N27" si="0">SUM(B6:M6)</f>
        <v>6.6</v>
      </c>
    </row>
    <row r="7" spans="1:14" ht="13.8" x14ac:dyDescent="0.25">
      <c r="A7" s="646" t="s">
        <v>301</v>
      </c>
      <c r="B7" s="644">
        <v>741.65</v>
      </c>
      <c r="C7" s="645">
        <v>307.73</v>
      </c>
      <c r="D7" s="572"/>
      <c r="E7" s="572"/>
      <c r="F7" s="572"/>
      <c r="G7" s="572"/>
      <c r="H7" s="572"/>
      <c r="I7" s="572"/>
      <c r="J7" s="572"/>
      <c r="K7" s="572"/>
      <c r="L7" s="572"/>
      <c r="M7" s="259"/>
      <c r="N7" s="556">
        <f t="shared" si="0"/>
        <v>1049.3800000000001</v>
      </c>
    </row>
    <row r="8" spans="1:14" ht="13.8" x14ac:dyDescent="0.25">
      <c r="A8" s="646" t="s">
        <v>355</v>
      </c>
      <c r="B8" s="644">
        <v>0</v>
      </c>
      <c r="C8" s="645">
        <v>60.12</v>
      </c>
      <c r="D8" s="572"/>
      <c r="E8" s="572"/>
      <c r="F8" s="572"/>
      <c r="G8" s="572"/>
      <c r="H8" s="572"/>
      <c r="I8" s="572"/>
      <c r="J8" s="572"/>
      <c r="K8" s="572"/>
      <c r="L8" s="572"/>
      <c r="M8" s="259"/>
      <c r="N8" s="556"/>
    </row>
    <row r="9" spans="1:14" ht="13.8" x14ac:dyDescent="0.25">
      <c r="A9" s="646" t="s">
        <v>302</v>
      </c>
      <c r="B9" s="644">
        <v>142.54000000000002</v>
      </c>
      <c r="C9" s="645">
        <v>52.64</v>
      </c>
      <c r="D9" s="572"/>
      <c r="E9" s="572"/>
      <c r="F9" s="572"/>
      <c r="G9" s="572"/>
      <c r="H9" s="572"/>
      <c r="I9" s="572"/>
      <c r="J9" s="572"/>
      <c r="K9" s="572"/>
      <c r="L9" s="572"/>
      <c r="M9" s="259"/>
      <c r="N9" s="556">
        <f t="shared" si="0"/>
        <v>195.18</v>
      </c>
    </row>
    <row r="10" spans="1:14" ht="13.8" x14ac:dyDescent="0.25">
      <c r="A10" s="646" t="s">
        <v>303</v>
      </c>
      <c r="B10" s="644">
        <v>1251.5</v>
      </c>
      <c r="C10" s="645">
        <v>0</v>
      </c>
      <c r="D10" s="572"/>
      <c r="E10" s="572"/>
      <c r="F10" s="572"/>
      <c r="G10" s="572"/>
      <c r="H10" s="572"/>
      <c r="I10" s="572"/>
      <c r="J10" s="572"/>
      <c r="K10" s="572"/>
      <c r="L10" s="572"/>
      <c r="M10" s="259"/>
      <c r="N10" s="556">
        <f t="shared" si="0"/>
        <v>1251.5</v>
      </c>
    </row>
    <row r="11" spans="1:14" ht="13.8" x14ac:dyDescent="0.25">
      <c r="A11" s="646" t="s">
        <v>304</v>
      </c>
      <c r="B11" s="644">
        <v>10.43</v>
      </c>
      <c r="C11" s="645">
        <v>9.08</v>
      </c>
      <c r="D11" s="572"/>
      <c r="E11" s="572"/>
      <c r="F11" s="572"/>
      <c r="G11" s="572"/>
      <c r="H11" s="572"/>
      <c r="I11" s="572"/>
      <c r="J11" s="572"/>
      <c r="K11" s="572"/>
      <c r="L11" s="572"/>
      <c r="M11" s="259"/>
      <c r="N11" s="556">
        <f t="shared" si="0"/>
        <v>19.509999999999998</v>
      </c>
    </row>
    <row r="12" spans="1:14" ht="13.8" x14ac:dyDescent="0.25">
      <c r="A12" s="646" t="s">
        <v>305</v>
      </c>
      <c r="B12" s="644">
        <v>249.97</v>
      </c>
      <c r="C12" s="645">
        <v>114</v>
      </c>
      <c r="D12" s="572"/>
      <c r="E12" s="572"/>
      <c r="F12" s="572"/>
      <c r="G12" s="572"/>
      <c r="H12" s="572"/>
      <c r="I12" s="572"/>
      <c r="J12" s="572"/>
      <c r="K12" s="572"/>
      <c r="L12" s="572"/>
      <c r="M12" s="259"/>
      <c r="N12" s="556">
        <f t="shared" si="0"/>
        <v>363.97</v>
      </c>
    </row>
    <row r="13" spans="1:14" ht="13.8" x14ac:dyDescent="0.25">
      <c r="A13" s="646" t="s">
        <v>354</v>
      </c>
      <c r="B13" s="644">
        <v>0</v>
      </c>
      <c r="C13" s="645">
        <v>190.05</v>
      </c>
      <c r="D13" s="572"/>
      <c r="E13" s="572"/>
      <c r="F13" s="572"/>
      <c r="G13" s="572"/>
      <c r="H13" s="572"/>
      <c r="I13" s="572"/>
      <c r="J13" s="572"/>
      <c r="K13" s="572"/>
      <c r="L13" s="572"/>
      <c r="M13" s="259"/>
      <c r="N13" s="556">
        <f t="shared" si="0"/>
        <v>190.05</v>
      </c>
    </row>
    <row r="14" spans="1:14" ht="13.8" x14ac:dyDescent="0.25">
      <c r="A14" s="646" t="s">
        <v>306</v>
      </c>
      <c r="B14" s="644">
        <v>180</v>
      </c>
      <c r="C14" s="645">
        <v>159</v>
      </c>
      <c r="D14" s="572"/>
      <c r="E14" s="572"/>
      <c r="F14" s="572"/>
      <c r="G14" s="572"/>
      <c r="H14" s="572"/>
      <c r="I14" s="572"/>
      <c r="J14" s="572"/>
      <c r="K14" s="572"/>
      <c r="L14" s="572"/>
      <c r="M14" s="259"/>
      <c r="N14" s="556">
        <f t="shared" si="0"/>
        <v>339</v>
      </c>
    </row>
    <row r="15" spans="1:14" ht="13.8" x14ac:dyDescent="0.25">
      <c r="A15" s="646" t="s">
        <v>307</v>
      </c>
      <c r="B15" s="644">
        <v>68.47</v>
      </c>
      <c r="C15" s="645">
        <v>395.74</v>
      </c>
      <c r="D15" s="572"/>
      <c r="E15" s="572"/>
      <c r="F15" s="572"/>
      <c r="G15" s="572"/>
      <c r="H15" s="572"/>
      <c r="I15" s="572"/>
      <c r="J15" s="572"/>
      <c r="K15" s="572"/>
      <c r="L15" s="572"/>
      <c r="M15" s="259"/>
      <c r="N15" s="556">
        <f t="shared" si="0"/>
        <v>464.21000000000004</v>
      </c>
    </row>
    <row r="16" spans="1:14" ht="13.8" x14ac:dyDescent="0.25">
      <c r="A16" s="646" t="s">
        <v>271</v>
      </c>
      <c r="B16" s="644">
        <v>659.92</v>
      </c>
      <c r="C16" s="645">
        <v>905.66</v>
      </c>
      <c r="D16" s="572"/>
      <c r="E16" s="572"/>
      <c r="F16" s="572"/>
      <c r="G16" s="572"/>
      <c r="H16" s="572"/>
      <c r="I16" s="572"/>
      <c r="J16" s="572"/>
      <c r="K16" s="572"/>
      <c r="L16" s="572"/>
      <c r="M16" s="259"/>
      <c r="N16" s="556">
        <f t="shared" si="0"/>
        <v>1565.58</v>
      </c>
    </row>
    <row r="17" spans="1:14" ht="13.8" x14ac:dyDescent="0.25">
      <c r="A17" s="646" t="s">
        <v>308</v>
      </c>
      <c r="B17" s="644">
        <v>6.74</v>
      </c>
      <c r="C17" s="645">
        <v>0</v>
      </c>
      <c r="D17" s="572"/>
      <c r="E17" s="572"/>
      <c r="F17" s="572"/>
      <c r="G17" s="572"/>
      <c r="H17" s="572"/>
      <c r="I17" s="572"/>
      <c r="J17" s="572"/>
      <c r="K17" s="572"/>
      <c r="L17" s="572"/>
      <c r="M17" s="259"/>
      <c r="N17" s="556">
        <f t="shared" si="0"/>
        <v>6.74</v>
      </c>
    </row>
    <row r="18" spans="1:14" ht="13.8" x14ac:dyDescent="0.25">
      <c r="A18" s="646" t="s">
        <v>309</v>
      </c>
      <c r="B18" s="644">
        <v>5</v>
      </c>
      <c r="C18" s="645">
        <v>0</v>
      </c>
      <c r="D18" s="572"/>
      <c r="E18" s="572"/>
      <c r="F18" s="572"/>
      <c r="G18" s="572"/>
      <c r="H18" s="572"/>
      <c r="I18" s="572"/>
      <c r="J18" s="572"/>
      <c r="K18" s="572"/>
      <c r="L18" s="572"/>
      <c r="M18" s="259"/>
      <c r="N18" s="556">
        <f t="shared" si="0"/>
        <v>5</v>
      </c>
    </row>
    <row r="19" spans="1:14" ht="13.8" x14ac:dyDescent="0.25">
      <c r="A19" s="646" t="s">
        <v>274</v>
      </c>
      <c r="B19" s="644">
        <v>496.34</v>
      </c>
      <c r="C19" s="645">
        <v>266.45999999999998</v>
      </c>
      <c r="D19" s="572"/>
      <c r="E19" s="572"/>
      <c r="F19" s="572"/>
      <c r="G19" s="572"/>
      <c r="H19" s="572"/>
      <c r="I19" s="572"/>
      <c r="J19" s="572"/>
      <c r="K19" s="572"/>
      <c r="L19" s="572"/>
      <c r="M19" s="259"/>
      <c r="N19" s="556">
        <f t="shared" si="0"/>
        <v>762.8</v>
      </c>
    </row>
    <row r="20" spans="1:14" ht="13.8" x14ac:dyDescent="0.25">
      <c r="A20" s="646" t="s">
        <v>276</v>
      </c>
      <c r="B20" s="644">
        <v>4</v>
      </c>
      <c r="C20" s="645">
        <v>19.12</v>
      </c>
      <c r="D20" s="572"/>
      <c r="E20" s="572"/>
      <c r="F20" s="572"/>
      <c r="G20" s="572"/>
      <c r="H20" s="572"/>
      <c r="I20" s="572"/>
      <c r="J20" s="572"/>
      <c r="K20" s="572"/>
      <c r="L20" s="572"/>
      <c r="M20" s="259"/>
      <c r="N20" s="556">
        <f t="shared" si="0"/>
        <v>23.12</v>
      </c>
    </row>
    <row r="21" spans="1:14" ht="13.8" x14ac:dyDescent="0.25">
      <c r="A21" s="646" t="s">
        <v>310</v>
      </c>
      <c r="B21" s="644">
        <v>279.15000000000003</v>
      </c>
      <c r="C21" s="645">
        <v>0</v>
      </c>
      <c r="D21" s="572"/>
      <c r="E21" s="572"/>
      <c r="F21" s="572"/>
      <c r="G21" s="572"/>
      <c r="H21" s="572"/>
      <c r="I21" s="572"/>
      <c r="J21" s="572"/>
      <c r="K21" s="572"/>
      <c r="L21" s="572"/>
      <c r="M21" s="259"/>
      <c r="N21" s="556">
        <f t="shared" si="0"/>
        <v>279.15000000000003</v>
      </c>
    </row>
    <row r="22" spans="1:14" ht="13.8" x14ac:dyDescent="0.25">
      <c r="A22" s="646" t="s">
        <v>277</v>
      </c>
      <c r="B22" s="644">
        <v>1016</v>
      </c>
      <c r="C22" s="645">
        <v>969.22</v>
      </c>
      <c r="D22" s="572"/>
      <c r="E22" s="572"/>
      <c r="F22" s="572"/>
      <c r="G22" s="572"/>
      <c r="H22" s="572"/>
      <c r="I22" s="572"/>
      <c r="J22" s="572"/>
      <c r="K22" s="572"/>
      <c r="L22" s="572"/>
      <c r="M22" s="259"/>
      <c r="N22" s="556">
        <f t="shared" si="0"/>
        <v>1985.22</v>
      </c>
    </row>
    <row r="23" spans="1:14" ht="13.8" x14ac:dyDescent="0.25">
      <c r="A23" s="646" t="s">
        <v>311</v>
      </c>
      <c r="B23" s="644">
        <v>119.96</v>
      </c>
      <c r="C23" s="645">
        <v>651.06000000000006</v>
      </c>
      <c r="D23" s="572"/>
      <c r="E23" s="572"/>
      <c r="F23" s="572"/>
      <c r="G23" s="572"/>
      <c r="H23" s="572"/>
      <c r="I23" s="572"/>
      <c r="J23" s="572"/>
      <c r="K23" s="572"/>
      <c r="L23" s="572"/>
      <c r="M23" s="259"/>
      <c r="N23" s="556">
        <f t="shared" si="0"/>
        <v>771.0200000000001</v>
      </c>
    </row>
    <row r="24" spans="1:14" ht="13.8" x14ac:dyDescent="0.25">
      <c r="A24" s="646" t="s">
        <v>281</v>
      </c>
      <c r="B24" s="644">
        <v>24653.56</v>
      </c>
      <c r="C24" s="645">
        <v>4830.79</v>
      </c>
      <c r="D24" s="572"/>
      <c r="E24" s="572"/>
      <c r="F24" s="572"/>
      <c r="G24" s="572"/>
      <c r="H24" s="572"/>
      <c r="I24" s="572"/>
      <c r="J24" s="572"/>
      <c r="K24" s="572"/>
      <c r="L24" s="572"/>
      <c r="M24" s="259"/>
      <c r="N24" s="556">
        <f t="shared" si="0"/>
        <v>29484.350000000002</v>
      </c>
    </row>
    <row r="25" spans="1:14" ht="13.8" x14ac:dyDescent="0.25">
      <c r="A25" s="646" t="s">
        <v>282</v>
      </c>
      <c r="B25" s="644">
        <v>2247.6099999999997</v>
      </c>
      <c r="C25" s="645">
        <v>2927.13</v>
      </c>
      <c r="D25" s="572"/>
      <c r="E25" s="572"/>
      <c r="F25" s="572"/>
      <c r="G25" s="572"/>
      <c r="H25" s="572"/>
      <c r="I25" s="572"/>
      <c r="J25" s="572"/>
      <c r="K25" s="572"/>
      <c r="L25" s="572"/>
      <c r="M25" s="259"/>
      <c r="N25" s="556">
        <f t="shared" si="0"/>
        <v>5174.74</v>
      </c>
    </row>
    <row r="26" spans="1:14" ht="13.8" x14ac:dyDescent="0.25">
      <c r="A26" s="646" t="s">
        <v>283</v>
      </c>
      <c r="B26" s="644">
        <v>104.78</v>
      </c>
      <c r="C26" s="645">
        <v>71.75</v>
      </c>
      <c r="D26" s="572"/>
      <c r="E26" s="572"/>
      <c r="F26" s="572"/>
      <c r="G26" s="572"/>
      <c r="H26" s="572"/>
      <c r="I26" s="572"/>
      <c r="J26" s="572"/>
      <c r="K26" s="572"/>
      <c r="L26" s="572"/>
      <c r="M26" s="259"/>
      <c r="N26" s="556">
        <f t="shared" si="0"/>
        <v>176.53</v>
      </c>
    </row>
    <row r="27" spans="1:14" ht="13.8" x14ac:dyDescent="0.25">
      <c r="A27" s="646" t="s">
        <v>312</v>
      </c>
      <c r="B27" s="644">
        <v>4.25</v>
      </c>
      <c r="C27" s="645">
        <v>0</v>
      </c>
      <c r="D27" s="572"/>
      <c r="E27" s="572"/>
      <c r="F27" s="572"/>
      <c r="G27" s="572"/>
      <c r="H27" s="572"/>
      <c r="I27" s="572"/>
      <c r="J27" s="572"/>
      <c r="K27" s="572"/>
      <c r="L27" s="572"/>
      <c r="M27" s="259"/>
      <c r="N27" s="556">
        <f t="shared" si="0"/>
        <v>4.25</v>
      </c>
    </row>
    <row r="28" spans="1:14" ht="13.8" x14ac:dyDescent="0.25">
      <c r="A28" s="573"/>
      <c r="B28" s="642"/>
      <c r="C28" s="643"/>
      <c r="D28" s="640"/>
      <c r="E28" s="640"/>
      <c r="F28" s="640"/>
      <c r="G28" s="640"/>
      <c r="H28" s="640"/>
      <c r="I28" s="640"/>
      <c r="J28" s="640"/>
      <c r="K28" s="640"/>
      <c r="L28" s="640"/>
      <c r="M28" s="641"/>
      <c r="N28" s="577"/>
    </row>
    <row r="29" spans="1:14" ht="14.4" x14ac:dyDescent="0.25">
      <c r="A29" s="578"/>
      <c r="B29" s="547"/>
      <c r="C29" s="547"/>
      <c r="D29" s="547"/>
      <c r="E29" s="547"/>
      <c r="F29" s="547"/>
      <c r="G29" s="547"/>
      <c r="H29" s="547"/>
      <c r="I29" s="547"/>
      <c r="J29" s="547"/>
      <c r="K29" s="186"/>
      <c r="L29" s="186"/>
      <c r="M29" s="186"/>
      <c r="N29" s="579"/>
    </row>
    <row r="30" spans="1:14" ht="13.8" x14ac:dyDescent="0.25">
      <c r="A30" s="554" t="s">
        <v>288</v>
      </c>
      <c r="B30" s="156"/>
      <c r="C30" s="572"/>
      <c r="D30" s="572"/>
      <c r="E30" s="572"/>
      <c r="F30" s="572"/>
      <c r="G30" s="572"/>
      <c r="H30" s="572"/>
      <c r="I30" s="572"/>
      <c r="J30" s="572"/>
      <c r="K30" s="572"/>
      <c r="L30" s="572"/>
      <c r="M30" s="259"/>
      <c r="N30" s="73"/>
    </row>
    <row r="31" spans="1:14" ht="13.8" x14ac:dyDescent="0.25">
      <c r="A31" s="646" t="s">
        <v>0</v>
      </c>
      <c r="B31" s="644">
        <v>57.57</v>
      </c>
      <c r="C31" s="645">
        <v>0</v>
      </c>
      <c r="D31" s="572"/>
      <c r="E31" s="572"/>
      <c r="F31" s="572"/>
      <c r="G31" s="572"/>
      <c r="H31" s="572"/>
      <c r="I31" s="572"/>
      <c r="J31" s="572"/>
      <c r="K31" s="572"/>
      <c r="L31" s="572"/>
      <c r="M31" s="259"/>
      <c r="N31" s="311">
        <f>SUM(B31:M31)</f>
        <v>57.57</v>
      </c>
    </row>
    <row r="32" spans="1:14" ht="13.8" x14ac:dyDescent="0.25">
      <c r="A32" s="646" t="s">
        <v>1</v>
      </c>
      <c r="B32" s="644">
        <v>0</v>
      </c>
      <c r="C32" s="645">
        <v>26.59</v>
      </c>
      <c r="D32" s="572"/>
      <c r="E32" s="572"/>
      <c r="F32" s="572"/>
      <c r="G32" s="572"/>
      <c r="H32" s="572"/>
      <c r="I32" s="572"/>
      <c r="J32" s="572"/>
      <c r="K32" s="572"/>
      <c r="L32" s="572"/>
      <c r="M32" s="259"/>
      <c r="N32" s="311">
        <f>SUM(B32:M32)</f>
        <v>26.59</v>
      </c>
    </row>
    <row r="33" spans="1:14" ht="13.8" x14ac:dyDescent="0.25">
      <c r="A33" s="646" t="s">
        <v>313</v>
      </c>
      <c r="B33" s="644">
        <v>80.349999999999994</v>
      </c>
      <c r="C33" s="645">
        <v>131.26</v>
      </c>
      <c r="D33" s="572"/>
      <c r="E33" s="572"/>
      <c r="F33" s="572"/>
      <c r="G33" s="572"/>
      <c r="H33" s="572"/>
      <c r="I33" s="572"/>
      <c r="J33" s="572"/>
      <c r="K33" s="572"/>
      <c r="L33" s="572"/>
      <c r="M33" s="259"/>
      <c r="N33" s="311">
        <f t="shared" ref="N33:N62" si="1">SUM(B33:M33)</f>
        <v>211.60999999999999</v>
      </c>
    </row>
    <row r="34" spans="1:14" ht="13.8" x14ac:dyDescent="0.25">
      <c r="A34" s="646" t="s">
        <v>37</v>
      </c>
      <c r="B34" s="644">
        <v>27427.119999999999</v>
      </c>
      <c r="C34" s="645">
        <v>6503.72</v>
      </c>
      <c r="D34" s="572"/>
      <c r="E34" s="572"/>
      <c r="F34" s="572"/>
      <c r="G34" s="572"/>
      <c r="H34" s="572"/>
      <c r="I34" s="572"/>
      <c r="J34" s="572"/>
      <c r="K34" s="572"/>
      <c r="L34" s="572"/>
      <c r="M34" s="259"/>
      <c r="N34" s="311">
        <f t="shared" si="1"/>
        <v>33930.839999999997</v>
      </c>
    </row>
    <row r="35" spans="1:14" ht="13.8" x14ac:dyDescent="0.25">
      <c r="A35" s="646" t="s">
        <v>356</v>
      </c>
      <c r="B35" s="134">
        <v>0</v>
      </c>
      <c r="C35" s="455">
        <v>0.64</v>
      </c>
      <c r="D35" s="572"/>
      <c r="E35" s="572"/>
      <c r="F35" s="572"/>
      <c r="G35" s="572"/>
      <c r="H35" s="572"/>
      <c r="I35" s="572"/>
      <c r="J35" s="572"/>
      <c r="K35" s="572"/>
      <c r="L35" s="572"/>
      <c r="M35" s="259"/>
      <c r="N35" s="311">
        <f t="shared" si="1"/>
        <v>0.64</v>
      </c>
    </row>
    <row r="36" spans="1:14" ht="13.8" x14ac:dyDescent="0.25">
      <c r="A36" s="646" t="s">
        <v>124</v>
      </c>
      <c r="B36" s="644">
        <v>69.12</v>
      </c>
      <c r="C36" s="645">
        <v>152.05000000000001</v>
      </c>
      <c r="D36" s="572"/>
      <c r="E36" s="572"/>
      <c r="F36" s="572"/>
      <c r="G36" s="572"/>
      <c r="H36" s="572"/>
      <c r="I36" s="572"/>
      <c r="J36" s="572"/>
      <c r="K36" s="572"/>
      <c r="L36" s="572"/>
      <c r="M36" s="259"/>
      <c r="N36" s="311">
        <f t="shared" si="1"/>
        <v>221.17000000000002</v>
      </c>
    </row>
    <row r="37" spans="1:14" ht="13.8" x14ac:dyDescent="0.25">
      <c r="A37" s="646" t="s">
        <v>314</v>
      </c>
      <c r="B37" s="644">
        <v>328.61</v>
      </c>
      <c r="C37" s="645">
        <v>251.46</v>
      </c>
      <c r="D37" s="572"/>
      <c r="E37" s="572"/>
      <c r="F37" s="572"/>
      <c r="G37" s="572"/>
      <c r="H37" s="572"/>
      <c r="I37" s="572"/>
      <c r="J37" s="572"/>
      <c r="K37" s="572"/>
      <c r="L37" s="572"/>
      <c r="M37" s="259"/>
      <c r="N37" s="311">
        <f t="shared" si="1"/>
        <v>580.07000000000005</v>
      </c>
    </row>
    <row r="38" spans="1:14" ht="13.8" x14ac:dyDescent="0.25">
      <c r="A38" s="646" t="s">
        <v>4</v>
      </c>
      <c r="B38" s="644">
        <v>25</v>
      </c>
      <c r="C38" s="645">
        <v>1698.8</v>
      </c>
      <c r="D38" s="572"/>
      <c r="E38" s="572"/>
      <c r="F38" s="572"/>
      <c r="G38" s="572"/>
      <c r="H38" s="572"/>
      <c r="I38" s="572"/>
      <c r="J38" s="572"/>
      <c r="K38" s="572"/>
      <c r="L38" s="572"/>
      <c r="M38" s="259"/>
      <c r="N38" s="311">
        <f t="shared" si="1"/>
        <v>1723.8</v>
      </c>
    </row>
    <row r="39" spans="1:14" ht="13.8" x14ac:dyDescent="0.25">
      <c r="A39" s="646" t="s">
        <v>6</v>
      </c>
      <c r="B39" s="644">
        <v>1355.73</v>
      </c>
      <c r="C39" s="645">
        <v>266.81</v>
      </c>
      <c r="D39" s="572"/>
      <c r="E39" s="572"/>
      <c r="F39" s="572"/>
      <c r="G39" s="572"/>
      <c r="H39" s="572"/>
      <c r="I39" s="572"/>
      <c r="J39" s="572"/>
      <c r="K39" s="572"/>
      <c r="L39" s="572"/>
      <c r="M39" s="259"/>
      <c r="N39" s="311">
        <f t="shared" si="1"/>
        <v>1622.54</v>
      </c>
    </row>
    <row r="40" spans="1:14" ht="13.8" x14ac:dyDescent="0.25">
      <c r="A40" s="646" t="s">
        <v>315</v>
      </c>
      <c r="B40" s="644">
        <v>4.25</v>
      </c>
      <c r="C40" s="645">
        <v>0</v>
      </c>
      <c r="D40" s="572"/>
      <c r="E40" s="572"/>
      <c r="F40" s="572"/>
      <c r="G40" s="572"/>
      <c r="H40" s="572"/>
      <c r="I40" s="572"/>
      <c r="J40" s="572"/>
      <c r="K40" s="572"/>
      <c r="L40" s="572"/>
      <c r="M40" s="259"/>
      <c r="N40" s="311">
        <f t="shared" si="1"/>
        <v>4.25</v>
      </c>
    </row>
    <row r="41" spans="1:14" ht="13.8" x14ac:dyDescent="0.25">
      <c r="A41" s="646" t="s">
        <v>10</v>
      </c>
      <c r="B41" s="644">
        <v>0</v>
      </c>
      <c r="C41" s="645">
        <v>519.51</v>
      </c>
      <c r="D41" s="572"/>
      <c r="E41" s="572"/>
      <c r="F41" s="572"/>
      <c r="G41" s="572"/>
      <c r="H41" s="572"/>
      <c r="I41" s="572"/>
      <c r="J41" s="572"/>
      <c r="K41" s="572"/>
      <c r="L41" s="572"/>
      <c r="M41" s="259"/>
      <c r="N41" s="311"/>
    </row>
    <row r="42" spans="1:14" ht="13.8" x14ac:dyDescent="0.25">
      <c r="A42" s="646" t="s">
        <v>316</v>
      </c>
      <c r="B42" s="644">
        <v>866.93</v>
      </c>
      <c r="C42" s="645">
        <v>0</v>
      </c>
      <c r="D42" s="572"/>
      <c r="E42" s="572"/>
      <c r="F42" s="572"/>
      <c r="G42" s="572"/>
      <c r="H42" s="572"/>
      <c r="I42" s="572"/>
      <c r="J42" s="572"/>
      <c r="K42" s="572"/>
      <c r="L42" s="572"/>
      <c r="M42" s="259"/>
      <c r="N42" s="311">
        <f t="shared" si="1"/>
        <v>866.93</v>
      </c>
    </row>
    <row r="43" spans="1:14" ht="13.8" x14ac:dyDescent="0.25">
      <c r="A43" s="646" t="s">
        <v>357</v>
      </c>
      <c r="B43" s="134">
        <v>0</v>
      </c>
      <c r="C43" s="455">
        <v>17.32</v>
      </c>
      <c r="D43" s="572"/>
      <c r="E43" s="572"/>
      <c r="F43" s="572"/>
      <c r="G43" s="572"/>
      <c r="H43" s="572"/>
      <c r="I43" s="572"/>
      <c r="J43" s="572"/>
      <c r="K43" s="572"/>
      <c r="L43" s="572"/>
      <c r="M43" s="259"/>
      <c r="N43" s="311"/>
    </row>
    <row r="44" spans="1:14" ht="13.8" x14ac:dyDescent="0.25">
      <c r="A44" s="646" t="s">
        <v>317</v>
      </c>
      <c r="B44" s="644">
        <v>26.93</v>
      </c>
      <c r="C44" s="645">
        <v>5.04</v>
      </c>
      <c r="D44" s="572"/>
      <c r="E44" s="572"/>
      <c r="F44" s="572"/>
      <c r="G44" s="572"/>
      <c r="H44" s="572"/>
      <c r="I44" s="572"/>
      <c r="J44" s="572"/>
      <c r="K44" s="572"/>
      <c r="L44" s="572"/>
      <c r="M44" s="259"/>
      <c r="N44" s="311">
        <f t="shared" si="1"/>
        <v>31.97</v>
      </c>
    </row>
    <row r="45" spans="1:14" ht="13.8" x14ac:dyDescent="0.25">
      <c r="A45" s="646" t="s">
        <v>318</v>
      </c>
      <c r="B45" s="644">
        <v>5.1199999999999992</v>
      </c>
      <c r="C45" s="645">
        <v>79.91</v>
      </c>
      <c r="D45" s="572"/>
      <c r="E45" s="572"/>
      <c r="F45" s="572"/>
      <c r="G45" s="572"/>
      <c r="H45" s="572"/>
      <c r="I45" s="572"/>
      <c r="J45" s="572"/>
      <c r="K45" s="572"/>
      <c r="L45" s="572"/>
      <c r="M45" s="259"/>
      <c r="N45" s="311">
        <f t="shared" si="1"/>
        <v>85.03</v>
      </c>
    </row>
    <row r="46" spans="1:14" ht="13.8" x14ac:dyDescent="0.25">
      <c r="A46" s="646" t="s">
        <v>319</v>
      </c>
      <c r="B46" s="644">
        <v>1.1000000000000001</v>
      </c>
      <c r="C46" s="645">
        <v>0</v>
      </c>
      <c r="D46" s="572"/>
      <c r="E46" s="572"/>
      <c r="F46" s="572"/>
      <c r="G46" s="572"/>
      <c r="H46" s="572"/>
      <c r="I46" s="572"/>
      <c r="J46" s="572"/>
      <c r="K46" s="572"/>
      <c r="L46" s="572"/>
      <c r="M46" s="259"/>
      <c r="N46" s="311">
        <f t="shared" si="1"/>
        <v>1.1000000000000001</v>
      </c>
    </row>
    <row r="47" spans="1:14" ht="13.8" x14ac:dyDescent="0.25">
      <c r="A47" s="646" t="s">
        <v>13</v>
      </c>
      <c r="B47" s="644">
        <v>1532.85</v>
      </c>
      <c r="C47" s="645">
        <v>1836.23</v>
      </c>
      <c r="D47" s="572"/>
      <c r="E47" s="572"/>
      <c r="F47" s="572"/>
      <c r="G47" s="572"/>
      <c r="H47" s="572"/>
      <c r="I47" s="572"/>
      <c r="J47" s="572"/>
      <c r="K47" s="572"/>
      <c r="L47" s="572"/>
      <c r="M47" s="259"/>
      <c r="N47" s="311">
        <f t="shared" si="1"/>
        <v>3369.08</v>
      </c>
    </row>
    <row r="48" spans="1:14" ht="13.8" x14ac:dyDescent="0.25">
      <c r="A48" s="646" t="s">
        <v>17</v>
      </c>
      <c r="B48" s="644">
        <v>5.6</v>
      </c>
      <c r="C48" s="645">
        <v>29.03</v>
      </c>
      <c r="D48" s="572"/>
      <c r="E48" s="572"/>
      <c r="F48" s="572"/>
      <c r="G48" s="572"/>
      <c r="H48" s="572"/>
      <c r="I48" s="572"/>
      <c r="J48" s="572"/>
      <c r="K48" s="572"/>
      <c r="L48" s="572"/>
      <c r="M48" s="259"/>
      <c r="N48" s="311">
        <f t="shared" si="1"/>
        <v>34.630000000000003</v>
      </c>
    </row>
    <row r="49" spans="1:14" ht="13.8" x14ac:dyDescent="0.25">
      <c r="A49" s="646" t="s">
        <v>358</v>
      </c>
      <c r="B49" s="134">
        <v>0</v>
      </c>
      <c r="C49" s="455">
        <v>0.67</v>
      </c>
      <c r="D49" s="572"/>
      <c r="E49" s="572"/>
      <c r="F49" s="572"/>
      <c r="G49" s="572"/>
      <c r="H49" s="572"/>
      <c r="I49" s="572"/>
      <c r="J49" s="572"/>
      <c r="K49" s="572"/>
      <c r="L49" s="572"/>
      <c r="M49" s="259"/>
      <c r="N49" s="311"/>
    </row>
    <row r="50" spans="1:14" ht="13.8" x14ac:dyDescent="0.25">
      <c r="A50" s="646" t="s">
        <v>320</v>
      </c>
      <c r="B50" s="644">
        <v>4</v>
      </c>
      <c r="C50" s="645">
        <v>0</v>
      </c>
      <c r="D50" s="572"/>
      <c r="E50" s="572"/>
      <c r="F50" s="572"/>
      <c r="G50" s="572"/>
      <c r="H50" s="572"/>
      <c r="I50" s="572"/>
      <c r="J50" s="572"/>
      <c r="K50" s="572"/>
      <c r="L50" s="572"/>
      <c r="M50" s="259"/>
      <c r="N50" s="311">
        <f t="shared" si="1"/>
        <v>4</v>
      </c>
    </row>
    <row r="51" spans="1:14" ht="13.8" x14ac:dyDescent="0.25">
      <c r="A51" s="646" t="s">
        <v>321</v>
      </c>
      <c r="B51" s="644">
        <v>101.97</v>
      </c>
      <c r="C51" s="645">
        <v>6</v>
      </c>
      <c r="D51" s="572"/>
      <c r="E51" s="572"/>
      <c r="F51" s="572"/>
      <c r="G51" s="572"/>
      <c r="H51" s="572"/>
      <c r="I51" s="572"/>
      <c r="J51" s="572"/>
      <c r="K51" s="572"/>
      <c r="L51" s="572"/>
      <c r="M51" s="259"/>
      <c r="N51" s="311">
        <f t="shared" si="1"/>
        <v>107.97</v>
      </c>
    </row>
    <row r="52" spans="1:14" ht="13.8" x14ac:dyDescent="0.25">
      <c r="A52" s="646" t="s">
        <v>21</v>
      </c>
      <c r="B52" s="134">
        <v>0</v>
      </c>
      <c r="C52" s="455">
        <v>3.44</v>
      </c>
      <c r="D52" s="572"/>
      <c r="E52" s="572"/>
      <c r="F52" s="572"/>
      <c r="G52" s="572"/>
      <c r="H52" s="572"/>
      <c r="I52" s="572"/>
      <c r="J52" s="572"/>
      <c r="K52" s="572"/>
      <c r="L52" s="572"/>
      <c r="M52" s="259"/>
      <c r="N52" s="311"/>
    </row>
    <row r="53" spans="1:14" ht="13.8" x14ac:dyDescent="0.25">
      <c r="A53" s="646" t="s">
        <v>43</v>
      </c>
      <c r="B53" s="644">
        <v>50</v>
      </c>
      <c r="C53" s="645">
        <v>315.58</v>
      </c>
      <c r="D53" s="572"/>
      <c r="E53" s="572"/>
      <c r="F53" s="572"/>
      <c r="G53" s="572"/>
      <c r="H53" s="572"/>
      <c r="I53" s="572"/>
      <c r="J53" s="572"/>
      <c r="K53" s="572"/>
      <c r="L53" s="572"/>
      <c r="M53" s="259"/>
      <c r="N53" s="311">
        <f t="shared" si="1"/>
        <v>365.58</v>
      </c>
    </row>
    <row r="54" spans="1:14" ht="13.8" x14ac:dyDescent="0.25">
      <c r="A54" s="646" t="s">
        <v>210</v>
      </c>
      <c r="B54" s="644">
        <v>30.009999999999998</v>
      </c>
      <c r="C54" s="645">
        <v>7.1199999999999992</v>
      </c>
      <c r="D54" s="572"/>
      <c r="E54" s="572"/>
      <c r="F54" s="572"/>
      <c r="G54" s="572"/>
      <c r="H54" s="572"/>
      <c r="I54" s="572"/>
      <c r="J54" s="572"/>
      <c r="K54" s="572"/>
      <c r="L54" s="572"/>
      <c r="M54" s="259"/>
      <c r="N54" s="311">
        <f t="shared" si="1"/>
        <v>37.129999999999995</v>
      </c>
    </row>
    <row r="55" spans="1:14" ht="13.8" x14ac:dyDescent="0.25">
      <c r="A55" s="646" t="s">
        <v>359</v>
      </c>
      <c r="B55" s="134">
        <v>0</v>
      </c>
      <c r="C55" s="455">
        <v>3</v>
      </c>
      <c r="D55" s="572"/>
      <c r="E55" s="572"/>
      <c r="F55" s="572"/>
      <c r="G55" s="572"/>
      <c r="H55" s="572"/>
      <c r="I55" s="572"/>
      <c r="J55" s="572"/>
      <c r="K55" s="572"/>
      <c r="L55" s="572"/>
      <c r="M55" s="259"/>
      <c r="N55" s="311"/>
    </row>
    <row r="56" spans="1:14" ht="13.8" x14ac:dyDescent="0.25">
      <c r="A56" s="646" t="s">
        <v>322</v>
      </c>
      <c r="B56" s="644">
        <v>6.16</v>
      </c>
      <c r="C56" s="645">
        <v>0</v>
      </c>
      <c r="D56" s="572"/>
      <c r="E56" s="572"/>
      <c r="F56" s="572"/>
      <c r="G56" s="572"/>
      <c r="H56" s="572"/>
      <c r="I56" s="572"/>
      <c r="J56" s="572"/>
      <c r="K56" s="572"/>
      <c r="L56" s="572"/>
      <c r="M56" s="259"/>
      <c r="N56" s="311">
        <f t="shared" si="1"/>
        <v>6.16</v>
      </c>
    </row>
    <row r="57" spans="1:14" ht="13.8" x14ac:dyDescent="0.25">
      <c r="A57" s="646" t="s">
        <v>28</v>
      </c>
      <c r="B57" s="644">
        <v>199.54</v>
      </c>
      <c r="C57" s="645">
        <v>17.079999999999998</v>
      </c>
      <c r="D57" s="572"/>
      <c r="E57" s="572"/>
      <c r="F57" s="572"/>
      <c r="G57" s="572"/>
      <c r="H57" s="572"/>
      <c r="I57" s="572"/>
      <c r="J57" s="572"/>
      <c r="K57" s="572"/>
      <c r="L57" s="572"/>
      <c r="M57" s="259"/>
      <c r="N57" s="311">
        <f t="shared" si="1"/>
        <v>216.62</v>
      </c>
    </row>
    <row r="58" spans="1:14" ht="13.8" x14ac:dyDescent="0.25">
      <c r="A58" s="646" t="s">
        <v>323</v>
      </c>
      <c r="B58" s="644">
        <v>2.4</v>
      </c>
      <c r="C58" s="645">
        <v>15.64</v>
      </c>
      <c r="D58" s="572"/>
      <c r="E58" s="572"/>
      <c r="F58" s="572"/>
      <c r="G58" s="572"/>
      <c r="H58" s="572"/>
      <c r="I58" s="572"/>
      <c r="J58" s="572"/>
      <c r="K58" s="572"/>
      <c r="L58" s="572"/>
      <c r="M58" s="259"/>
      <c r="N58" s="311">
        <f t="shared" si="1"/>
        <v>18.04</v>
      </c>
    </row>
    <row r="59" spans="1:14" ht="13.8" x14ac:dyDescent="0.25">
      <c r="A59" s="646" t="s">
        <v>30</v>
      </c>
      <c r="B59" s="644">
        <v>74.570000000000007</v>
      </c>
      <c r="C59" s="645">
        <v>42.620000000000005</v>
      </c>
      <c r="D59" s="572"/>
      <c r="E59" s="572"/>
      <c r="F59" s="572"/>
      <c r="G59" s="572"/>
      <c r="H59" s="572"/>
      <c r="I59" s="572"/>
      <c r="J59" s="572"/>
      <c r="K59" s="572"/>
      <c r="L59" s="572"/>
      <c r="M59" s="259"/>
      <c r="N59" s="311">
        <f t="shared" si="1"/>
        <v>117.19000000000001</v>
      </c>
    </row>
    <row r="60" spans="1:14" ht="13.8" x14ac:dyDescent="0.25">
      <c r="A60" s="646" t="s">
        <v>31</v>
      </c>
      <c r="B60" s="644">
        <v>1.97</v>
      </c>
      <c r="C60" s="645">
        <v>2.57</v>
      </c>
      <c r="D60" s="572"/>
      <c r="E60" s="572"/>
      <c r="F60" s="572"/>
      <c r="G60" s="572"/>
      <c r="H60" s="572"/>
      <c r="I60" s="572"/>
      <c r="J60" s="572"/>
      <c r="K60" s="572"/>
      <c r="L60" s="572"/>
      <c r="M60" s="259"/>
      <c r="N60" s="311">
        <f t="shared" si="1"/>
        <v>4.54</v>
      </c>
    </row>
    <row r="61" spans="1:14" ht="13.8" x14ac:dyDescent="0.25">
      <c r="A61" s="646" t="s">
        <v>324</v>
      </c>
      <c r="B61" s="644">
        <v>6</v>
      </c>
      <c r="C61" s="645">
        <v>0</v>
      </c>
      <c r="D61" s="572"/>
      <c r="E61" s="572"/>
      <c r="F61" s="572"/>
      <c r="G61" s="572"/>
      <c r="H61" s="572"/>
      <c r="I61" s="572"/>
      <c r="J61" s="572"/>
      <c r="K61" s="572"/>
      <c r="L61" s="572"/>
      <c r="M61" s="259"/>
      <c r="N61" s="311">
        <f t="shared" si="1"/>
        <v>6</v>
      </c>
    </row>
    <row r="62" spans="1:14" ht="13.8" x14ac:dyDescent="0.25">
      <c r="A62" s="646" t="s">
        <v>325</v>
      </c>
      <c r="B62" s="644">
        <v>2.66</v>
      </c>
      <c r="C62" s="645">
        <v>0.91</v>
      </c>
      <c r="D62" s="572"/>
      <c r="E62" s="572"/>
      <c r="F62" s="572"/>
      <c r="G62" s="572"/>
      <c r="H62" s="572"/>
      <c r="I62" s="572"/>
      <c r="J62" s="572"/>
      <c r="K62" s="572"/>
      <c r="L62" s="572"/>
      <c r="M62" s="259"/>
      <c r="N62" s="311">
        <f t="shared" si="1"/>
        <v>3.5700000000000003</v>
      </c>
    </row>
    <row r="63" spans="1:14" ht="13.8" x14ac:dyDescent="0.25">
      <c r="A63" s="573"/>
      <c r="B63" s="574"/>
      <c r="C63" s="640"/>
      <c r="D63" s="575"/>
      <c r="E63" s="575"/>
      <c r="F63" s="575"/>
      <c r="G63" s="575"/>
      <c r="H63" s="575"/>
      <c r="I63" s="575"/>
      <c r="J63" s="575"/>
      <c r="K63" s="575"/>
      <c r="L63" s="575"/>
      <c r="M63" s="576"/>
      <c r="N63" s="577"/>
    </row>
    <row r="64" spans="1:14" ht="14.4" x14ac:dyDescent="0.25">
      <c r="A64" s="557" t="s">
        <v>35</v>
      </c>
      <c r="B64" s="580">
        <f>SUM(B31:B62)</f>
        <v>32265.559999999994</v>
      </c>
      <c r="C64" s="580">
        <v>11932</v>
      </c>
      <c r="D64" s="580">
        <v>32546</v>
      </c>
      <c r="E64" s="580"/>
      <c r="F64" s="580"/>
      <c r="G64" s="580"/>
      <c r="H64" s="580"/>
      <c r="I64" s="580"/>
      <c r="J64" s="580"/>
      <c r="K64" s="581"/>
      <c r="L64" s="581"/>
      <c r="M64" s="581"/>
      <c r="N64" s="556">
        <f>SUM(B64:M64)</f>
        <v>76743.56</v>
      </c>
    </row>
    <row r="65" spans="1:14" ht="14.4" x14ac:dyDescent="0.25">
      <c r="A65" s="553" t="s">
        <v>224</v>
      </c>
      <c r="B65" s="558">
        <f>B64*1.07</f>
        <v>34524.149199999993</v>
      </c>
      <c r="C65" s="456">
        <f>C64*1.07</f>
        <v>12767.240000000002</v>
      </c>
      <c r="D65" s="456">
        <f>D64*1.07</f>
        <v>34824.22</v>
      </c>
      <c r="E65" s="456"/>
      <c r="F65" s="456"/>
      <c r="G65" s="456"/>
      <c r="H65" s="456"/>
      <c r="I65" s="456"/>
      <c r="J65" s="456"/>
      <c r="K65" s="559"/>
      <c r="L65" s="559"/>
      <c r="M65" s="560"/>
      <c r="N65" s="555">
        <f>SUM(B65:M65)</f>
        <v>82115.609199999992</v>
      </c>
    </row>
    <row r="66" spans="1:14" ht="14.4" x14ac:dyDescent="0.25">
      <c r="A66" s="582"/>
      <c r="B66" s="547"/>
      <c r="C66" s="547"/>
      <c r="D66" s="547"/>
      <c r="E66" s="547"/>
      <c r="F66" s="547"/>
      <c r="G66" s="547"/>
      <c r="H66" s="547"/>
      <c r="I66" s="547"/>
      <c r="J66" s="547"/>
      <c r="K66" s="186"/>
      <c r="L66" s="186"/>
      <c r="M66" s="186"/>
      <c r="N66" s="355"/>
    </row>
    <row r="67" spans="1:14" ht="13.8" x14ac:dyDescent="0.25">
      <c r="A67" s="31" t="s">
        <v>262</v>
      </c>
      <c r="B67" s="31"/>
      <c r="C67" s="31"/>
      <c r="D67" s="31"/>
      <c r="E67" s="31"/>
      <c r="F67" s="31"/>
      <c r="G67" s="583"/>
      <c r="H67" s="31"/>
      <c r="I67" s="31"/>
      <c r="J67" s="31"/>
      <c r="K67" s="31"/>
      <c r="L67" s="31"/>
      <c r="M67" s="31"/>
      <c r="N67" s="31"/>
    </row>
    <row r="68" spans="1:14" x14ac:dyDescent="0.25">
      <c r="A68" s="740" t="s">
        <v>265</v>
      </c>
      <c r="B68" s="740"/>
      <c r="C68" s="740"/>
      <c r="D68" s="740"/>
      <c r="E68" s="740"/>
      <c r="F68" s="740"/>
      <c r="G68" s="740"/>
      <c r="H68" s="740"/>
      <c r="I68" s="740"/>
      <c r="J68" s="740"/>
      <c r="K68" s="740"/>
      <c r="L68" s="740"/>
      <c r="M68" s="740"/>
      <c r="N68" s="740"/>
    </row>
    <row r="69" spans="1:14" x14ac:dyDescent="0.25">
      <c r="A69" s="740"/>
      <c r="B69" s="740"/>
      <c r="C69" s="740"/>
      <c r="D69" s="740"/>
      <c r="E69" s="740"/>
      <c r="F69" s="740"/>
      <c r="G69" s="740"/>
      <c r="H69" s="740"/>
      <c r="I69" s="740"/>
      <c r="J69" s="740"/>
      <c r="K69" s="740"/>
      <c r="L69" s="740"/>
      <c r="M69" s="740"/>
      <c r="N69" s="740"/>
    </row>
    <row r="70" spans="1:14" ht="13.8" x14ac:dyDescent="0.25">
      <c r="A70" s="740" t="s">
        <v>223</v>
      </c>
      <c r="B70" s="740"/>
      <c r="C70" s="740"/>
      <c r="D70" s="740"/>
      <c r="E70" s="740"/>
      <c r="F70" s="740"/>
      <c r="G70" s="740"/>
      <c r="H70" s="140"/>
      <c r="I70" s="31"/>
      <c r="J70" s="31"/>
      <c r="K70" s="31"/>
      <c r="L70" s="31"/>
      <c r="M70" s="31"/>
      <c r="N70" s="584"/>
    </row>
    <row r="71" spans="1:14" ht="13.8" x14ac:dyDescent="0.25">
      <c r="A71" s="740" t="s">
        <v>162</v>
      </c>
      <c r="B71" s="740"/>
      <c r="C71" s="740"/>
      <c r="D71" s="740"/>
      <c r="E71" s="31"/>
      <c r="F71" s="31"/>
      <c r="G71" s="139"/>
      <c r="H71" s="140"/>
      <c r="I71" s="31"/>
      <c r="J71" s="31"/>
      <c r="K71" s="31"/>
      <c r="L71" s="31"/>
      <c r="M71" s="31"/>
      <c r="N71" s="584"/>
    </row>
    <row r="72" spans="1:14" x14ac:dyDescent="0.25">
      <c r="F72" s="39"/>
      <c r="G72" s="39"/>
    </row>
    <row r="74" spans="1:14" ht="13.8" x14ac:dyDescent="0.25">
      <c r="A74" s="684"/>
      <c r="B74" s="684"/>
      <c r="C74" s="684"/>
      <c r="D74" s="684"/>
    </row>
  </sheetData>
  <mergeCells count="6">
    <mergeCell ref="A74:D74"/>
    <mergeCell ref="A68:N69"/>
    <mergeCell ref="A70:G70"/>
    <mergeCell ref="A71:D71"/>
    <mergeCell ref="A1:N1"/>
    <mergeCell ref="B3:M3"/>
  </mergeCells>
  <pageMargins left="0.75" right="0.17" top="1" bottom="0.17" header="0.17" footer="0.17"/>
  <pageSetup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199"/>
  <sheetViews>
    <sheetView showGridLines="0" topLeftCell="A20" zoomScaleNormal="100" workbookViewId="0">
      <selection activeCell="T23" sqref="T23"/>
    </sheetView>
  </sheetViews>
  <sheetFormatPr defaultRowHeight="13.2" x14ac:dyDescent="0.25"/>
  <cols>
    <col min="1" max="1" width="15.4414062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5" width="10.21875" customWidth="1"/>
    <col min="16" max="16" width="10.88671875" customWidth="1"/>
    <col min="17" max="17" width="9" customWidth="1"/>
    <col min="18" max="18" width="8.5546875" customWidth="1"/>
    <col min="19" max="20" width="7.6640625" customWidth="1"/>
  </cols>
  <sheetData>
    <row r="1" spans="1:19" s="18" customFormat="1" ht="21.6" customHeight="1" x14ac:dyDescent="0.25">
      <c r="A1" s="181" t="s">
        <v>257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9" s="255" customFormat="1" ht="19.2" customHeight="1" x14ac:dyDescent="0.25">
      <c r="A2" s="323"/>
      <c r="B2" s="76" t="s">
        <v>197</v>
      </c>
      <c r="C2" s="76" t="s">
        <v>228</v>
      </c>
      <c r="D2" s="76" t="s">
        <v>229</v>
      </c>
      <c r="E2" s="143" t="s">
        <v>230</v>
      </c>
      <c r="F2" s="76" t="s">
        <v>231</v>
      </c>
      <c r="G2" s="76" t="s">
        <v>232</v>
      </c>
      <c r="H2" s="76" t="s">
        <v>233</v>
      </c>
      <c r="I2" s="76" t="s">
        <v>234</v>
      </c>
      <c r="J2" s="143" t="s">
        <v>235</v>
      </c>
      <c r="K2" s="76" t="s">
        <v>236</v>
      </c>
      <c r="L2" s="76" t="s">
        <v>237</v>
      </c>
      <c r="M2" s="77" t="s">
        <v>238</v>
      </c>
      <c r="N2" s="749" t="s">
        <v>245</v>
      </c>
      <c r="O2" s="750"/>
      <c r="P2" s="751"/>
    </row>
    <row r="3" spans="1:19" s="324" customFormat="1" ht="27.6" customHeight="1" x14ac:dyDescent="0.25">
      <c r="A3" s="418"/>
      <c r="B3" s="395">
        <v>44501</v>
      </c>
      <c r="C3" s="395">
        <v>44529</v>
      </c>
      <c r="D3" s="395">
        <v>44561</v>
      </c>
      <c r="E3" s="395">
        <v>44592</v>
      </c>
      <c r="F3" s="395">
        <v>44620</v>
      </c>
      <c r="G3" s="395" t="s">
        <v>247</v>
      </c>
      <c r="H3" s="395">
        <v>44683</v>
      </c>
      <c r="I3" s="395">
        <v>44711</v>
      </c>
      <c r="J3" s="395">
        <v>44746</v>
      </c>
      <c r="K3" s="395">
        <v>44774</v>
      </c>
      <c r="L3" s="395">
        <v>44802</v>
      </c>
      <c r="M3" s="395">
        <v>44834</v>
      </c>
      <c r="N3" s="419" t="s">
        <v>138</v>
      </c>
      <c r="O3" s="420" t="s">
        <v>55</v>
      </c>
      <c r="P3" s="421" t="s">
        <v>139</v>
      </c>
    </row>
    <row r="4" spans="1:19" ht="12.6" customHeight="1" x14ac:dyDescent="0.25">
      <c r="A4" s="422"/>
      <c r="B4" s="423"/>
      <c r="C4" s="424"/>
      <c r="D4" s="424"/>
      <c r="E4" s="424"/>
      <c r="F4" s="425"/>
      <c r="G4" s="426"/>
      <c r="H4" s="426"/>
      <c r="I4" s="102"/>
      <c r="J4" s="102"/>
      <c r="K4" s="102"/>
      <c r="L4" s="102"/>
      <c r="M4" s="427"/>
      <c r="N4" s="428"/>
      <c r="O4" s="429"/>
      <c r="P4" s="126"/>
    </row>
    <row r="5" spans="1:19" ht="15.6" customHeight="1" x14ac:dyDescent="0.25">
      <c r="A5" s="126"/>
      <c r="B5" s="746" t="s">
        <v>161</v>
      </c>
      <c r="C5" s="747"/>
      <c r="D5" s="747"/>
      <c r="E5" s="747"/>
      <c r="F5" s="747"/>
      <c r="G5" s="747"/>
      <c r="H5" s="747"/>
      <c r="I5" s="747"/>
      <c r="J5" s="747"/>
      <c r="K5" s="747"/>
      <c r="L5" s="747"/>
      <c r="M5" s="748"/>
      <c r="N5" s="430"/>
      <c r="O5" s="431"/>
      <c r="P5" s="430"/>
    </row>
    <row r="6" spans="1:19" ht="12.6" customHeight="1" x14ac:dyDescent="0.25">
      <c r="A6" s="126"/>
      <c r="B6" s="302"/>
      <c r="C6" s="102"/>
      <c r="D6" s="102"/>
      <c r="E6" s="102"/>
      <c r="F6" s="432"/>
      <c r="G6" s="426"/>
      <c r="H6" s="426"/>
      <c r="I6" s="102"/>
      <c r="J6" s="102"/>
      <c r="K6" s="102"/>
      <c r="L6" s="102"/>
      <c r="M6" s="427"/>
      <c r="N6" s="126"/>
      <c r="O6" s="427"/>
      <c r="P6" s="126"/>
    </row>
    <row r="7" spans="1:19" ht="17.399999999999999" customHeight="1" x14ac:dyDescent="0.25">
      <c r="A7" s="126" t="s">
        <v>124</v>
      </c>
      <c r="B7" s="438">
        <v>1366</v>
      </c>
      <c r="C7" s="439">
        <v>1956</v>
      </c>
      <c r="D7" s="440">
        <f>N7-SUM(B7:C7)</f>
        <v>2917</v>
      </c>
      <c r="E7" s="440"/>
      <c r="F7" s="440"/>
      <c r="G7" s="440"/>
      <c r="H7" s="440"/>
      <c r="I7" s="440"/>
      <c r="J7" s="440"/>
      <c r="K7" s="440"/>
      <c r="L7" s="440"/>
      <c r="M7" s="433"/>
      <c r="N7" s="410">
        <v>6239</v>
      </c>
      <c r="O7" s="411">
        <v>59250</v>
      </c>
      <c r="P7" s="412">
        <f>N7/O7</f>
        <v>0.10529957805907172</v>
      </c>
      <c r="R7" s="1"/>
      <c r="S7" s="15"/>
    </row>
    <row r="8" spans="1:19" ht="17.399999999999999" customHeight="1" x14ac:dyDescent="0.25">
      <c r="A8" s="127" t="s">
        <v>153</v>
      </c>
      <c r="B8" s="438">
        <v>966</v>
      </c>
      <c r="C8" s="439">
        <v>1336</v>
      </c>
      <c r="D8" s="440">
        <f>N8-SUM(B8:C8)</f>
        <v>1912</v>
      </c>
      <c r="E8" s="440"/>
      <c r="F8" s="440"/>
      <c r="G8" s="440"/>
      <c r="H8" s="440"/>
      <c r="I8" s="440"/>
      <c r="J8" s="440"/>
      <c r="K8" s="441"/>
      <c r="L8" s="442"/>
      <c r="M8" s="433"/>
      <c r="N8" s="410">
        <v>4214</v>
      </c>
      <c r="O8" s="411">
        <v>5459</v>
      </c>
      <c r="P8" s="412">
        <f>N8/O8</f>
        <v>0.77193625206081695</v>
      </c>
    </row>
    <row r="9" spans="1:19" ht="15.6" customHeight="1" x14ac:dyDescent="0.25">
      <c r="A9" s="147"/>
      <c r="B9" s="443"/>
      <c r="C9" s="441"/>
      <c r="D9" s="441"/>
      <c r="E9" s="444"/>
      <c r="F9" s="444"/>
      <c r="G9" s="444"/>
      <c r="H9" s="444"/>
      <c r="I9" s="444"/>
      <c r="J9" s="441"/>
      <c r="K9" s="441"/>
      <c r="L9" s="445"/>
      <c r="M9" s="434"/>
      <c r="N9" s="413"/>
      <c r="O9" s="414"/>
      <c r="P9" s="412"/>
    </row>
    <row r="10" spans="1:19" ht="15.6" customHeight="1" x14ac:dyDescent="0.25">
      <c r="A10" s="435" t="s">
        <v>35</v>
      </c>
      <c r="B10" s="446">
        <f t="shared" ref="B10:D10" si="0">SUM(B7:B8)</f>
        <v>2332</v>
      </c>
      <c r="C10" s="634">
        <f t="shared" si="0"/>
        <v>3292</v>
      </c>
      <c r="D10" s="634">
        <f t="shared" si="0"/>
        <v>4829</v>
      </c>
      <c r="E10" s="447"/>
      <c r="F10" s="447"/>
      <c r="G10" s="447"/>
      <c r="H10" s="447"/>
      <c r="I10" s="447"/>
      <c r="J10" s="447"/>
      <c r="K10" s="447"/>
      <c r="L10" s="447"/>
      <c r="M10" s="447"/>
      <c r="N10" s="415">
        <f>SUM(N7:N8)</f>
        <v>10453</v>
      </c>
      <c r="O10" s="416">
        <f>SUM(O7:O8)</f>
        <v>64709</v>
      </c>
      <c r="P10" s="417">
        <f>N10/O10</f>
        <v>0.1615385804138528</v>
      </c>
    </row>
    <row r="11" spans="1:19" ht="11.2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/>
      <c r="P11" s="31"/>
    </row>
    <row r="12" spans="1:19" s="38" customFormat="1" ht="15.6" customHeight="1" x14ac:dyDescent="0.25">
      <c r="A12" s="57" t="s">
        <v>149</v>
      </c>
      <c r="B12" s="57"/>
      <c r="C12" s="57"/>
      <c r="D12" s="46"/>
      <c r="E12" s="46"/>
      <c r="F12" s="49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56"/>
    </row>
    <row r="13" spans="1:19" s="38" customFormat="1" ht="15.6" customHeight="1" x14ac:dyDescent="0.25">
      <c r="A13" s="112" t="s">
        <v>140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R13" s="56"/>
    </row>
    <row r="14" spans="1:19" s="38" customFormat="1" ht="18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R14" s="56"/>
    </row>
    <row r="15" spans="1:19" s="38" customFormat="1" ht="18" customHeight="1" x14ac:dyDescent="0.25">
      <c r="A15" s="543" t="s">
        <v>256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R15" s="56"/>
    </row>
    <row r="16" spans="1:19" s="38" customFormat="1" ht="18" customHeight="1" x14ac:dyDescent="0.25">
      <c r="A16" s="403"/>
      <c r="B16" s="400" t="s">
        <v>249</v>
      </c>
      <c r="C16" s="400" t="s">
        <v>250</v>
      </c>
      <c r="D16" s="400" t="s">
        <v>251</v>
      </c>
      <c r="E16" s="400" t="s">
        <v>252</v>
      </c>
      <c r="F16" s="400" t="s">
        <v>253</v>
      </c>
      <c r="G16" s="400" t="s">
        <v>254</v>
      </c>
      <c r="H16" s="400" t="s">
        <v>195</v>
      </c>
      <c r="I16" s="400" t="s">
        <v>196</v>
      </c>
      <c r="J16" s="400" t="s">
        <v>194</v>
      </c>
      <c r="K16" s="400" t="s">
        <v>197</v>
      </c>
      <c r="L16" s="400" t="s">
        <v>198</v>
      </c>
      <c r="M16" s="401" t="s">
        <v>199</v>
      </c>
      <c r="N16" s="755" t="s">
        <v>255</v>
      </c>
      <c r="O16" s="756"/>
      <c r="P16" s="757"/>
      <c r="R16" s="56"/>
    </row>
    <row r="17" spans="1:18" s="38" customFormat="1" ht="25.8" customHeight="1" x14ac:dyDescent="0.25">
      <c r="A17" s="399"/>
      <c r="B17" s="550">
        <v>44228</v>
      </c>
      <c r="C17" s="550">
        <v>44256</v>
      </c>
      <c r="D17" s="550">
        <v>44284</v>
      </c>
      <c r="E17" s="550">
        <v>44319</v>
      </c>
      <c r="F17" s="550">
        <v>44348</v>
      </c>
      <c r="G17" s="550">
        <v>44375</v>
      </c>
      <c r="H17" s="550">
        <v>44411</v>
      </c>
      <c r="I17" s="550">
        <v>44438</v>
      </c>
      <c r="J17" s="550">
        <v>44469</v>
      </c>
      <c r="K17" s="395">
        <v>44501</v>
      </c>
      <c r="L17" s="395">
        <v>44529</v>
      </c>
      <c r="M17" s="395">
        <v>44561</v>
      </c>
      <c r="N17" s="436" t="s">
        <v>138</v>
      </c>
      <c r="O17" s="262" t="s">
        <v>55</v>
      </c>
      <c r="P17" s="544" t="s">
        <v>139</v>
      </c>
      <c r="R17" s="56"/>
    </row>
    <row r="18" spans="1:18" s="38" customFormat="1" ht="18" customHeight="1" x14ac:dyDescent="0.3">
      <c r="A18" s="543"/>
      <c r="B18" s="752" t="s">
        <v>161</v>
      </c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4"/>
      <c r="N18" s="398"/>
      <c r="O18" s="398"/>
      <c r="P18" s="402"/>
      <c r="R18" s="56"/>
    </row>
    <row r="19" spans="1:18" s="38" customFormat="1" ht="18" customHeight="1" x14ac:dyDescent="0.25">
      <c r="A19" s="126" t="s">
        <v>124</v>
      </c>
      <c r="B19" s="449">
        <v>446</v>
      </c>
      <c r="C19" s="545">
        <v>374</v>
      </c>
      <c r="D19" s="546">
        <v>331</v>
      </c>
      <c r="E19" s="547">
        <v>545</v>
      </c>
      <c r="F19" s="547">
        <v>405</v>
      </c>
      <c r="G19" s="547">
        <v>263</v>
      </c>
      <c r="H19" s="547">
        <v>772</v>
      </c>
      <c r="I19" s="547">
        <v>495</v>
      </c>
      <c r="J19" s="547">
        <v>894</v>
      </c>
      <c r="K19" s="547">
        <v>897</v>
      </c>
      <c r="L19" s="547">
        <v>526</v>
      </c>
      <c r="M19" s="648">
        <f>N19-SUM(B19:L19)</f>
        <v>1887</v>
      </c>
      <c r="N19" s="407">
        <v>7835</v>
      </c>
      <c r="O19" s="407">
        <v>9600</v>
      </c>
      <c r="P19" s="404">
        <f>N19/O19</f>
        <v>0.81614583333333335</v>
      </c>
      <c r="R19" s="56"/>
    </row>
    <row r="20" spans="1:18" s="38" customFormat="1" ht="11.4" customHeight="1" x14ac:dyDescent="0.25">
      <c r="A20" s="48"/>
      <c r="B20" s="449"/>
      <c r="C20" s="545"/>
      <c r="D20" s="548"/>
      <c r="E20" s="548"/>
      <c r="F20" s="546"/>
      <c r="G20" s="546"/>
      <c r="H20" s="546"/>
      <c r="I20" s="546"/>
      <c r="J20" s="546"/>
      <c r="K20" s="546"/>
      <c r="L20" s="546"/>
      <c r="M20" s="457"/>
      <c r="N20" s="406"/>
      <c r="O20" s="406"/>
      <c r="P20" s="408"/>
      <c r="R20" s="56"/>
    </row>
    <row r="21" spans="1:18" s="38" customFormat="1" ht="18" customHeight="1" x14ac:dyDescent="0.25">
      <c r="A21" s="166" t="s">
        <v>35</v>
      </c>
      <c r="B21" s="450">
        <v>446</v>
      </c>
      <c r="C21" s="451">
        <v>374</v>
      </c>
      <c r="D21" s="437">
        <v>331</v>
      </c>
      <c r="E21" s="456">
        <v>545</v>
      </c>
      <c r="F21" s="456">
        <v>405</v>
      </c>
      <c r="G21" s="437">
        <v>263</v>
      </c>
      <c r="H21" s="437">
        <v>772</v>
      </c>
      <c r="I21" s="456">
        <v>495</v>
      </c>
      <c r="J21" s="437">
        <v>894</v>
      </c>
      <c r="K21" s="437">
        <v>897</v>
      </c>
      <c r="L21" s="437">
        <v>526</v>
      </c>
      <c r="M21" s="649">
        <v>1887</v>
      </c>
      <c r="N21" s="448">
        <f>SUM(B21:M21)</f>
        <v>7835</v>
      </c>
      <c r="O21" s="409">
        <v>9600</v>
      </c>
      <c r="P21" s="405">
        <f>N21/O21</f>
        <v>0.81614583333333335</v>
      </c>
      <c r="R21" s="56"/>
    </row>
    <row r="22" spans="1:18" s="38" customFormat="1" ht="18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4"/>
      <c r="P22" s="31"/>
    </row>
    <row r="23" spans="1:18" s="186" customFormat="1" ht="16.8" customHeight="1" x14ac:dyDescent="0.25">
      <c r="A23" s="31" t="s">
        <v>149</v>
      </c>
      <c r="B23" s="31"/>
      <c r="C23" s="31"/>
      <c r="D23" s="44"/>
      <c r="E23" s="44"/>
      <c r="F23" s="549"/>
      <c r="G23" s="31"/>
      <c r="H23" s="31"/>
      <c r="I23" s="31"/>
      <c r="J23" s="31"/>
      <c r="K23" s="31"/>
      <c r="L23" s="31"/>
      <c r="M23" s="31"/>
      <c r="N23" s="17"/>
      <c r="O23" s="31"/>
      <c r="P23" s="31"/>
    </row>
    <row r="24" spans="1:18" s="31" customFormat="1" ht="16.8" customHeight="1" x14ac:dyDescent="0.25">
      <c r="A24" s="31" t="s">
        <v>200</v>
      </c>
      <c r="M24" s="44"/>
    </row>
    <row r="25" spans="1:18" s="31" customFormat="1" ht="16.5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spans="1:18" s="325" customFormat="1" x14ac:dyDescent="0.25"/>
    <row r="27" spans="1:18" s="325" customFormat="1" x14ac:dyDescent="0.25"/>
    <row r="28" spans="1:18" s="325" customFormat="1" x14ac:dyDescent="0.25"/>
    <row r="29" spans="1:18" s="325" customFormat="1" x14ac:dyDescent="0.25"/>
    <row r="30" spans="1:18" s="325" customFormat="1" x14ac:dyDescent="0.25"/>
    <row r="31" spans="1:18" s="325" customFormat="1" x14ac:dyDescent="0.25">
      <c r="B31" s="652"/>
    </row>
    <row r="32" spans="1:18" s="38" customFormat="1" x14ac:dyDescent="0.25"/>
    <row r="33" s="38" customFormat="1" x14ac:dyDescent="0.25"/>
    <row r="34" s="38" customFormat="1" x14ac:dyDescent="0.25"/>
    <row r="35" s="38" customFormat="1" x14ac:dyDescent="0.25"/>
    <row r="36" s="38" customFormat="1" x14ac:dyDescent="0.25"/>
    <row r="37" s="38" customFormat="1" x14ac:dyDescent="0.25"/>
    <row r="38" s="38" customFormat="1" x14ac:dyDescent="0.25"/>
    <row r="39" s="38" customFormat="1" x14ac:dyDescent="0.25"/>
    <row r="40" s="38" customFormat="1" x14ac:dyDescent="0.25"/>
    <row r="41" s="38" customFormat="1" x14ac:dyDescent="0.25"/>
    <row r="42" s="38" customFormat="1" x14ac:dyDescent="0.25"/>
    <row r="43" s="38" customFormat="1" x14ac:dyDescent="0.25"/>
    <row r="44" s="38" customFormat="1" x14ac:dyDescent="0.25"/>
    <row r="45" s="38" customFormat="1" x14ac:dyDescent="0.25"/>
    <row r="46" s="38" customFormat="1" x14ac:dyDescent="0.25"/>
    <row r="47" s="38" customFormat="1" x14ac:dyDescent="0.25"/>
    <row r="48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</sheetData>
  <mergeCells count="4">
    <mergeCell ref="B5:M5"/>
    <mergeCell ref="N2:P2"/>
    <mergeCell ref="B18:M18"/>
    <mergeCell ref="N16:P16"/>
  </mergeCells>
  <phoneticPr fontId="107" type="noConversion"/>
  <pageMargins left="0.5" right="0.17" top="1" bottom="0.17" header="0.17" footer="0.17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S32"/>
  <sheetViews>
    <sheetView topLeftCell="A16" zoomScaleNormal="100" workbookViewId="0">
      <selection activeCell="G15" sqref="G15"/>
    </sheetView>
  </sheetViews>
  <sheetFormatPr defaultRowHeight="13.2" x14ac:dyDescent="0.25"/>
  <cols>
    <col min="1" max="1" width="10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0" customWidth="1"/>
    <col min="8" max="8" width="9.33203125" customWidth="1"/>
    <col min="9" max="10" width="8.6640625" customWidth="1"/>
    <col min="11" max="11" width="8.88671875" customWidth="1"/>
    <col min="12" max="12" width="10.2187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30" customWidth="1"/>
    <col min="18" max="18" width="4.77734375" style="254" customWidth="1"/>
  </cols>
  <sheetData>
    <row r="1" spans="1:19" s="18" customFormat="1" ht="21.6" customHeight="1" x14ac:dyDescent="0.25">
      <c r="A1" s="179" t="s">
        <v>258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  <c r="P1" s="184"/>
      <c r="Q1" s="184"/>
      <c r="R1" s="184"/>
    </row>
    <row r="2" spans="1:19" s="19" customFormat="1" ht="45" customHeight="1" x14ac:dyDescent="0.25">
      <c r="A2" s="336"/>
      <c r="B2" s="337"/>
      <c r="C2" s="672">
        <v>2021</v>
      </c>
      <c r="D2" s="673"/>
      <c r="E2" s="674"/>
      <c r="F2" s="673">
        <v>2022</v>
      </c>
      <c r="G2" s="673"/>
      <c r="H2" s="673"/>
      <c r="I2" s="673"/>
      <c r="J2" s="673"/>
      <c r="K2" s="673"/>
      <c r="L2" s="673"/>
      <c r="M2" s="673"/>
      <c r="N2" s="674"/>
      <c r="O2" s="70" t="s">
        <v>68</v>
      </c>
      <c r="P2" s="71" t="s">
        <v>180</v>
      </c>
      <c r="Q2" s="72" t="s">
        <v>111</v>
      </c>
      <c r="R2" s="469"/>
    </row>
    <row r="3" spans="1:19" s="19" customFormat="1" ht="15.6" customHeight="1" x14ac:dyDescent="0.25">
      <c r="A3" s="338"/>
      <c r="B3" s="339" t="s">
        <v>101</v>
      </c>
      <c r="C3" s="330" t="s">
        <v>126</v>
      </c>
      <c r="D3" s="331" t="s">
        <v>127</v>
      </c>
      <c r="E3" s="332" t="s">
        <v>128</v>
      </c>
      <c r="F3" s="331" t="s">
        <v>129</v>
      </c>
      <c r="G3" s="331" t="s">
        <v>130</v>
      </c>
      <c r="H3" s="331" t="s">
        <v>123</v>
      </c>
      <c r="I3" s="331" t="s">
        <v>125</v>
      </c>
      <c r="J3" s="331" t="s">
        <v>131</v>
      </c>
      <c r="K3" s="331" t="s">
        <v>132</v>
      </c>
      <c r="L3" s="331" t="s">
        <v>133</v>
      </c>
      <c r="M3" s="331" t="s">
        <v>134</v>
      </c>
      <c r="N3" s="157" t="s">
        <v>135</v>
      </c>
      <c r="O3" s="333"/>
      <c r="P3" s="334">
        <v>44573</v>
      </c>
      <c r="Q3" s="335"/>
      <c r="R3" s="468"/>
    </row>
    <row r="4" spans="1:19" ht="9.75" customHeight="1" x14ac:dyDescent="0.3">
      <c r="A4" s="10"/>
      <c r="B4" s="21"/>
      <c r="C4" s="22"/>
      <c r="D4" s="23"/>
      <c r="E4" s="23"/>
      <c r="F4" s="23"/>
      <c r="G4" s="23"/>
      <c r="H4" s="24"/>
      <c r="I4" s="25"/>
      <c r="J4" s="25"/>
      <c r="K4" s="26"/>
      <c r="L4" s="25"/>
      <c r="M4" s="26"/>
      <c r="N4" s="27"/>
      <c r="O4" s="28"/>
      <c r="P4" s="29"/>
      <c r="Q4" s="32"/>
      <c r="R4" s="470"/>
    </row>
    <row r="5" spans="1:19" s="19" customFormat="1" ht="15.6" customHeight="1" x14ac:dyDescent="0.25">
      <c r="A5" s="62"/>
      <c r="B5" s="63"/>
      <c r="C5" s="675" t="s">
        <v>41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7"/>
      <c r="O5" s="678" t="s">
        <v>39</v>
      </c>
      <c r="P5" s="679"/>
      <c r="Q5" s="64" t="s">
        <v>40</v>
      </c>
      <c r="R5" s="471"/>
    </row>
    <row r="6" spans="1:19" s="18" customFormat="1" ht="10.8" customHeight="1" x14ac:dyDescent="0.25">
      <c r="A6" s="340"/>
      <c r="B6" s="341"/>
      <c r="C6" s="326"/>
      <c r="D6" s="327"/>
      <c r="E6" s="342"/>
      <c r="F6" s="327"/>
      <c r="G6" s="327"/>
      <c r="H6" s="343"/>
      <c r="I6" s="344"/>
      <c r="J6" s="344"/>
      <c r="K6" s="327"/>
      <c r="L6" s="344"/>
      <c r="M6" s="327"/>
      <c r="N6" s="327"/>
      <c r="O6" s="345"/>
      <c r="P6" s="346"/>
      <c r="Q6" s="347"/>
      <c r="R6" s="472"/>
    </row>
    <row r="7" spans="1:19" s="18" customFormat="1" ht="16.2" customHeight="1" x14ac:dyDescent="0.25">
      <c r="A7" s="670" t="s">
        <v>102</v>
      </c>
      <c r="B7" s="671"/>
      <c r="C7" s="348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>
        <f>+O10+O9+O8</f>
        <v>641079</v>
      </c>
      <c r="P7" s="351">
        <f>+P10+P9+P8</f>
        <v>1407019.7566537396</v>
      </c>
      <c r="Q7" s="352">
        <f>+O7/P7</f>
        <v>0.45562899665648848</v>
      </c>
      <c r="R7" s="473"/>
    </row>
    <row r="8" spans="1:19" s="18" customFormat="1" ht="16.2" customHeight="1" x14ac:dyDescent="0.25">
      <c r="A8" s="340" t="s">
        <v>103</v>
      </c>
      <c r="B8" s="342" t="s">
        <v>146</v>
      </c>
      <c r="C8" s="348">
        <f>'Table 3 WTO Raw  '!$B$46+'Table 3 WTO Raw  '!E46</f>
        <v>283096</v>
      </c>
      <c r="D8" s="349">
        <f>+'Table 3 WTO Raw  '!F46+'Table 3 WTO Raw  '!C46</f>
        <v>123086</v>
      </c>
      <c r="E8" s="349">
        <f>'Table 3 WTO Raw  '!$G$46+'Table 3 WTO Raw  '!D46</f>
        <v>129786</v>
      </c>
      <c r="F8" s="349"/>
      <c r="G8" s="349"/>
      <c r="H8" s="349"/>
      <c r="I8" s="349"/>
      <c r="J8" s="349"/>
      <c r="K8" s="349"/>
      <c r="L8" s="349"/>
      <c r="M8" s="349"/>
      <c r="N8" s="349"/>
      <c r="O8" s="350">
        <f>SUM(C8:N8)</f>
        <v>535968</v>
      </c>
      <c r="P8" s="351">
        <f>'Table 8 FY 2022 '!$D$9</f>
        <v>976408</v>
      </c>
      <c r="Q8" s="352">
        <f t="shared" ref="Q8:Q14" si="0">+O8/P8</f>
        <v>0.54891807523084613</v>
      </c>
      <c r="R8" s="473"/>
    </row>
    <row r="9" spans="1:19" s="18" customFormat="1" ht="16.2" customHeight="1" x14ac:dyDescent="0.25">
      <c r="A9" s="340" t="s">
        <v>104</v>
      </c>
      <c r="B9" s="342" t="s">
        <v>105</v>
      </c>
      <c r="C9" s="348">
        <f>'Table 4 Refined'!$B$14</f>
        <v>68177</v>
      </c>
      <c r="D9" s="349">
        <f>'Table 4 Refined'!$C$14</f>
        <v>293</v>
      </c>
      <c r="E9" s="349">
        <f>'Table 4 Refined'!$D$14</f>
        <v>1406</v>
      </c>
      <c r="F9" s="349"/>
      <c r="G9" s="349"/>
      <c r="H9" s="349"/>
      <c r="I9" s="349"/>
      <c r="J9" s="354"/>
      <c r="K9" s="355"/>
      <c r="L9" s="349"/>
      <c r="M9" s="349"/>
      <c r="N9" s="349"/>
      <c r="O9" s="353">
        <f>SUM(C9:N9)</f>
        <v>69876</v>
      </c>
      <c r="P9" s="356">
        <f>'Table 8 FY 2022 '!$D$19</f>
        <v>219046</v>
      </c>
      <c r="Q9" s="352">
        <f t="shared" si="0"/>
        <v>0.31900148827186986</v>
      </c>
      <c r="R9" s="473"/>
    </row>
    <row r="10" spans="1:19" s="18" customFormat="1" ht="16.2" customHeight="1" x14ac:dyDescent="0.25">
      <c r="A10" s="340" t="s">
        <v>106</v>
      </c>
      <c r="B10" s="342" t="s">
        <v>107</v>
      </c>
      <c r="C10" s="348">
        <f>'Table 5 FTAs '!$C$30</f>
        <v>11149</v>
      </c>
      <c r="D10" s="357">
        <f>'Table 5 FTAs '!$D$30</f>
        <v>16641</v>
      </c>
      <c r="E10" s="349">
        <f>'Table 5 FTAs '!$E$30</f>
        <v>7445</v>
      </c>
      <c r="F10" s="349"/>
      <c r="G10" s="349"/>
      <c r="H10" s="358"/>
      <c r="I10" s="349"/>
      <c r="J10" s="349"/>
      <c r="K10" s="349"/>
      <c r="L10" s="349"/>
      <c r="M10" s="349"/>
      <c r="N10" s="349"/>
      <c r="O10" s="353">
        <f t="shared" ref="O10:O13" si="1">SUM(C10:N10)</f>
        <v>35235</v>
      </c>
      <c r="P10" s="356">
        <f>'Table 8 FY 2022 '!$D$42</f>
        <v>211565.75665373946</v>
      </c>
      <c r="Q10" s="352">
        <f t="shared" si="0"/>
        <v>0.16654396513547134</v>
      </c>
      <c r="R10" s="473"/>
    </row>
    <row r="11" spans="1:19" s="18" customFormat="1" ht="16.2" customHeight="1" x14ac:dyDescent="0.25">
      <c r="A11" s="340" t="s">
        <v>170</v>
      </c>
      <c r="B11" s="342" t="s">
        <v>108</v>
      </c>
      <c r="C11" s="348">
        <f>'Tables 6,7 Re-Export '!$B$23</f>
        <v>3040</v>
      </c>
      <c r="D11" s="349">
        <f>'Tables 6,7 Re-Export '!$C$23</f>
        <v>16714</v>
      </c>
      <c r="E11" s="359">
        <f>'Tables 6,7 Re-Export '!$D$23</f>
        <v>0</v>
      </c>
      <c r="F11" s="359"/>
      <c r="G11" s="359"/>
      <c r="H11" s="349"/>
      <c r="I11" s="349"/>
      <c r="J11" s="349"/>
      <c r="K11" s="349"/>
      <c r="L11" s="349"/>
      <c r="M11" s="349"/>
      <c r="N11" s="349"/>
      <c r="O11" s="353">
        <f t="shared" si="1"/>
        <v>19754</v>
      </c>
      <c r="P11" s="356">
        <f>'Table 8 FY 2022 '!$D$48</f>
        <v>226796.19753495211</v>
      </c>
      <c r="Q11" s="352">
        <f t="shared" si="0"/>
        <v>8.7100225730000008E-2</v>
      </c>
      <c r="R11" s="473"/>
    </row>
    <row r="12" spans="1:19" s="18" customFormat="1" ht="16.2" customHeight="1" x14ac:dyDescent="0.25">
      <c r="A12" s="360" t="s">
        <v>109</v>
      </c>
      <c r="B12" s="361" t="s">
        <v>147</v>
      </c>
      <c r="C12" s="348">
        <f>'Table 2 Mexico'!$B$23</f>
        <v>18668.72</v>
      </c>
      <c r="D12" s="349">
        <f>'Table 2 Mexico'!$C$23</f>
        <v>43195</v>
      </c>
      <c r="E12" s="349">
        <f>'Table 2 Mexico'!$D$23</f>
        <v>50990.240000000005</v>
      </c>
      <c r="F12" s="349"/>
      <c r="G12" s="349"/>
      <c r="H12" s="349"/>
      <c r="I12" s="349"/>
      <c r="J12" s="349"/>
      <c r="K12" s="349"/>
      <c r="L12" s="349"/>
      <c r="M12" s="349"/>
      <c r="N12" s="349"/>
      <c r="O12" s="353">
        <f t="shared" si="1"/>
        <v>112853.96</v>
      </c>
      <c r="P12" s="356">
        <f>'Table 8 FY 2022 '!$D$46</f>
        <v>965890.53227933578</v>
      </c>
      <c r="Q12" s="362">
        <f t="shared" si="0"/>
        <v>0.11683928584917801</v>
      </c>
      <c r="R12" s="474"/>
    </row>
    <row r="13" spans="1:19" s="18" customFormat="1" ht="18" customHeight="1" x14ac:dyDescent="0.25">
      <c r="A13" s="340" t="s">
        <v>266</v>
      </c>
      <c r="B13" s="361" t="s">
        <v>181</v>
      </c>
      <c r="C13" s="449">
        <f>'Tables 10 High Duty'!$B$65</f>
        <v>34524.149199999993</v>
      </c>
      <c r="D13" s="633">
        <f>'Tables 10 High Duty'!$C$65</f>
        <v>12767.240000000002</v>
      </c>
      <c r="E13" s="484">
        <f>'Tables 10 High Duty'!$D$65</f>
        <v>34824.22</v>
      </c>
      <c r="F13" s="485"/>
      <c r="G13" s="485"/>
      <c r="H13" s="485"/>
      <c r="I13" s="485"/>
      <c r="J13" s="484"/>
      <c r="K13" s="484"/>
      <c r="L13" s="484"/>
      <c r="M13" s="484"/>
      <c r="N13" s="363"/>
      <c r="O13" s="353">
        <f t="shared" si="1"/>
        <v>82115.609199999992</v>
      </c>
      <c r="P13" s="356">
        <f>'Table 8 FY 2022 '!$D$50</f>
        <v>136077.71852097128</v>
      </c>
      <c r="Q13" s="352">
        <f t="shared" si="0"/>
        <v>0.60344639881175666</v>
      </c>
      <c r="R13" s="473"/>
      <c r="S13" s="492"/>
    </row>
    <row r="14" spans="1:19" s="18" customFormat="1" ht="16.2" customHeight="1" x14ac:dyDescent="0.25">
      <c r="A14" s="328"/>
      <c r="B14" s="329" t="s">
        <v>35</v>
      </c>
      <c r="C14" s="364">
        <f t="shared" ref="C14:E14" si="2">SUM(C8:C13)</f>
        <v>418654.86919999996</v>
      </c>
      <c r="D14" s="364">
        <f t="shared" si="2"/>
        <v>212696.24</v>
      </c>
      <c r="E14" s="364">
        <f t="shared" si="2"/>
        <v>224451.46</v>
      </c>
      <c r="F14" s="364"/>
      <c r="G14" s="364"/>
      <c r="H14" s="364"/>
      <c r="I14" s="364"/>
      <c r="J14" s="364"/>
      <c r="K14" s="364"/>
      <c r="L14" s="364"/>
      <c r="M14" s="364"/>
      <c r="N14" s="364"/>
      <c r="O14" s="365">
        <f>SUM(O8:O13)</f>
        <v>855802.56919999991</v>
      </c>
      <c r="P14" s="366">
        <f>SUM(P8:P13)</f>
        <v>2735784.2049889988</v>
      </c>
      <c r="Q14" s="367">
        <f t="shared" si="0"/>
        <v>0.31281800941731852</v>
      </c>
      <c r="R14" s="473"/>
    </row>
    <row r="15" spans="1:19" s="18" customFormat="1" ht="16.2" customHeight="1" x14ac:dyDescent="0.25">
      <c r="A15" s="340"/>
      <c r="B15" s="342"/>
      <c r="C15" s="465"/>
      <c r="D15" s="463"/>
      <c r="E15" s="463"/>
      <c r="F15" s="463"/>
      <c r="G15" s="463"/>
      <c r="H15" s="463"/>
      <c r="I15" s="467"/>
      <c r="J15" s="467"/>
      <c r="K15" s="463"/>
      <c r="L15" s="479"/>
      <c r="M15" s="478"/>
      <c r="N15" s="463"/>
      <c r="O15" s="353"/>
      <c r="P15" s="356"/>
      <c r="Q15" s="464"/>
      <c r="R15" s="473"/>
    </row>
    <row r="16" spans="1:19" s="18" customFormat="1" ht="15.6" customHeight="1" x14ac:dyDescent="0.25">
      <c r="A16" s="340"/>
      <c r="B16" s="186"/>
      <c r="C16" s="675" t="s">
        <v>112</v>
      </c>
      <c r="D16" s="680"/>
      <c r="E16" s="680"/>
      <c r="F16" s="680"/>
      <c r="G16" s="680"/>
      <c r="H16" s="680"/>
      <c r="I16" s="680"/>
      <c r="J16" s="680"/>
      <c r="K16" s="680"/>
      <c r="L16" s="680"/>
      <c r="M16" s="680"/>
      <c r="N16" s="681"/>
      <c r="O16" s="682" t="s">
        <v>73</v>
      </c>
      <c r="P16" s="683"/>
      <c r="Q16" s="69" t="s">
        <v>40</v>
      </c>
      <c r="R16" s="475"/>
    </row>
    <row r="17" spans="1:18" s="18" customFormat="1" ht="14.4" customHeight="1" x14ac:dyDescent="0.25">
      <c r="A17" s="340"/>
      <c r="B17" s="341"/>
      <c r="C17" s="675"/>
      <c r="D17" s="680"/>
      <c r="E17" s="680"/>
      <c r="F17" s="680"/>
      <c r="G17" s="680"/>
      <c r="H17" s="680"/>
      <c r="I17" s="680"/>
      <c r="J17" s="680"/>
      <c r="K17" s="680"/>
      <c r="L17" s="680"/>
      <c r="M17" s="680"/>
      <c r="N17" s="681"/>
      <c r="O17" s="682"/>
      <c r="P17" s="683"/>
      <c r="Q17" s="69"/>
      <c r="R17" s="475"/>
    </row>
    <row r="18" spans="1:18" s="18" customFormat="1" ht="15" customHeight="1" x14ac:dyDescent="0.25">
      <c r="A18" s="670" t="s">
        <v>102</v>
      </c>
      <c r="B18" s="671"/>
      <c r="C18" s="348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50">
        <f>+O21+O20+O19</f>
        <v>706668.59383875004</v>
      </c>
      <c r="P18" s="368">
        <f t="shared" ref="P18:P25" si="3">ROUND(+P7*1.10231125,0)</f>
        <v>1550974</v>
      </c>
      <c r="Q18" s="369">
        <f>+O18/P18</f>
        <v>0.45562891050317417</v>
      </c>
      <c r="R18" s="476"/>
    </row>
    <row r="19" spans="1:18" s="18" customFormat="1" ht="15" customHeight="1" x14ac:dyDescent="0.25">
      <c r="A19" s="370" t="s">
        <v>103</v>
      </c>
      <c r="B19" s="342" t="s">
        <v>146</v>
      </c>
      <c r="C19" s="348">
        <f t="shared" ref="C19:E24" si="4">C8*1.10231125</f>
        <v>312059.90562999999</v>
      </c>
      <c r="D19" s="349">
        <f t="shared" si="4"/>
        <v>135679.08251750001</v>
      </c>
      <c r="E19" s="349">
        <f t="shared" si="4"/>
        <v>143064.5678925</v>
      </c>
      <c r="F19" s="349"/>
      <c r="G19" s="349"/>
      <c r="H19" s="349"/>
      <c r="I19" s="349"/>
      <c r="J19" s="349"/>
      <c r="K19" s="349"/>
      <c r="L19" s="349"/>
      <c r="M19" s="349"/>
      <c r="N19" s="349"/>
      <c r="O19" s="350">
        <f t="shared" ref="O19:O25" si="5">+O8*1.10231125</f>
        <v>590803.55604000005</v>
      </c>
      <c r="P19" s="368">
        <f t="shared" si="3"/>
        <v>1076306</v>
      </c>
      <c r="Q19" s="369">
        <f t="shared" ref="Q19:Q25" si="6">+O19/P19</f>
        <v>0.548917831954853</v>
      </c>
      <c r="R19" s="476"/>
    </row>
    <row r="20" spans="1:18" s="18" customFormat="1" ht="15" customHeight="1" x14ac:dyDescent="0.25">
      <c r="A20" s="370" t="s">
        <v>104</v>
      </c>
      <c r="B20" s="342" t="s">
        <v>105</v>
      </c>
      <c r="C20" s="348">
        <f t="shared" si="4"/>
        <v>75152.274091250001</v>
      </c>
      <c r="D20" s="349">
        <f t="shared" ref="D20:E20" si="7">D9*1.10231125</f>
        <v>322.97719625000002</v>
      </c>
      <c r="E20" s="349">
        <f t="shared" si="7"/>
        <v>1549.8496175</v>
      </c>
      <c r="F20" s="349"/>
      <c r="G20" s="349"/>
      <c r="H20" s="349"/>
      <c r="I20" s="349"/>
      <c r="J20" s="349"/>
      <c r="K20" s="349"/>
      <c r="L20" s="349"/>
      <c r="M20" s="349"/>
      <c r="N20" s="349"/>
      <c r="O20" s="353">
        <f t="shared" si="5"/>
        <v>77025.100904999999</v>
      </c>
      <c r="P20" s="368">
        <f t="shared" si="3"/>
        <v>241457</v>
      </c>
      <c r="Q20" s="369">
        <f t="shared" si="6"/>
        <v>0.31900131661123926</v>
      </c>
      <c r="R20" s="476"/>
    </row>
    <row r="21" spans="1:18" s="18" customFormat="1" ht="15" customHeight="1" x14ac:dyDescent="0.25">
      <c r="A21" s="370" t="s">
        <v>106</v>
      </c>
      <c r="B21" s="342" t="s">
        <v>107</v>
      </c>
      <c r="C21" s="348">
        <f t="shared" si="4"/>
        <v>12289.668126250001</v>
      </c>
      <c r="D21" s="349">
        <f t="shared" ref="D21:E21" si="8">D10*1.10231125</f>
        <v>18343.561511250002</v>
      </c>
      <c r="E21" s="349">
        <f t="shared" si="8"/>
        <v>8206.7072562499998</v>
      </c>
      <c r="F21" s="349"/>
      <c r="G21" s="349"/>
      <c r="H21" s="349"/>
      <c r="I21" s="349"/>
      <c r="J21" s="349"/>
      <c r="K21" s="349"/>
      <c r="L21" s="349"/>
      <c r="M21" s="349"/>
      <c r="N21" s="349"/>
      <c r="O21" s="353">
        <f t="shared" si="5"/>
        <v>38839.936893750004</v>
      </c>
      <c r="P21" s="368">
        <f t="shared" si="3"/>
        <v>233211</v>
      </c>
      <c r="Q21" s="369">
        <f t="shared" si="6"/>
        <v>0.16654418914094962</v>
      </c>
      <c r="R21" s="476"/>
    </row>
    <row r="22" spans="1:18" s="18" customFormat="1" ht="15" customHeight="1" x14ac:dyDescent="0.25">
      <c r="A22" s="370" t="s">
        <v>170</v>
      </c>
      <c r="B22" s="342" t="s">
        <v>108</v>
      </c>
      <c r="C22" s="348">
        <f t="shared" si="4"/>
        <v>3351.0262000000002</v>
      </c>
      <c r="D22" s="349">
        <f t="shared" ref="D22:E22" si="9">D11*1.10231125</f>
        <v>18424.030232500001</v>
      </c>
      <c r="E22" s="349">
        <f t="shared" si="9"/>
        <v>0</v>
      </c>
      <c r="F22" s="349"/>
      <c r="G22" s="349"/>
      <c r="H22" s="349"/>
      <c r="I22" s="349"/>
      <c r="J22" s="349"/>
      <c r="K22" s="349"/>
      <c r="L22" s="349"/>
      <c r="M22" s="349"/>
      <c r="N22" s="349"/>
      <c r="O22" s="353">
        <f t="shared" si="5"/>
        <v>21775.056432500001</v>
      </c>
      <c r="P22" s="368">
        <f t="shared" si="3"/>
        <v>250000</v>
      </c>
      <c r="Q22" s="369">
        <f t="shared" si="6"/>
        <v>8.7100225730000008E-2</v>
      </c>
      <c r="R22" s="476"/>
    </row>
    <row r="23" spans="1:18" s="18" customFormat="1" ht="15" customHeight="1" x14ac:dyDescent="0.25">
      <c r="A23" s="371" t="s">
        <v>109</v>
      </c>
      <c r="B23" s="372" t="s">
        <v>147</v>
      </c>
      <c r="C23" s="348">
        <f t="shared" si="4"/>
        <v>20578.740079100004</v>
      </c>
      <c r="D23" s="349">
        <f t="shared" ref="D23:E23" si="10">D12*1.10231125</f>
        <v>47614.334443750005</v>
      </c>
      <c r="E23" s="349">
        <f t="shared" si="10"/>
        <v>56207.115192200006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53">
        <f t="shared" si="5"/>
        <v>124400.18971505002</v>
      </c>
      <c r="P23" s="368">
        <f t="shared" si="3"/>
        <v>1064712</v>
      </c>
      <c r="Q23" s="373">
        <f t="shared" si="6"/>
        <v>0.11683928584917801</v>
      </c>
      <c r="R23" s="477"/>
    </row>
    <row r="24" spans="1:18" s="18" customFormat="1" ht="16.2" customHeight="1" x14ac:dyDescent="0.25">
      <c r="A24" s="340" t="s">
        <v>266</v>
      </c>
      <c r="B24" s="361" t="s">
        <v>181</v>
      </c>
      <c r="C24" s="348">
        <f t="shared" si="4"/>
        <v>38056.358059838494</v>
      </c>
      <c r="D24" s="349">
        <f t="shared" ref="D24:E24" si="11">D13*1.10231125</f>
        <v>14073.472283450003</v>
      </c>
      <c r="E24" s="349">
        <f t="shared" si="11"/>
        <v>38387.129478475006</v>
      </c>
      <c r="F24" s="349"/>
      <c r="G24" s="349"/>
      <c r="H24" s="349"/>
      <c r="I24" s="349"/>
      <c r="J24" s="349"/>
      <c r="K24" s="349"/>
      <c r="L24" s="349"/>
      <c r="M24" s="349"/>
      <c r="N24" s="349"/>
      <c r="O24" s="353">
        <f t="shared" si="5"/>
        <v>90516.959821763492</v>
      </c>
      <c r="P24" s="368">
        <f t="shared" si="3"/>
        <v>150000</v>
      </c>
      <c r="Q24" s="369">
        <f t="shared" si="6"/>
        <v>0.60344639881175666</v>
      </c>
      <c r="R24" s="476"/>
    </row>
    <row r="25" spans="1:18" s="18" customFormat="1" ht="15" customHeight="1" x14ac:dyDescent="0.25">
      <c r="A25" s="328"/>
      <c r="B25" s="374" t="s">
        <v>35</v>
      </c>
      <c r="C25" s="375">
        <f t="shared" ref="C25:E25" si="12">SUM(C19:C24)</f>
        <v>461487.97218643845</v>
      </c>
      <c r="D25" s="392">
        <f t="shared" si="12"/>
        <v>234457.45818470002</v>
      </c>
      <c r="E25" s="392">
        <f t="shared" si="12"/>
        <v>247415.36943692499</v>
      </c>
      <c r="F25" s="392"/>
      <c r="G25" s="392"/>
      <c r="H25" s="392"/>
      <c r="I25" s="392"/>
      <c r="J25" s="392"/>
      <c r="K25" s="392"/>
      <c r="L25" s="392"/>
      <c r="M25" s="392"/>
      <c r="N25" s="376"/>
      <c r="O25" s="365">
        <f t="shared" si="5"/>
        <v>943360.79980806343</v>
      </c>
      <c r="P25" s="377">
        <f t="shared" si="3"/>
        <v>3015686</v>
      </c>
      <c r="Q25" s="378">
        <f t="shared" si="6"/>
        <v>0.31281797899650809</v>
      </c>
      <c r="R25" s="476"/>
    </row>
    <row r="26" spans="1:18" s="18" customFormat="1" ht="13.8" customHeight="1" x14ac:dyDescent="0.25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</row>
    <row r="27" spans="1:18" s="18" customFormat="1" ht="16.2" customHeight="1" x14ac:dyDescent="0.25">
      <c r="A27" s="186" t="s">
        <v>148</v>
      </c>
      <c r="B27" s="342"/>
      <c r="C27" s="342"/>
      <c r="D27" s="186"/>
      <c r="E27" s="186"/>
      <c r="F27" s="186"/>
      <c r="G27" s="186"/>
      <c r="H27" s="186"/>
      <c r="I27" s="379"/>
      <c r="J27" s="186"/>
      <c r="K27" s="186"/>
      <c r="L27" s="186"/>
      <c r="M27" s="186"/>
      <c r="N27" s="186"/>
      <c r="O27" s="186"/>
      <c r="P27" s="380"/>
      <c r="Q27" s="380"/>
      <c r="R27" s="380"/>
    </row>
    <row r="28" spans="1:18" s="18" customFormat="1" ht="16.2" customHeight="1" x14ac:dyDescent="0.25">
      <c r="A28" s="186" t="s">
        <v>110</v>
      </c>
      <c r="B28" s="342"/>
      <c r="C28" s="342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381"/>
      <c r="P28" s="382"/>
      <c r="Q28" s="382"/>
      <c r="R28" s="382"/>
    </row>
    <row r="29" spans="1:18" s="18" customFormat="1" ht="16.2" customHeight="1" x14ac:dyDescent="0.25">
      <c r="A29" s="31" t="s">
        <v>225</v>
      </c>
      <c r="B29" s="31"/>
      <c r="C29" s="31"/>
      <c r="D29" s="31"/>
      <c r="E29" s="31"/>
      <c r="F29" s="31"/>
      <c r="G29" s="186"/>
      <c r="H29" s="186"/>
      <c r="I29" s="186"/>
      <c r="J29" s="186"/>
      <c r="K29" s="186"/>
      <c r="L29" s="355"/>
      <c r="M29" s="186"/>
      <c r="N29" s="186"/>
      <c r="O29" s="383"/>
      <c r="P29" s="382"/>
      <c r="Q29" s="382"/>
      <c r="R29" s="382"/>
    </row>
    <row r="30" spans="1:18" s="18" customFormat="1" ht="16.2" customHeight="1" x14ac:dyDescent="0.25">
      <c r="A30" s="186" t="s">
        <v>113</v>
      </c>
      <c r="B30" s="342"/>
      <c r="C30" s="384"/>
      <c r="D30" s="186"/>
      <c r="E30" s="385"/>
      <c r="F30" s="186"/>
      <c r="G30" s="385"/>
      <c r="H30" s="186"/>
      <c r="I30" s="186"/>
      <c r="J30" s="324"/>
      <c r="K30" s="324"/>
      <c r="L30" s="186"/>
      <c r="M30" s="186"/>
      <c r="N30" s="186"/>
      <c r="O30" s="186"/>
      <c r="P30" s="386"/>
      <c r="Q30" s="386"/>
      <c r="R30" s="386"/>
    </row>
    <row r="31" spans="1:18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20"/>
      <c r="K31" s="396"/>
      <c r="O31" s="40"/>
    </row>
    <row r="32" spans="1:18" x14ac:dyDescent="0.25">
      <c r="C32" s="39"/>
      <c r="D32" s="39"/>
      <c r="E32" s="39"/>
      <c r="F32" s="39"/>
      <c r="G32" s="39"/>
      <c r="H32" s="39"/>
      <c r="I32" s="487"/>
      <c r="J32" s="488"/>
      <c r="K32" s="39"/>
      <c r="L32" s="39"/>
      <c r="N32" s="39"/>
      <c r="O32" s="39"/>
      <c r="P32" s="39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32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N30"/>
  <sheetViews>
    <sheetView zoomScaleNormal="100" workbookViewId="0">
      <selection activeCell="D23" sqref="D23"/>
    </sheetView>
  </sheetViews>
  <sheetFormatPr defaultRowHeight="13.2" x14ac:dyDescent="0.25"/>
  <cols>
    <col min="1" max="1" width="28.33203125" style="173" customWidth="1"/>
    <col min="2" max="6" width="9.6640625" style="173" customWidth="1"/>
    <col min="7" max="7" width="9.44140625" style="627" customWidth="1"/>
    <col min="8" max="13" width="9.44140625" style="173" customWidth="1"/>
    <col min="14" max="14" width="15.6640625" style="173" customWidth="1"/>
    <col min="15" max="16384" width="8.88671875" style="173"/>
  </cols>
  <sheetData>
    <row r="1" spans="1:14" s="185" customFormat="1" ht="21.15" customHeight="1" x14ac:dyDescent="0.25">
      <c r="A1" s="685" t="s">
        <v>267</v>
      </c>
      <c r="B1" s="686"/>
      <c r="C1" s="686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</row>
    <row r="2" spans="1:14" ht="31.65" customHeight="1" x14ac:dyDescent="0.25">
      <c r="A2" s="585"/>
      <c r="B2" s="586" t="s">
        <v>327</v>
      </c>
      <c r="C2" s="586" t="s">
        <v>294</v>
      </c>
      <c r="D2" s="586" t="s">
        <v>328</v>
      </c>
      <c r="E2" s="586" t="s">
        <v>230</v>
      </c>
      <c r="F2" s="586" t="s">
        <v>231</v>
      </c>
      <c r="G2" s="586" t="s">
        <v>232</v>
      </c>
      <c r="H2" s="586" t="s">
        <v>233</v>
      </c>
      <c r="I2" s="586" t="s">
        <v>234</v>
      </c>
      <c r="J2" s="586" t="s">
        <v>235</v>
      </c>
      <c r="K2" s="586" t="s">
        <v>236</v>
      </c>
      <c r="L2" s="586" t="s">
        <v>237</v>
      </c>
      <c r="M2" s="587" t="s">
        <v>238</v>
      </c>
      <c r="N2" s="588" t="s">
        <v>239</v>
      </c>
    </row>
    <row r="3" spans="1:14" ht="18" customHeight="1" x14ac:dyDescent="0.25">
      <c r="A3" s="589"/>
      <c r="B3" s="688" t="s">
        <v>65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90"/>
      <c r="N3" s="590"/>
    </row>
    <row r="4" spans="1:14" ht="15.6" customHeight="1" x14ac:dyDescent="0.25">
      <c r="A4" s="591" t="s">
        <v>44</v>
      </c>
      <c r="B4" s="592"/>
      <c r="C4" s="593"/>
      <c r="D4" s="593"/>
      <c r="E4" s="593"/>
      <c r="F4" s="594"/>
      <c r="G4" s="593"/>
      <c r="H4" s="593"/>
      <c r="I4" s="175"/>
      <c r="J4" s="175"/>
      <c r="K4" s="595"/>
      <c r="L4" s="595"/>
      <c r="M4" s="596"/>
      <c r="N4" s="597"/>
    </row>
    <row r="5" spans="1:14" ht="15.6" customHeight="1" x14ac:dyDescent="0.25">
      <c r="A5" s="598" t="s">
        <v>268</v>
      </c>
      <c r="B5" s="599">
        <v>0</v>
      </c>
      <c r="C5" s="600">
        <v>0</v>
      </c>
      <c r="D5" s="600"/>
      <c r="E5" s="601"/>
      <c r="F5" s="600"/>
      <c r="G5" s="602"/>
      <c r="H5" s="593"/>
      <c r="I5" s="175"/>
      <c r="J5" s="175"/>
      <c r="K5" s="603"/>
      <c r="L5" s="595"/>
      <c r="M5" s="596"/>
      <c r="N5" s="597">
        <f>SUM(B5:M5)</f>
        <v>0</v>
      </c>
    </row>
    <row r="6" spans="1:14" ht="15.6" customHeight="1" x14ac:dyDescent="0.25">
      <c r="A6" s="598" t="s">
        <v>269</v>
      </c>
      <c r="B6" s="599">
        <v>159</v>
      </c>
      <c r="C6" s="600">
        <v>58</v>
      </c>
      <c r="D6" s="600"/>
      <c r="E6" s="601"/>
      <c r="F6" s="600"/>
      <c r="G6" s="602"/>
      <c r="H6" s="593"/>
      <c r="I6" s="175"/>
      <c r="J6" s="175"/>
      <c r="K6" s="603"/>
      <c r="L6" s="595"/>
      <c r="M6" s="596"/>
      <c r="N6" s="597">
        <f t="shared" ref="N6:N20" si="0">SUM(B6:M6)</f>
        <v>217</v>
      </c>
    </row>
    <row r="7" spans="1:14" ht="15.6" customHeight="1" x14ac:dyDescent="0.25">
      <c r="A7" s="598" t="s">
        <v>270</v>
      </c>
      <c r="B7" s="599">
        <v>1559</v>
      </c>
      <c r="C7" s="600">
        <v>5230</v>
      </c>
      <c r="D7" s="600"/>
      <c r="E7" s="601"/>
      <c r="F7" s="600"/>
      <c r="G7" s="602"/>
      <c r="H7" s="593"/>
      <c r="I7" s="595"/>
      <c r="J7" s="175"/>
      <c r="K7" s="603"/>
      <c r="L7" s="595"/>
      <c r="M7" s="596"/>
      <c r="N7" s="597">
        <f t="shared" si="0"/>
        <v>6789</v>
      </c>
    </row>
    <row r="8" spans="1:14" ht="15.6" customHeight="1" x14ac:dyDescent="0.25">
      <c r="A8" s="598" t="s">
        <v>271</v>
      </c>
      <c r="B8" s="599">
        <v>0</v>
      </c>
      <c r="C8" s="600">
        <v>0</v>
      </c>
      <c r="D8" s="600"/>
      <c r="E8" s="601"/>
      <c r="F8" s="600"/>
      <c r="G8" s="602"/>
      <c r="H8" s="593"/>
      <c r="I8" s="593"/>
      <c r="J8" s="175"/>
      <c r="K8" s="603"/>
      <c r="L8" s="595"/>
      <c r="M8" s="596"/>
      <c r="N8" s="597">
        <f t="shared" si="0"/>
        <v>0</v>
      </c>
    </row>
    <row r="9" spans="1:14" ht="15.6" customHeight="1" x14ac:dyDescent="0.25">
      <c r="A9" s="598" t="s">
        <v>272</v>
      </c>
      <c r="B9" s="599">
        <v>2450</v>
      </c>
      <c r="C9" s="600">
        <v>0</v>
      </c>
      <c r="D9" s="600"/>
      <c r="E9" s="601"/>
      <c r="F9" s="600"/>
      <c r="G9" s="602"/>
      <c r="H9" s="593"/>
      <c r="I9" s="175"/>
      <c r="J9" s="604"/>
      <c r="K9" s="603"/>
      <c r="L9" s="595"/>
      <c r="M9" s="596"/>
      <c r="N9" s="597">
        <f t="shared" si="0"/>
        <v>2450</v>
      </c>
    </row>
    <row r="10" spans="1:14" ht="15.6" customHeight="1" x14ac:dyDescent="0.25">
      <c r="A10" s="598" t="s">
        <v>273</v>
      </c>
      <c r="B10" s="605">
        <v>0</v>
      </c>
      <c r="C10" s="600">
        <v>0</v>
      </c>
      <c r="D10" s="600"/>
      <c r="E10" s="601"/>
      <c r="F10" s="606"/>
      <c r="G10" s="602"/>
      <c r="H10" s="593"/>
      <c r="I10" s="175"/>
      <c r="J10" s="175"/>
      <c r="K10" s="603"/>
      <c r="L10" s="595"/>
      <c r="M10" s="596"/>
      <c r="N10" s="597">
        <f t="shared" si="0"/>
        <v>0</v>
      </c>
    </row>
    <row r="11" spans="1:14" ht="15.6" customHeight="1" x14ac:dyDescent="0.25">
      <c r="A11" s="598" t="s">
        <v>274</v>
      </c>
      <c r="B11" s="605">
        <v>0</v>
      </c>
      <c r="C11" s="600">
        <v>15214</v>
      </c>
      <c r="D11" s="600"/>
      <c r="E11" s="601"/>
      <c r="F11" s="606"/>
      <c r="G11" s="602"/>
      <c r="H11" s="593"/>
      <c r="I11" s="175"/>
      <c r="J11" s="175"/>
      <c r="K11" s="603"/>
      <c r="L11" s="595"/>
      <c r="M11" s="596"/>
      <c r="N11" s="597">
        <f t="shared" si="0"/>
        <v>15214</v>
      </c>
    </row>
    <row r="12" spans="1:14" ht="15.6" customHeight="1" x14ac:dyDescent="0.25">
      <c r="A12" s="598" t="s">
        <v>275</v>
      </c>
      <c r="B12" s="599">
        <v>579</v>
      </c>
      <c r="C12" s="600">
        <v>1194</v>
      </c>
      <c r="D12" s="600"/>
      <c r="E12" s="607"/>
      <c r="F12" s="606"/>
      <c r="G12" s="602"/>
      <c r="H12" s="593"/>
      <c r="I12" s="175"/>
      <c r="J12" s="175"/>
      <c r="K12" s="603"/>
      <c r="L12" s="595"/>
      <c r="M12" s="596"/>
      <c r="N12" s="597">
        <f t="shared" si="0"/>
        <v>1773</v>
      </c>
    </row>
    <row r="13" spans="1:14" ht="15.6" customHeight="1" x14ac:dyDescent="0.25">
      <c r="A13" s="598" t="s">
        <v>276</v>
      </c>
      <c r="B13" s="599">
        <v>0</v>
      </c>
      <c r="C13" s="600">
        <v>0</v>
      </c>
      <c r="D13" s="600"/>
      <c r="E13" s="607"/>
      <c r="F13" s="606"/>
      <c r="G13" s="602"/>
      <c r="H13" s="593"/>
      <c r="I13" s="175"/>
      <c r="J13" s="175"/>
      <c r="K13" s="603"/>
      <c r="L13" s="595"/>
      <c r="M13" s="596"/>
      <c r="N13" s="597">
        <f t="shared" si="0"/>
        <v>0</v>
      </c>
    </row>
    <row r="14" spans="1:14" ht="15.6" customHeight="1" x14ac:dyDescent="0.25">
      <c r="A14" s="598" t="s">
        <v>277</v>
      </c>
      <c r="B14" s="599">
        <v>0</v>
      </c>
      <c r="C14" s="600">
        <v>250</v>
      </c>
      <c r="D14" s="600"/>
      <c r="E14" s="601"/>
      <c r="F14" s="600"/>
      <c r="G14" s="602"/>
      <c r="H14" s="593"/>
      <c r="I14" s="175"/>
      <c r="J14" s="175"/>
      <c r="K14" s="603"/>
      <c r="L14" s="595"/>
      <c r="M14" s="596"/>
      <c r="N14" s="597">
        <f t="shared" si="0"/>
        <v>250</v>
      </c>
    </row>
    <row r="15" spans="1:14" ht="15.6" customHeight="1" x14ac:dyDescent="0.25">
      <c r="A15" s="598" t="s">
        <v>278</v>
      </c>
      <c r="B15" s="599">
        <v>10803</v>
      </c>
      <c r="C15" s="600">
        <v>60</v>
      </c>
      <c r="D15" s="600"/>
      <c r="E15" s="607"/>
      <c r="F15" s="606"/>
      <c r="G15" s="602"/>
      <c r="H15" s="593"/>
      <c r="I15" s="175"/>
      <c r="J15" s="175"/>
      <c r="K15" s="603"/>
      <c r="L15" s="595"/>
      <c r="M15" s="596"/>
      <c r="N15" s="597">
        <f t="shared" si="0"/>
        <v>10863</v>
      </c>
    </row>
    <row r="16" spans="1:14" ht="15.6" customHeight="1" x14ac:dyDescent="0.25">
      <c r="A16" s="598" t="s">
        <v>279</v>
      </c>
      <c r="B16" s="599">
        <v>0</v>
      </c>
      <c r="C16" s="600">
        <v>0</v>
      </c>
      <c r="D16" s="600"/>
      <c r="E16" s="607"/>
      <c r="F16" s="606"/>
      <c r="G16" s="602"/>
      <c r="H16" s="593"/>
      <c r="I16" s="175"/>
      <c r="J16" s="175"/>
      <c r="K16" s="603"/>
      <c r="L16" s="595"/>
      <c r="M16" s="596"/>
      <c r="N16" s="597">
        <f t="shared" si="0"/>
        <v>0</v>
      </c>
    </row>
    <row r="17" spans="1:14" ht="15.6" customHeight="1" x14ac:dyDescent="0.25">
      <c r="A17" s="598" t="s">
        <v>280</v>
      </c>
      <c r="B17" s="599">
        <v>323</v>
      </c>
      <c r="C17" s="600">
        <v>2146</v>
      </c>
      <c r="D17" s="600"/>
      <c r="E17" s="607"/>
      <c r="F17" s="606"/>
      <c r="G17" s="602"/>
      <c r="H17" s="593"/>
      <c r="I17" s="593"/>
      <c r="J17" s="593"/>
      <c r="K17" s="603"/>
      <c r="L17" s="595"/>
      <c r="M17" s="596"/>
      <c r="N17" s="597">
        <f t="shared" si="0"/>
        <v>2469</v>
      </c>
    </row>
    <row r="18" spans="1:14" ht="15.6" customHeight="1" x14ac:dyDescent="0.25">
      <c r="A18" s="598" t="s">
        <v>281</v>
      </c>
      <c r="B18" s="599">
        <v>0</v>
      </c>
      <c r="C18" s="600">
        <v>15214</v>
      </c>
      <c r="D18" s="600"/>
      <c r="E18" s="607"/>
      <c r="F18" s="175"/>
      <c r="G18" s="602"/>
      <c r="H18" s="593"/>
      <c r="I18" s="593"/>
      <c r="J18" s="593"/>
      <c r="K18" s="603"/>
      <c r="L18" s="595"/>
      <c r="M18" s="596"/>
      <c r="N18" s="597">
        <f t="shared" si="0"/>
        <v>15214</v>
      </c>
    </row>
    <row r="19" spans="1:14" ht="15.6" customHeight="1" x14ac:dyDescent="0.25">
      <c r="A19" s="598" t="s">
        <v>282</v>
      </c>
      <c r="B19" s="599">
        <v>1474</v>
      </c>
      <c r="C19" s="600">
        <v>0</v>
      </c>
      <c r="D19" s="600"/>
      <c r="E19" s="607"/>
      <c r="F19" s="606"/>
      <c r="G19" s="602"/>
      <c r="H19" s="593"/>
      <c r="I19" s="593"/>
      <c r="J19" s="593"/>
      <c r="K19" s="603"/>
      <c r="L19" s="595"/>
      <c r="M19" s="596"/>
      <c r="N19" s="597">
        <f t="shared" si="0"/>
        <v>1474</v>
      </c>
    </row>
    <row r="20" spans="1:14" ht="15.6" customHeight="1" x14ac:dyDescent="0.25">
      <c r="A20" s="598" t="s">
        <v>283</v>
      </c>
      <c r="B20" s="599">
        <v>265</v>
      </c>
      <c r="C20" s="600">
        <v>1384</v>
      </c>
      <c r="D20" s="600"/>
      <c r="E20" s="607"/>
      <c r="F20" s="606"/>
      <c r="G20" s="602"/>
      <c r="H20" s="593"/>
      <c r="I20" s="593"/>
      <c r="J20" s="593"/>
      <c r="K20" s="603"/>
      <c r="L20" s="595"/>
      <c r="M20" s="596"/>
      <c r="N20" s="597">
        <f t="shared" si="0"/>
        <v>1649</v>
      </c>
    </row>
    <row r="21" spans="1:14" ht="14.4" customHeight="1" x14ac:dyDescent="0.25">
      <c r="A21" s="608"/>
      <c r="B21" s="599"/>
      <c r="C21" s="600"/>
      <c r="D21" s="600"/>
      <c r="E21" s="607"/>
      <c r="F21" s="607"/>
      <c r="G21" s="609"/>
      <c r="H21" s="593"/>
      <c r="I21" s="175"/>
      <c r="J21" s="175"/>
      <c r="K21" s="603"/>
      <c r="L21" s="595"/>
      <c r="M21" s="596"/>
      <c r="N21" s="597"/>
    </row>
    <row r="22" spans="1:14" ht="15.6" customHeight="1" x14ac:dyDescent="0.25">
      <c r="A22" s="610" t="s">
        <v>72</v>
      </c>
      <c r="B22" s="611">
        <f>SUM(B5:B21)</f>
        <v>17612</v>
      </c>
      <c r="C22" s="611">
        <v>40750</v>
      </c>
      <c r="D22" s="611">
        <v>48104</v>
      </c>
      <c r="E22" s="611"/>
      <c r="F22" s="611"/>
      <c r="G22" s="611"/>
      <c r="H22" s="611"/>
      <c r="I22" s="611"/>
      <c r="J22" s="611"/>
      <c r="K22" s="611"/>
      <c r="L22" s="612"/>
      <c r="M22" s="612"/>
      <c r="N22" s="597">
        <f>SUM(B22:M22)</f>
        <v>106466</v>
      </c>
    </row>
    <row r="23" spans="1:14" ht="15.6" x14ac:dyDescent="0.35">
      <c r="A23" s="613" t="s">
        <v>284</v>
      </c>
      <c r="B23" s="614">
        <f t="shared" ref="B23:D23" si="1">B22*1.06</f>
        <v>18668.72</v>
      </c>
      <c r="C23" s="615">
        <f t="shared" si="1"/>
        <v>43195</v>
      </c>
      <c r="D23" s="615">
        <f t="shared" si="1"/>
        <v>50990.240000000005</v>
      </c>
      <c r="E23" s="615"/>
      <c r="F23" s="615"/>
      <c r="G23" s="615"/>
      <c r="H23" s="615"/>
      <c r="I23" s="615"/>
      <c r="J23" s="615"/>
      <c r="K23" s="615"/>
      <c r="L23" s="615"/>
      <c r="M23" s="615"/>
      <c r="N23" s="616">
        <f>SUM(B23:M23)</f>
        <v>112853.96</v>
      </c>
    </row>
    <row r="24" spans="1:14" ht="13.2" customHeight="1" x14ac:dyDescent="0.3">
      <c r="A24" s="617"/>
      <c r="B24" s="618"/>
      <c r="C24" s="618"/>
      <c r="D24" s="618"/>
      <c r="E24" s="619"/>
      <c r="F24" s="618"/>
      <c r="G24" s="619"/>
      <c r="H24" s="618"/>
      <c r="I24" s="618"/>
      <c r="J24" s="618"/>
      <c r="K24" s="618"/>
      <c r="L24" s="618"/>
      <c r="M24" s="618"/>
      <c r="N24" s="620"/>
    </row>
    <row r="25" spans="1:14" s="622" customFormat="1" ht="15" customHeight="1" x14ac:dyDescent="0.25">
      <c r="A25" s="684" t="s">
        <v>285</v>
      </c>
      <c r="B25" s="684"/>
      <c r="C25" s="684"/>
      <c r="D25" s="684"/>
      <c r="E25" s="684"/>
      <c r="F25" s="174"/>
      <c r="G25" s="621"/>
      <c r="H25" s="174"/>
      <c r="I25" s="174"/>
      <c r="J25" s="174"/>
      <c r="K25" s="174"/>
      <c r="L25" s="174"/>
      <c r="M25" s="174"/>
      <c r="N25" s="174"/>
    </row>
    <row r="26" spans="1:14" ht="15" customHeight="1" x14ac:dyDescent="0.25">
      <c r="A26" s="684" t="s">
        <v>286</v>
      </c>
      <c r="B26" s="684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</row>
    <row r="27" spans="1:14" ht="14.4" customHeight="1" x14ac:dyDescent="0.25">
      <c r="A27" s="684"/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</row>
    <row r="28" spans="1:14" s="622" customFormat="1" ht="14.4" customHeight="1" x14ac:dyDescent="0.25">
      <c r="A28" s="684" t="s">
        <v>287</v>
      </c>
      <c r="B28" s="684"/>
      <c r="C28" s="684"/>
      <c r="D28" s="684"/>
      <c r="E28" s="684"/>
      <c r="F28" s="684"/>
      <c r="G28" s="684"/>
      <c r="H28" s="140"/>
      <c r="I28" s="174"/>
      <c r="J28" s="174"/>
      <c r="K28" s="174"/>
      <c r="L28" s="174"/>
      <c r="M28" s="174"/>
      <c r="N28" s="623"/>
    </row>
    <row r="29" spans="1:14" s="622" customFormat="1" ht="14.25" customHeight="1" x14ac:dyDescent="0.25">
      <c r="A29" s="684" t="s">
        <v>162</v>
      </c>
      <c r="B29" s="684"/>
      <c r="C29" s="684"/>
      <c r="D29" s="684"/>
      <c r="E29" s="174"/>
      <c r="F29" s="174"/>
      <c r="G29" s="139"/>
      <c r="H29" s="140"/>
      <c r="I29" s="174"/>
      <c r="J29" s="174"/>
      <c r="K29" s="174"/>
      <c r="L29" s="174"/>
      <c r="M29" s="174"/>
      <c r="N29" s="623"/>
    </row>
    <row r="30" spans="1:14" ht="14.25" customHeight="1" x14ac:dyDescent="0.25">
      <c r="G30" s="624"/>
      <c r="H30" s="625"/>
      <c r="N30" s="626"/>
    </row>
  </sheetData>
  <mergeCells count="6">
    <mergeCell ref="A29:D29"/>
    <mergeCell ref="A1:N1"/>
    <mergeCell ref="B3:M3"/>
    <mergeCell ref="A25:E25"/>
    <mergeCell ref="A26:N27"/>
    <mergeCell ref="A28:G28"/>
  </mergeCells>
  <pageMargins left="0.5" right="0.17" top="1" bottom="0.17" header="0.3" footer="0.17"/>
  <pageSetup scale="84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52"/>
  <sheetViews>
    <sheetView topLeftCell="B9" zoomScaleNormal="100" workbookViewId="0">
      <selection activeCell="B33" sqref="B33"/>
    </sheetView>
  </sheetViews>
  <sheetFormatPr defaultColWidth="8.88671875" defaultRowHeight="13.2" x14ac:dyDescent="0.25"/>
  <cols>
    <col min="1" max="1" width="20" style="254" customWidth="1"/>
    <col min="2" max="3" width="10.77734375" style="254" customWidth="1"/>
    <col min="4" max="4" width="13.109375" style="254" customWidth="1"/>
    <col min="5" max="5" width="9.88671875" style="254" customWidth="1"/>
    <col min="6" max="6" width="9.88671875" style="37" customWidth="1"/>
    <col min="7" max="14" width="9.109375" style="254" customWidth="1"/>
    <col min="15" max="15" width="8.6640625" style="254" customWidth="1"/>
    <col min="16" max="16" width="10.33203125" style="254" customWidth="1"/>
    <col min="17" max="18" width="10.88671875" style="254" customWidth="1"/>
    <col min="19" max="19" width="11.109375" style="254" customWidth="1"/>
    <col min="20" max="20" width="8.88671875" style="254"/>
    <col min="21" max="21" width="18" style="254" customWidth="1"/>
    <col min="22" max="16384" width="8.88671875" style="254"/>
  </cols>
  <sheetData>
    <row r="1" spans="1:21" s="18" customFormat="1" ht="24.6" customHeight="1" x14ac:dyDescent="0.25">
      <c r="A1" s="267" t="s">
        <v>289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</row>
    <row r="2" spans="1:21" s="18" customFormat="1" ht="36.6" customHeight="1" x14ac:dyDescent="0.25">
      <c r="A2" s="636"/>
      <c r="B2" s="692" t="s">
        <v>201</v>
      </c>
      <c r="C2" s="693"/>
      <c r="D2" s="694"/>
      <c r="E2" s="76" t="s">
        <v>197</v>
      </c>
      <c r="F2" s="76" t="s">
        <v>228</v>
      </c>
      <c r="G2" s="76" t="s">
        <v>229</v>
      </c>
      <c r="H2" s="76" t="s">
        <v>230</v>
      </c>
      <c r="I2" s="76" t="s">
        <v>231</v>
      </c>
      <c r="J2" s="76" t="s">
        <v>232</v>
      </c>
      <c r="K2" s="76" t="s">
        <v>233</v>
      </c>
      <c r="L2" s="76" t="s">
        <v>234</v>
      </c>
      <c r="M2" s="76" t="s">
        <v>235</v>
      </c>
      <c r="N2" s="76" t="s">
        <v>236</v>
      </c>
      <c r="O2" s="76" t="s">
        <v>237</v>
      </c>
      <c r="P2" s="77" t="s">
        <v>238</v>
      </c>
      <c r="Q2" s="697" t="s">
        <v>297</v>
      </c>
      <c r="R2" s="698"/>
      <c r="S2" s="698"/>
      <c r="T2" s="698"/>
      <c r="U2" s="699" t="s">
        <v>298</v>
      </c>
    </row>
    <row r="3" spans="1:21" s="255" customFormat="1" ht="45.6" customHeight="1" x14ac:dyDescent="0.25">
      <c r="A3" s="629"/>
      <c r="B3" s="419" t="s">
        <v>240</v>
      </c>
      <c r="C3" s="630" t="s">
        <v>295</v>
      </c>
      <c r="D3" s="630" t="s">
        <v>332</v>
      </c>
      <c r="E3" s="550">
        <v>44501</v>
      </c>
      <c r="F3" s="550">
        <v>44529</v>
      </c>
      <c r="G3" s="550">
        <v>44561</v>
      </c>
      <c r="H3" s="550">
        <v>44592</v>
      </c>
      <c r="I3" s="550">
        <v>44620</v>
      </c>
      <c r="J3" s="550" t="s">
        <v>247</v>
      </c>
      <c r="K3" s="550">
        <v>44683</v>
      </c>
      <c r="L3" s="550">
        <v>44711</v>
      </c>
      <c r="M3" s="550">
        <v>44746</v>
      </c>
      <c r="N3" s="550">
        <v>44774</v>
      </c>
      <c r="O3" s="550">
        <v>44802</v>
      </c>
      <c r="P3" s="550">
        <v>44834</v>
      </c>
      <c r="Q3" s="419" t="s">
        <v>141</v>
      </c>
      <c r="R3" s="419" t="s">
        <v>290</v>
      </c>
      <c r="S3" s="419" t="s">
        <v>296</v>
      </c>
      <c r="T3" s="419" t="s">
        <v>291</v>
      </c>
      <c r="U3" s="700"/>
    </row>
    <row r="4" spans="1:21" s="18" customFormat="1" ht="21" customHeight="1" x14ac:dyDescent="0.25">
      <c r="A4" s="637"/>
      <c r="B4" s="326"/>
      <c r="C4" s="326"/>
      <c r="D4" s="326"/>
      <c r="E4" s="695" t="s">
        <v>38</v>
      </c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38"/>
      <c r="R4" s="638"/>
      <c r="S4" s="638"/>
      <c r="T4" s="637"/>
      <c r="U4" s="639"/>
    </row>
    <row r="5" spans="1:21" ht="15.75" customHeight="1" x14ac:dyDescent="0.25">
      <c r="A5" s="126" t="s">
        <v>0</v>
      </c>
      <c r="B5" s="566">
        <v>2858</v>
      </c>
      <c r="C5" s="628"/>
      <c r="D5" s="651">
        <v>3339</v>
      </c>
      <c r="E5" s="387">
        <v>18850</v>
      </c>
      <c r="F5" s="98">
        <v>16344</v>
      </c>
      <c r="G5" s="567">
        <v>0</v>
      </c>
      <c r="H5" s="98"/>
      <c r="I5" s="98"/>
      <c r="J5" s="98"/>
      <c r="K5" s="98"/>
      <c r="L5" s="98"/>
      <c r="M5" s="98"/>
      <c r="N5" s="567"/>
      <c r="O5" s="567"/>
      <c r="P5" s="98"/>
      <c r="Q5" s="258">
        <v>35195</v>
      </c>
      <c r="R5" s="138">
        <v>45281</v>
      </c>
      <c r="S5" s="149">
        <f>R5-Q5</f>
        <v>10086</v>
      </c>
      <c r="T5" s="149"/>
      <c r="U5" s="150">
        <f>B5+C5+Q5</f>
        <v>38053</v>
      </c>
    </row>
    <row r="6" spans="1:21" ht="15.75" customHeight="1" x14ac:dyDescent="0.25">
      <c r="A6" s="126" t="s">
        <v>74</v>
      </c>
      <c r="B6" s="566"/>
      <c r="C6" s="628"/>
      <c r="D6" s="651">
        <v>3144</v>
      </c>
      <c r="E6" s="387">
        <v>65279</v>
      </c>
      <c r="F6" s="98">
        <v>0</v>
      </c>
      <c r="G6" s="567">
        <f t="shared" ref="G6:G43" si="0">Q6-E6-F6</f>
        <v>3498</v>
      </c>
      <c r="H6" s="98"/>
      <c r="I6" s="98"/>
      <c r="J6" s="98"/>
      <c r="K6" s="98"/>
      <c r="L6" s="98"/>
      <c r="M6" s="98"/>
      <c r="N6" s="567"/>
      <c r="O6" s="567"/>
      <c r="P6" s="98"/>
      <c r="Q6" s="258">
        <v>68777</v>
      </c>
      <c r="R6" s="138">
        <v>87402</v>
      </c>
      <c r="S6" s="149">
        <f t="shared" ref="S6:S44" si="1">R6-Q6</f>
        <v>18625</v>
      </c>
      <c r="T6" s="149"/>
      <c r="U6" s="150">
        <f t="shared" ref="U6:U44" si="2">B6+C6+Q6</f>
        <v>68777</v>
      </c>
    </row>
    <row r="7" spans="1:21" ht="15.75" customHeight="1" x14ac:dyDescent="0.25">
      <c r="A7" s="126" t="s">
        <v>1</v>
      </c>
      <c r="B7" s="566"/>
      <c r="C7" s="628"/>
      <c r="D7" s="651"/>
      <c r="E7" s="387">
        <v>0</v>
      </c>
      <c r="F7" s="98">
        <v>0</v>
      </c>
      <c r="G7" s="567">
        <f t="shared" si="0"/>
        <v>0</v>
      </c>
      <c r="H7" s="98"/>
      <c r="I7" s="98"/>
      <c r="J7" s="98"/>
      <c r="K7" s="98"/>
      <c r="L7" s="98"/>
      <c r="M7" s="98"/>
      <c r="N7" s="567"/>
      <c r="O7" s="567"/>
      <c r="P7" s="98"/>
      <c r="Q7" s="258"/>
      <c r="R7" s="138">
        <v>7371</v>
      </c>
      <c r="S7" s="149">
        <f t="shared" si="1"/>
        <v>7371</v>
      </c>
      <c r="T7" s="149"/>
      <c r="U7" s="150">
        <f t="shared" si="2"/>
        <v>0</v>
      </c>
    </row>
    <row r="8" spans="1:21" ht="15.75" customHeight="1" x14ac:dyDescent="0.25">
      <c r="A8" s="126" t="s">
        <v>2</v>
      </c>
      <c r="B8" s="566">
        <v>1193</v>
      </c>
      <c r="C8" s="628"/>
      <c r="D8" s="651"/>
      <c r="E8" s="387">
        <v>1849</v>
      </c>
      <c r="F8" s="98">
        <v>0</v>
      </c>
      <c r="G8" s="567">
        <f t="shared" si="0"/>
        <v>0</v>
      </c>
      <c r="H8" s="98"/>
      <c r="I8" s="98"/>
      <c r="J8" s="98"/>
      <c r="K8" s="98"/>
      <c r="L8" s="98"/>
      <c r="M8" s="98"/>
      <c r="N8" s="567"/>
      <c r="O8" s="567"/>
      <c r="P8" s="98"/>
      <c r="Q8" s="258">
        <v>1849</v>
      </c>
      <c r="R8" s="138">
        <v>11584</v>
      </c>
      <c r="S8" s="149">
        <f t="shared" si="1"/>
        <v>9735</v>
      </c>
      <c r="T8" s="149"/>
      <c r="U8" s="150">
        <f t="shared" si="2"/>
        <v>3042</v>
      </c>
    </row>
    <row r="9" spans="1:21" ht="15.75" customHeight="1" x14ac:dyDescent="0.25">
      <c r="A9" s="126" t="s">
        <v>3</v>
      </c>
      <c r="B9" s="566"/>
      <c r="C9" s="628">
        <v>785</v>
      </c>
      <c r="D9" s="651"/>
      <c r="E9" s="387">
        <v>244</v>
      </c>
      <c r="F9" s="98">
        <v>0</v>
      </c>
      <c r="G9" s="567">
        <f t="shared" si="0"/>
        <v>0</v>
      </c>
      <c r="H9" s="98"/>
      <c r="I9" s="98"/>
      <c r="J9" s="98"/>
      <c r="K9" s="98"/>
      <c r="L9" s="98"/>
      <c r="M9" s="98"/>
      <c r="N9" s="567"/>
      <c r="O9" s="567"/>
      <c r="P9" s="98"/>
      <c r="Q9" s="258">
        <v>244</v>
      </c>
      <c r="R9" s="138">
        <v>8424</v>
      </c>
      <c r="S9" s="149">
        <f t="shared" si="1"/>
        <v>8180</v>
      </c>
      <c r="T9" s="149"/>
      <c r="U9" s="150">
        <f t="shared" si="2"/>
        <v>1029</v>
      </c>
    </row>
    <row r="10" spans="1:21" ht="15.75" customHeight="1" x14ac:dyDescent="0.25">
      <c r="A10" s="147" t="s">
        <v>37</v>
      </c>
      <c r="B10" s="656">
        <v>15648</v>
      </c>
      <c r="C10" s="657"/>
      <c r="D10" s="658">
        <v>5482</v>
      </c>
      <c r="E10" s="758">
        <v>17583</v>
      </c>
      <c r="F10" s="660">
        <v>80609</v>
      </c>
      <c r="G10" s="661">
        <f t="shared" si="0"/>
        <v>54140</v>
      </c>
      <c r="H10" s="660"/>
      <c r="I10" s="660"/>
      <c r="J10" s="660"/>
      <c r="K10" s="660"/>
      <c r="L10" s="660"/>
      <c r="M10" s="660"/>
      <c r="N10" s="661"/>
      <c r="O10" s="661"/>
      <c r="P10" s="660"/>
      <c r="Q10" s="664">
        <v>152332</v>
      </c>
      <c r="R10" s="662">
        <v>152691</v>
      </c>
      <c r="S10" s="663">
        <f t="shared" si="1"/>
        <v>359</v>
      </c>
      <c r="T10" s="149"/>
      <c r="U10" s="150">
        <f t="shared" si="2"/>
        <v>167980</v>
      </c>
    </row>
    <row r="11" spans="1:21" ht="15.75" customHeight="1" x14ac:dyDescent="0.25">
      <c r="A11" s="147" t="s">
        <v>4</v>
      </c>
      <c r="B11" s="656">
        <v>2259</v>
      </c>
      <c r="C11" s="657">
        <v>587</v>
      </c>
      <c r="D11" s="658">
        <v>903</v>
      </c>
      <c r="E11" s="758">
        <v>262</v>
      </c>
      <c r="F11" s="660">
        <v>205</v>
      </c>
      <c r="G11" s="661">
        <f t="shared" si="0"/>
        <v>952</v>
      </c>
      <c r="H11" s="660"/>
      <c r="I11" s="660"/>
      <c r="J11" s="660"/>
      <c r="K11" s="660"/>
      <c r="L11" s="660"/>
      <c r="M11" s="660"/>
      <c r="N11" s="661"/>
      <c r="O11" s="661"/>
      <c r="P11" s="660"/>
      <c r="Q11" s="664">
        <v>1419</v>
      </c>
      <c r="R11" s="662">
        <v>25273</v>
      </c>
      <c r="S11" s="663">
        <f t="shared" si="1"/>
        <v>23854</v>
      </c>
      <c r="T11" s="149"/>
      <c r="U11" s="150">
        <f t="shared" si="2"/>
        <v>4265</v>
      </c>
    </row>
    <row r="12" spans="1:21" ht="15.75" customHeight="1" x14ac:dyDescent="0.25">
      <c r="A12" s="147" t="s">
        <v>5</v>
      </c>
      <c r="B12" s="656"/>
      <c r="C12" s="657"/>
      <c r="D12" s="658"/>
      <c r="E12" s="758">
        <v>0</v>
      </c>
      <c r="F12" s="660">
        <v>0</v>
      </c>
      <c r="G12" s="661">
        <f t="shared" si="0"/>
        <v>0</v>
      </c>
      <c r="H12" s="660"/>
      <c r="I12" s="660"/>
      <c r="J12" s="660"/>
      <c r="K12" s="660"/>
      <c r="L12" s="660"/>
      <c r="M12" s="660"/>
      <c r="N12" s="661"/>
      <c r="O12" s="661"/>
      <c r="P12" s="660"/>
      <c r="Q12" s="664"/>
      <c r="R12" s="662">
        <v>7258</v>
      </c>
      <c r="S12" s="663">
        <f t="shared" si="1"/>
        <v>7258</v>
      </c>
      <c r="T12" s="149"/>
      <c r="U12" s="150">
        <f t="shared" si="2"/>
        <v>0</v>
      </c>
    </row>
    <row r="13" spans="1:21" ht="15.75" customHeight="1" x14ac:dyDescent="0.25">
      <c r="A13" s="147" t="s">
        <v>6</v>
      </c>
      <c r="B13" s="656">
        <v>2981</v>
      </c>
      <c r="C13" s="657">
        <v>568</v>
      </c>
      <c r="D13" s="658"/>
      <c r="E13" s="758">
        <v>15796</v>
      </c>
      <c r="F13" s="660">
        <v>0</v>
      </c>
      <c r="G13" s="661">
        <v>0</v>
      </c>
      <c r="H13" s="660"/>
      <c r="I13" s="660"/>
      <c r="J13" s="660"/>
      <c r="K13" s="660"/>
      <c r="L13" s="660"/>
      <c r="M13" s="660"/>
      <c r="N13" s="661"/>
      <c r="O13" s="661"/>
      <c r="P13" s="660"/>
      <c r="Q13" s="664">
        <v>15796</v>
      </c>
      <c r="R13" s="662">
        <v>15796</v>
      </c>
      <c r="S13" s="663">
        <f t="shared" si="1"/>
        <v>0</v>
      </c>
      <c r="T13" s="149"/>
      <c r="U13" s="150">
        <f t="shared" si="2"/>
        <v>19345</v>
      </c>
    </row>
    <row r="14" spans="1:21" ht="15.75" customHeight="1" x14ac:dyDescent="0.25">
      <c r="A14" s="147" t="s">
        <v>7</v>
      </c>
      <c r="B14" s="656"/>
      <c r="C14" s="657"/>
      <c r="D14" s="658"/>
      <c r="E14" s="758">
        <v>0</v>
      </c>
      <c r="F14" s="660">
        <v>0</v>
      </c>
      <c r="G14" s="661">
        <v>0</v>
      </c>
      <c r="H14" s="660"/>
      <c r="I14" s="660"/>
      <c r="J14" s="660"/>
      <c r="K14" s="660"/>
      <c r="L14" s="660"/>
      <c r="M14" s="660"/>
      <c r="N14" s="661"/>
      <c r="O14" s="661"/>
      <c r="P14" s="660"/>
      <c r="Q14" s="759">
        <v>0</v>
      </c>
      <c r="R14" s="662">
        <v>7258</v>
      </c>
      <c r="S14" s="663">
        <f t="shared" si="1"/>
        <v>7258</v>
      </c>
      <c r="T14" s="149"/>
      <c r="U14" s="150">
        <f t="shared" si="2"/>
        <v>0</v>
      </c>
    </row>
    <row r="15" spans="1:21" ht="15.75" customHeight="1" x14ac:dyDescent="0.25">
      <c r="A15" s="147" t="s">
        <v>8</v>
      </c>
      <c r="B15" s="656">
        <v>12444</v>
      </c>
      <c r="C15" s="657"/>
      <c r="D15" s="658"/>
      <c r="E15" s="758">
        <v>0</v>
      </c>
      <c r="F15" s="660">
        <v>0</v>
      </c>
      <c r="G15" s="661">
        <f t="shared" si="0"/>
        <v>0</v>
      </c>
      <c r="H15" s="660"/>
      <c r="I15" s="660"/>
      <c r="J15" s="660"/>
      <c r="K15" s="660"/>
      <c r="L15" s="660"/>
      <c r="M15" s="660"/>
      <c r="N15" s="661"/>
      <c r="O15" s="661"/>
      <c r="P15" s="660"/>
      <c r="Q15" s="759">
        <v>0</v>
      </c>
      <c r="R15" s="662">
        <v>185335</v>
      </c>
      <c r="S15" s="663">
        <f t="shared" si="1"/>
        <v>185335</v>
      </c>
      <c r="T15" s="149"/>
      <c r="U15" s="150">
        <f t="shared" si="2"/>
        <v>12444</v>
      </c>
    </row>
    <row r="16" spans="1:21" ht="15.75" customHeight="1" x14ac:dyDescent="0.25">
      <c r="A16" s="147" t="s">
        <v>9</v>
      </c>
      <c r="B16" s="656">
        <v>2264</v>
      </c>
      <c r="C16" s="657"/>
      <c r="D16" s="658"/>
      <c r="E16" s="758">
        <v>10081</v>
      </c>
      <c r="F16" s="660">
        <v>0</v>
      </c>
      <c r="G16" s="661">
        <f t="shared" si="0"/>
        <v>0</v>
      </c>
      <c r="H16" s="660"/>
      <c r="I16" s="660"/>
      <c r="J16" s="660"/>
      <c r="K16" s="660"/>
      <c r="L16" s="660"/>
      <c r="M16" s="660"/>
      <c r="N16" s="661"/>
      <c r="O16" s="661"/>
      <c r="P16" s="660"/>
      <c r="Q16" s="664">
        <v>10081</v>
      </c>
      <c r="R16" s="662">
        <v>11584</v>
      </c>
      <c r="S16" s="663">
        <f t="shared" si="1"/>
        <v>1503</v>
      </c>
      <c r="T16" s="149"/>
      <c r="U16" s="150">
        <f t="shared" si="2"/>
        <v>12345</v>
      </c>
    </row>
    <row r="17" spans="1:21" ht="15.75" customHeight="1" x14ac:dyDescent="0.25">
      <c r="A17" s="147" t="s">
        <v>10</v>
      </c>
      <c r="B17" s="656"/>
      <c r="C17" s="657"/>
      <c r="D17" s="658">
        <v>3804</v>
      </c>
      <c r="E17" s="758">
        <v>0</v>
      </c>
      <c r="F17" s="660">
        <v>0</v>
      </c>
      <c r="G17" s="661">
        <f t="shared" si="0"/>
        <v>0</v>
      </c>
      <c r="H17" s="660"/>
      <c r="I17" s="660"/>
      <c r="J17" s="660"/>
      <c r="K17" s="660"/>
      <c r="L17" s="660"/>
      <c r="M17" s="660"/>
      <c r="N17" s="661"/>
      <c r="O17" s="661"/>
      <c r="P17" s="660"/>
      <c r="Q17" s="664"/>
      <c r="R17" s="662">
        <v>27379</v>
      </c>
      <c r="S17" s="663">
        <f t="shared" si="1"/>
        <v>27379</v>
      </c>
      <c r="T17" s="149"/>
      <c r="U17" s="150">
        <f t="shared" si="2"/>
        <v>0</v>
      </c>
    </row>
    <row r="18" spans="1:21" ht="15.75" customHeight="1" x14ac:dyDescent="0.25">
      <c r="A18" s="147" t="s">
        <v>159</v>
      </c>
      <c r="B18" s="656">
        <v>3209</v>
      </c>
      <c r="C18" s="657">
        <v>606</v>
      </c>
      <c r="D18" s="658"/>
      <c r="E18" s="659">
        <v>16849</v>
      </c>
      <c r="F18" s="660">
        <v>0</v>
      </c>
      <c r="G18" s="661">
        <f t="shared" si="0"/>
        <v>0</v>
      </c>
      <c r="H18" s="660"/>
      <c r="I18" s="660"/>
      <c r="J18" s="660"/>
      <c r="K18" s="660"/>
      <c r="L18" s="660"/>
      <c r="M18" s="660"/>
      <c r="N18" s="661"/>
      <c r="O18" s="661"/>
      <c r="P18" s="660"/>
      <c r="Q18" s="664">
        <v>16849</v>
      </c>
      <c r="R18" s="662">
        <v>16849</v>
      </c>
      <c r="S18" s="663">
        <f t="shared" si="1"/>
        <v>0</v>
      </c>
      <c r="T18" s="149"/>
      <c r="U18" s="150">
        <f t="shared" si="2"/>
        <v>20664</v>
      </c>
    </row>
    <row r="19" spans="1:21" ht="15.75" customHeight="1" x14ac:dyDescent="0.25">
      <c r="A19" s="147" t="s">
        <v>11</v>
      </c>
      <c r="B19" s="656">
        <v>1482</v>
      </c>
      <c r="C19" s="657"/>
      <c r="D19" s="658"/>
      <c r="E19" s="659">
        <v>9477</v>
      </c>
      <c r="F19" s="660">
        <v>0</v>
      </c>
      <c r="G19" s="661">
        <v>0</v>
      </c>
      <c r="H19" s="660"/>
      <c r="I19" s="660"/>
      <c r="J19" s="660"/>
      <c r="K19" s="660"/>
      <c r="L19" s="660"/>
      <c r="M19" s="660"/>
      <c r="N19" s="661"/>
      <c r="O19" s="661"/>
      <c r="P19" s="660"/>
      <c r="Q19" s="664">
        <v>9477</v>
      </c>
      <c r="R19" s="662">
        <v>9477</v>
      </c>
      <c r="S19" s="663">
        <f t="shared" si="1"/>
        <v>0</v>
      </c>
      <c r="T19" s="149"/>
      <c r="U19" s="150">
        <f t="shared" si="2"/>
        <v>10959</v>
      </c>
    </row>
    <row r="20" spans="1:21" ht="15.75" customHeight="1" x14ac:dyDescent="0.25">
      <c r="A20" s="147" t="s">
        <v>12</v>
      </c>
      <c r="B20" s="656"/>
      <c r="C20" s="657"/>
      <c r="D20" s="658"/>
      <c r="E20" s="758">
        <v>0</v>
      </c>
      <c r="F20" s="660">
        <v>0</v>
      </c>
      <c r="G20" s="661">
        <f t="shared" si="0"/>
        <v>0</v>
      </c>
      <c r="H20" s="660"/>
      <c r="I20" s="660"/>
      <c r="J20" s="660"/>
      <c r="K20" s="660"/>
      <c r="L20" s="660"/>
      <c r="M20" s="660"/>
      <c r="N20" s="661"/>
      <c r="O20" s="661"/>
      <c r="P20" s="660"/>
      <c r="Q20" s="664"/>
      <c r="R20" s="662">
        <v>7258</v>
      </c>
      <c r="S20" s="663">
        <f t="shared" si="1"/>
        <v>7258</v>
      </c>
      <c r="T20" s="149"/>
      <c r="U20" s="150">
        <f t="shared" si="2"/>
        <v>0</v>
      </c>
    </row>
    <row r="21" spans="1:21" ht="15.75" customHeight="1" x14ac:dyDescent="0.25">
      <c r="A21" s="147" t="s">
        <v>13</v>
      </c>
      <c r="B21" s="656"/>
      <c r="C21" s="657"/>
      <c r="D21" s="658">
        <v>1177</v>
      </c>
      <c r="E21" s="659">
        <v>12424</v>
      </c>
      <c r="F21" s="660">
        <v>0</v>
      </c>
      <c r="G21" s="661">
        <f t="shared" si="0"/>
        <v>11112</v>
      </c>
      <c r="H21" s="660"/>
      <c r="I21" s="660"/>
      <c r="J21" s="660"/>
      <c r="K21" s="660"/>
      <c r="L21" s="660"/>
      <c r="M21" s="660"/>
      <c r="N21" s="661"/>
      <c r="O21" s="661"/>
      <c r="P21" s="660"/>
      <c r="Q21" s="664">
        <v>23536</v>
      </c>
      <c r="R21" s="662">
        <v>50546</v>
      </c>
      <c r="S21" s="663">
        <f t="shared" si="1"/>
        <v>27010</v>
      </c>
      <c r="T21" s="149"/>
      <c r="U21" s="150">
        <f t="shared" si="2"/>
        <v>23536</v>
      </c>
    </row>
    <row r="22" spans="1:21" ht="15.75" customHeight="1" x14ac:dyDescent="0.25">
      <c r="A22" s="147" t="s">
        <v>14</v>
      </c>
      <c r="B22" s="656"/>
      <c r="C22" s="657"/>
      <c r="D22" s="658"/>
      <c r="E22" s="758">
        <v>0</v>
      </c>
      <c r="F22" s="660">
        <v>0</v>
      </c>
      <c r="G22" s="661">
        <f t="shared" si="0"/>
        <v>0</v>
      </c>
      <c r="H22" s="660"/>
      <c r="I22" s="660"/>
      <c r="J22" s="660"/>
      <c r="K22" s="660"/>
      <c r="L22" s="660"/>
      <c r="M22" s="660"/>
      <c r="N22" s="661"/>
      <c r="O22" s="661"/>
      <c r="P22" s="660"/>
      <c r="Q22" s="759">
        <v>0</v>
      </c>
      <c r="R22" s="662">
        <v>12636</v>
      </c>
      <c r="S22" s="663">
        <f t="shared" si="1"/>
        <v>12636</v>
      </c>
      <c r="T22" s="149"/>
      <c r="U22" s="150">
        <f t="shared" si="2"/>
        <v>0</v>
      </c>
    </row>
    <row r="23" spans="1:21" ht="15.75" customHeight="1" x14ac:dyDescent="0.25">
      <c r="A23" s="147" t="s">
        <v>15</v>
      </c>
      <c r="B23" s="656"/>
      <c r="C23" s="657"/>
      <c r="D23" s="658"/>
      <c r="E23" s="758">
        <v>0</v>
      </c>
      <c r="F23" s="660">
        <v>0</v>
      </c>
      <c r="G23" s="661">
        <f t="shared" si="0"/>
        <v>0</v>
      </c>
      <c r="H23" s="660"/>
      <c r="I23" s="660"/>
      <c r="J23" s="660"/>
      <c r="K23" s="660"/>
      <c r="L23" s="660"/>
      <c r="M23" s="660"/>
      <c r="N23" s="661"/>
      <c r="O23" s="661"/>
      <c r="P23" s="660"/>
      <c r="Q23" s="759">
        <v>0</v>
      </c>
      <c r="R23" s="662">
        <v>7258</v>
      </c>
      <c r="S23" s="663">
        <f t="shared" si="1"/>
        <v>7258</v>
      </c>
      <c r="T23" s="149"/>
      <c r="U23" s="150">
        <f t="shared" si="2"/>
        <v>0</v>
      </c>
    </row>
    <row r="24" spans="1:21" ht="15.75" customHeight="1" x14ac:dyDescent="0.25">
      <c r="A24" s="147" t="s">
        <v>16</v>
      </c>
      <c r="B24" s="656"/>
      <c r="C24" s="657"/>
      <c r="D24" s="658"/>
      <c r="E24" s="758">
        <v>0</v>
      </c>
      <c r="F24" s="660">
        <v>0</v>
      </c>
      <c r="G24" s="661">
        <f t="shared" si="0"/>
        <v>0</v>
      </c>
      <c r="H24" s="660"/>
      <c r="I24" s="660"/>
      <c r="J24" s="660"/>
      <c r="K24" s="660"/>
      <c r="L24" s="660"/>
      <c r="M24" s="660"/>
      <c r="N24" s="661"/>
      <c r="O24" s="661"/>
      <c r="P24" s="660"/>
      <c r="Q24" s="759">
        <v>0</v>
      </c>
      <c r="R24" s="662">
        <v>10530</v>
      </c>
      <c r="S24" s="663">
        <f t="shared" si="1"/>
        <v>10530</v>
      </c>
      <c r="T24" s="149"/>
      <c r="U24" s="150">
        <f t="shared" si="2"/>
        <v>0</v>
      </c>
    </row>
    <row r="25" spans="1:21" ht="15.75" customHeight="1" x14ac:dyDescent="0.25">
      <c r="A25" s="147" t="s">
        <v>17</v>
      </c>
      <c r="B25" s="656">
        <v>224</v>
      </c>
      <c r="C25" s="657"/>
      <c r="D25" s="658"/>
      <c r="E25" s="758">
        <v>113</v>
      </c>
      <c r="F25" s="660">
        <v>0</v>
      </c>
      <c r="G25" s="661">
        <v>0</v>
      </c>
      <c r="H25" s="660"/>
      <c r="I25" s="660"/>
      <c r="J25" s="660"/>
      <c r="K25" s="660"/>
      <c r="L25" s="660"/>
      <c r="M25" s="660"/>
      <c r="N25" s="661"/>
      <c r="O25" s="661"/>
      <c r="P25" s="660"/>
      <c r="Q25" s="664">
        <v>113</v>
      </c>
      <c r="R25" s="662">
        <v>8424</v>
      </c>
      <c r="S25" s="663">
        <f t="shared" si="1"/>
        <v>8311</v>
      </c>
      <c r="T25" s="149"/>
      <c r="U25" s="150">
        <f t="shared" si="2"/>
        <v>337</v>
      </c>
    </row>
    <row r="26" spans="1:21" ht="15.75" customHeight="1" x14ac:dyDescent="0.25">
      <c r="A26" s="147" t="s">
        <v>18</v>
      </c>
      <c r="B26" s="656"/>
      <c r="C26" s="657"/>
      <c r="D26" s="658"/>
      <c r="E26" s="758">
        <v>0</v>
      </c>
      <c r="F26" s="660">
        <v>0</v>
      </c>
      <c r="G26" s="661">
        <f t="shared" si="0"/>
        <v>0</v>
      </c>
      <c r="H26" s="660"/>
      <c r="I26" s="660"/>
      <c r="J26" s="660"/>
      <c r="K26" s="660"/>
      <c r="L26" s="660"/>
      <c r="M26" s="660"/>
      <c r="N26" s="661"/>
      <c r="O26" s="661"/>
      <c r="P26" s="660"/>
      <c r="Q26" s="759">
        <v>0</v>
      </c>
      <c r="R26" s="662">
        <v>11584</v>
      </c>
      <c r="S26" s="663">
        <f t="shared" si="1"/>
        <v>11584</v>
      </c>
      <c r="T26" s="149"/>
      <c r="U26" s="150">
        <f t="shared" si="2"/>
        <v>0</v>
      </c>
    </row>
    <row r="27" spans="1:21" ht="15.75" customHeight="1" x14ac:dyDescent="0.25">
      <c r="A27" s="147" t="s">
        <v>19</v>
      </c>
      <c r="B27" s="656"/>
      <c r="C27" s="657"/>
      <c r="D27" s="658"/>
      <c r="E27" s="758">
        <v>0</v>
      </c>
      <c r="F27" s="660">
        <v>0</v>
      </c>
      <c r="G27" s="661">
        <f t="shared" si="0"/>
        <v>0</v>
      </c>
      <c r="H27" s="660"/>
      <c r="I27" s="660"/>
      <c r="J27" s="660"/>
      <c r="K27" s="660"/>
      <c r="L27" s="660"/>
      <c r="M27" s="660"/>
      <c r="N27" s="661"/>
      <c r="O27" s="661"/>
      <c r="P27" s="660"/>
      <c r="Q27" s="759">
        <v>0</v>
      </c>
      <c r="R27" s="662">
        <v>7258</v>
      </c>
      <c r="S27" s="663">
        <f t="shared" si="1"/>
        <v>7258</v>
      </c>
      <c r="T27" s="149"/>
      <c r="U27" s="150">
        <f t="shared" si="2"/>
        <v>0</v>
      </c>
    </row>
    <row r="28" spans="1:21" ht="15.75" customHeight="1" x14ac:dyDescent="0.25">
      <c r="A28" s="147" t="s">
        <v>20</v>
      </c>
      <c r="B28" s="656"/>
      <c r="C28" s="657">
        <v>611</v>
      </c>
      <c r="D28" s="658">
        <v>42</v>
      </c>
      <c r="E28" s="758">
        <v>0</v>
      </c>
      <c r="F28" s="660">
        <v>0</v>
      </c>
      <c r="G28" s="661">
        <f>Q29-E28-F28</f>
        <v>22</v>
      </c>
      <c r="H28" s="660"/>
      <c r="I28" s="660"/>
      <c r="J28" s="660"/>
      <c r="K28" s="660"/>
      <c r="L28" s="660"/>
      <c r="M28" s="660"/>
      <c r="N28" s="661"/>
      <c r="O28" s="661"/>
      <c r="P28" s="660"/>
      <c r="Q28" s="759">
        <v>0</v>
      </c>
      <c r="R28" s="662">
        <v>10530</v>
      </c>
      <c r="S28" s="663">
        <f t="shared" si="1"/>
        <v>10530</v>
      </c>
      <c r="T28" s="149"/>
      <c r="U28" s="150">
        <f t="shared" si="2"/>
        <v>611</v>
      </c>
    </row>
    <row r="29" spans="1:21" ht="15.75" customHeight="1" x14ac:dyDescent="0.25">
      <c r="A29" s="147" t="s">
        <v>21</v>
      </c>
      <c r="B29" s="656">
        <v>25</v>
      </c>
      <c r="C29" s="657">
        <v>941</v>
      </c>
      <c r="D29" s="658">
        <v>388</v>
      </c>
      <c r="E29" s="758">
        <v>0</v>
      </c>
      <c r="F29" s="660">
        <v>0</v>
      </c>
      <c r="G29" s="661">
        <v>0</v>
      </c>
      <c r="H29" s="660"/>
      <c r="I29" s="660"/>
      <c r="J29" s="660"/>
      <c r="K29" s="660"/>
      <c r="L29" s="660"/>
      <c r="M29" s="660"/>
      <c r="N29" s="661"/>
      <c r="O29" s="661"/>
      <c r="P29" s="660"/>
      <c r="Q29" s="664">
        <v>22</v>
      </c>
      <c r="R29" s="662">
        <v>12636</v>
      </c>
      <c r="S29" s="663">
        <f t="shared" si="1"/>
        <v>12614</v>
      </c>
      <c r="T29" s="149"/>
      <c r="U29" s="150">
        <f t="shared" si="2"/>
        <v>988</v>
      </c>
    </row>
    <row r="30" spans="1:21" ht="12.6" customHeight="1" x14ac:dyDescent="0.25">
      <c r="A30" s="147" t="s">
        <v>179</v>
      </c>
      <c r="B30" s="656"/>
      <c r="C30" s="657"/>
      <c r="D30" s="658"/>
      <c r="E30" s="760">
        <v>0</v>
      </c>
      <c r="F30" s="660">
        <v>0</v>
      </c>
      <c r="G30" s="661">
        <f t="shared" si="0"/>
        <v>0</v>
      </c>
      <c r="H30" s="660"/>
      <c r="I30" s="660"/>
      <c r="J30" s="660"/>
      <c r="K30" s="660"/>
      <c r="L30" s="660"/>
      <c r="M30" s="660"/>
      <c r="N30" s="661"/>
      <c r="O30" s="661"/>
      <c r="P30" s="660"/>
      <c r="Q30" s="761">
        <v>0</v>
      </c>
      <c r="R30" s="662">
        <v>7258</v>
      </c>
      <c r="S30" s="663">
        <f t="shared" si="1"/>
        <v>7258</v>
      </c>
      <c r="T30" s="149"/>
      <c r="U30" s="150">
        <f t="shared" si="2"/>
        <v>0</v>
      </c>
    </row>
    <row r="31" spans="1:21" ht="15.75" customHeight="1" x14ac:dyDescent="0.25">
      <c r="A31" s="147" t="s">
        <v>22</v>
      </c>
      <c r="B31" s="656"/>
      <c r="C31" s="657"/>
      <c r="D31" s="658"/>
      <c r="E31" s="659">
        <v>12280</v>
      </c>
      <c r="F31" s="660">
        <v>0</v>
      </c>
      <c r="G31" s="661">
        <v>0</v>
      </c>
      <c r="H31" s="660"/>
      <c r="I31" s="660"/>
      <c r="J31" s="660"/>
      <c r="K31" s="660"/>
      <c r="L31" s="660"/>
      <c r="M31" s="660"/>
      <c r="N31" s="661"/>
      <c r="O31" s="661"/>
      <c r="P31" s="660"/>
      <c r="Q31" s="664">
        <v>12280</v>
      </c>
      <c r="R31" s="662">
        <v>13690</v>
      </c>
      <c r="S31" s="663">
        <f t="shared" si="1"/>
        <v>1410</v>
      </c>
      <c r="T31" s="149"/>
      <c r="U31" s="150">
        <f t="shared" si="2"/>
        <v>12280</v>
      </c>
    </row>
    <row r="32" spans="1:21" ht="15.75" customHeight="1" x14ac:dyDescent="0.25">
      <c r="A32" s="147" t="s">
        <v>23</v>
      </c>
      <c r="B32" s="656"/>
      <c r="C32" s="657"/>
      <c r="D32" s="658">
        <v>796</v>
      </c>
      <c r="E32" s="758">
        <v>0</v>
      </c>
      <c r="F32" s="660">
        <v>7965</v>
      </c>
      <c r="G32" s="661">
        <f t="shared" si="0"/>
        <v>14148</v>
      </c>
      <c r="H32" s="660"/>
      <c r="I32" s="660"/>
      <c r="J32" s="660"/>
      <c r="K32" s="660"/>
      <c r="L32" s="660"/>
      <c r="M32" s="660"/>
      <c r="N32" s="661"/>
      <c r="O32" s="661"/>
      <c r="P32" s="660"/>
      <c r="Q32" s="664">
        <v>22113</v>
      </c>
      <c r="R32" s="662">
        <v>22114</v>
      </c>
      <c r="S32" s="663">
        <f t="shared" si="1"/>
        <v>1</v>
      </c>
      <c r="T32" s="149"/>
      <c r="U32" s="150">
        <f t="shared" si="2"/>
        <v>22113</v>
      </c>
    </row>
    <row r="33" spans="1:21" ht="15.75" customHeight="1" x14ac:dyDescent="0.25">
      <c r="A33" s="147" t="s">
        <v>24</v>
      </c>
      <c r="B33" s="656">
        <v>6048</v>
      </c>
      <c r="C33" s="657"/>
      <c r="D33" s="658"/>
      <c r="E33" s="659">
        <v>2343</v>
      </c>
      <c r="F33" s="660">
        <v>0</v>
      </c>
      <c r="G33" s="661">
        <f t="shared" si="0"/>
        <v>0</v>
      </c>
      <c r="H33" s="660"/>
      <c r="I33" s="660"/>
      <c r="J33" s="660"/>
      <c r="K33" s="660"/>
      <c r="L33" s="660"/>
      <c r="M33" s="660"/>
      <c r="N33" s="661"/>
      <c r="O33" s="661"/>
      <c r="P33" s="660"/>
      <c r="Q33" s="664">
        <v>2343</v>
      </c>
      <c r="R33" s="662">
        <v>30538</v>
      </c>
      <c r="S33" s="663">
        <f t="shared" si="1"/>
        <v>28195</v>
      </c>
      <c r="T33" s="149"/>
      <c r="U33" s="150">
        <f t="shared" si="2"/>
        <v>8391</v>
      </c>
    </row>
    <row r="34" spans="1:21" ht="15.75" customHeight="1" x14ac:dyDescent="0.25">
      <c r="A34" s="147" t="s">
        <v>25</v>
      </c>
      <c r="B34" s="656"/>
      <c r="C34" s="657"/>
      <c r="D34" s="658"/>
      <c r="E34" s="758">
        <v>0</v>
      </c>
      <c r="F34" s="660">
        <v>0</v>
      </c>
      <c r="G34" s="661">
        <f t="shared" si="0"/>
        <v>0</v>
      </c>
      <c r="H34" s="660"/>
      <c r="I34" s="660"/>
      <c r="J34" s="660"/>
      <c r="K34" s="660"/>
      <c r="L34" s="660"/>
      <c r="M34" s="660"/>
      <c r="N34" s="661"/>
      <c r="O34" s="661"/>
      <c r="P34" s="660"/>
      <c r="Q34" s="759">
        <v>0</v>
      </c>
      <c r="R34" s="662">
        <v>7258</v>
      </c>
      <c r="S34" s="663">
        <f t="shared" si="1"/>
        <v>7258</v>
      </c>
      <c r="T34" s="149"/>
      <c r="U34" s="150">
        <f t="shared" si="2"/>
        <v>0</v>
      </c>
    </row>
    <row r="35" spans="1:21" ht="15.75" customHeight="1" x14ac:dyDescent="0.25">
      <c r="A35" s="147" t="s">
        <v>43</v>
      </c>
      <c r="B35" s="656"/>
      <c r="C35" s="657"/>
      <c r="D35" s="658">
        <v>106</v>
      </c>
      <c r="E35" s="758">
        <v>0</v>
      </c>
      <c r="F35" s="660">
        <v>188</v>
      </c>
      <c r="G35" s="661">
        <f t="shared" si="0"/>
        <v>305</v>
      </c>
      <c r="H35" s="660"/>
      <c r="I35" s="660"/>
      <c r="J35" s="660"/>
      <c r="K35" s="660"/>
      <c r="L35" s="660"/>
      <c r="M35" s="660"/>
      <c r="N35" s="661"/>
      <c r="O35" s="661"/>
      <c r="P35" s="660"/>
      <c r="Q35" s="664">
        <v>493</v>
      </c>
      <c r="R35" s="662">
        <v>7258</v>
      </c>
      <c r="S35" s="663">
        <f t="shared" si="1"/>
        <v>6765</v>
      </c>
      <c r="T35" s="149"/>
      <c r="U35" s="150">
        <f t="shared" si="2"/>
        <v>493</v>
      </c>
    </row>
    <row r="36" spans="1:21" ht="15.75" customHeight="1" x14ac:dyDescent="0.25">
      <c r="A36" s="147" t="s">
        <v>26</v>
      </c>
      <c r="B36" s="656">
        <v>5864</v>
      </c>
      <c r="C36" s="657">
        <v>104</v>
      </c>
      <c r="D36" s="658">
        <v>1336</v>
      </c>
      <c r="E36" s="659">
        <v>2999</v>
      </c>
      <c r="F36" s="660">
        <v>13573</v>
      </c>
      <c r="G36" s="661">
        <f t="shared" si="0"/>
        <v>24221</v>
      </c>
      <c r="H36" s="660"/>
      <c r="I36" s="660"/>
      <c r="J36" s="660"/>
      <c r="K36" s="660"/>
      <c r="L36" s="660"/>
      <c r="M36" s="660"/>
      <c r="N36" s="661"/>
      <c r="O36" s="661"/>
      <c r="P36" s="660"/>
      <c r="Q36" s="664">
        <v>40793</v>
      </c>
      <c r="R36" s="662">
        <v>43175</v>
      </c>
      <c r="S36" s="663">
        <f t="shared" si="1"/>
        <v>2382</v>
      </c>
      <c r="T36" s="149"/>
      <c r="U36" s="150">
        <f t="shared" si="2"/>
        <v>46761</v>
      </c>
    </row>
    <row r="37" spans="1:21" ht="15.75" customHeight="1" x14ac:dyDescent="0.25">
      <c r="A37" s="147" t="s">
        <v>27</v>
      </c>
      <c r="B37" s="656"/>
      <c r="C37" s="657"/>
      <c r="D37" s="658"/>
      <c r="E37" s="758">
        <v>0</v>
      </c>
      <c r="F37" s="660">
        <v>0</v>
      </c>
      <c r="G37" s="661">
        <f t="shared" si="0"/>
        <v>0</v>
      </c>
      <c r="H37" s="660"/>
      <c r="I37" s="660"/>
      <c r="J37" s="660"/>
      <c r="K37" s="660"/>
      <c r="L37" s="660"/>
      <c r="M37" s="660"/>
      <c r="N37" s="661"/>
      <c r="O37" s="661"/>
      <c r="P37" s="660"/>
      <c r="Q37" s="759">
        <v>0</v>
      </c>
      <c r="R37" s="662">
        <v>142160</v>
      </c>
      <c r="S37" s="663">
        <f t="shared" si="1"/>
        <v>142160</v>
      </c>
      <c r="T37" s="149"/>
      <c r="U37" s="150">
        <f t="shared" si="2"/>
        <v>0</v>
      </c>
    </row>
    <row r="38" spans="1:21" ht="15.75" customHeight="1" x14ac:dyDescent="0.25">
      <c r="A38" s="147" t="s">
        <v>28</v>
      </c>
      <c r="B38" s="656">
        <v>4613</v>
      </c>
      <c r="C38" s="657"/>
      <c r="D38" s="658">
        <v>871</v>
      </c>
      <c r="E38" s="758">
        <v>24220</v>
      </c>
      <c r="F38" s="660">
        <v>0</v>
      </c>
      <c r="G38" s="661">
        <f t="shared" si="0"/>
        <v>0</v>
      </c>
      <c r="H38" s="660"/>
      <c r="I38" s="660"/>
      <c r="J38" s="660"/>
      <c r="K38" s="660"/>
      <c r="L38" s="660"/>
      <c r="M38" s="660"/>
      <c r="N38" s="661"/>
      <c r="O38" s="661"/>
      <c r="P38" s="660"/>
      <c r="Q38" s="762">
        <v>24220</v>
      </c>
      <c r="R38" s="662">
        <v>24220</v>
      </c>
      <c r="S38" s="663">
        <f t="shared" si="1"/>
        <v>0</v>
      </c>
      <c r="T38" s="149"/>
      <c r="U38" s="150">
        <f t="shared" si="2"/>
        <v>28833</v>
      </c>
    </row>
    <row r="39" spans="1:21" ht="15.75" customHeight="1" x14ac:dyDescent="0.25">
      <c r="A39" s="147" t="s">
        <v>29</v>
      </c>
      <c r="B39" s="656"/>
      <c r="C39" s="657"/>
      <c r="D39" s="658"/>
      <c r="E39" s="758">
        <v>0</v>
      </c>
      <c r="F39" s="660">
        <v>0</v>
      </c>
      <c r="G39" s="661">
        <f t="shared" si="0"/>
        <v>0</v>
      </c>
      <c r="H39" s="660"/>
      <c r="I39" s="660"/>
      <c r="J39" s="660"/>
      <c r="K39" s="660"/>
      <c r="L39" s="660"/>
      <c r="M39" s="660"/>
      <c r="N39" s="661"/>
      <c r="O39" s="661"/>
      <c r="P39" s="660"/>
      <c r="Q39" s="759">
        <v>0</v>
      </c>
      <c r="R39" s="662">
        <v>7258</v>
      </c>
      <c r="S39" s="663">
        <f t="shared" si="1"/>
        <v>7258</v>
      </c>
      <c r="T39" s="149"/>
      <c r="U39" s="150">
        <f t="shared" si="2"/>
        <v>0</v>
      </c>
    </row>
    <row r="40" spans="1:21" ht="15.75" customHeight="1" x14ac:dyDescent="0.25">
      <c r="A40" s="147" t="s">
        <v>30</v>
      </c>
      <c r="B40" s="656"/>
      <c r="C40" s="657"/>
      <c r="D40" s="658"/>
      <c r="E40" s="758">
        <v>0</v>
      </c>
      <c r="F40" s="660">
        <v>0</v>
      </c>
      <c r="G40" s="661">
        <f t="shared" si="0"/>
        <v>0</v>
      </c>
      <c r="H40" s="660"/>
      <c r="I40" s="660"/>
      <c r="J40" s="660"/>
      <c r="K40" s="660"/>
      <c r="L40" s="660"/>
      <c r="M40" s="660"/>
      <c r="N40" s="661"/>
      <c r="O40" s="661"/>
      <c r="P40" s="660"/>
      <c r="Q40" s="759">
        <v>0</v>
      </c>
      <c r="R40" s="662">
        <v>12636</v>
      </c>
      <c r="S40" s="663">
        <f t="shared" si="1"/>
        <v>12636</v>
      </c>
      <c r="T40" s="149"/>
      <c r="U40" s="150">
        <f t="shared" si="2"/>
        <v>0</v>
      </c>
    </row>
    <row r="41" spans="1:21" ht="15.75" customHeight="1" x14ac:dyDescent="0.25">
      <c r="A41" s="147" t="s">
        <v>31</v>
      </c>
      <c r="B41" s="656"/>
      <c r="C41" s="657"/>
      <c r="D41" s="658"/>
      <c r="E41" s="758">
        <v>0</v>
      </c>
      <c r="F41" s="660">
        <v>0</v>
      </c>
      <c r="G41" s="661">
        <f t="shared" si="0"/>
        <v>0</v>
      </c>
      <c r="H41" s="660"/>
      <c r="I41" s="660"/>
      <c r="J41" s="660"/>
      <c r="K41" s="660"/>
      <c r="L41" s="660"/>
      <c r="M41" s="660"/>
      <c r="N41" s="661"/>
      <c r="O41" s="661"/>
      <c r="P41" s="660"/>
      <c r="Q41" s="759">
        <v>0</v>
      </c>
      <c r="R41" s="662">
        <v>14743</v>
      </c>
      <c r="S41" s="663">
        <f t="shared" si="1"/>
        <v>14743</v>
      </c>
      <c r="T41" s="149"/>
      <c r="U41" s="150">
        <f t="shared" si="2"/>
        <v>0</v>
      </c>
    </row>
    <row r="42" spans="1:21" ht="15.75" customHeight="1" x14ac:dyDescent="0.25">
      <c r="A42" s="147" t="s">
        <v>32</v>
      </c>
      <c r="B42" s="656"/>
      <c r="C42" s="657"/>
      <c r="D42" s="658"/>
      <c r="E42" s="758">
        <v>0</v>
      </c>
      <c r="F42" s="660">
        <v>0</v>
      </c>
      <c r="G42" s="661">
        <f t="shared" si="0"/>
        <v>0</v>
      </c>
      <c r="H42" s="660"/>
      <c r="I42" s="660"/>
      <c r="J42" s="660"/>
      <c r="K42" s="660"/>
      <c r="L42" s="660"/>
      <c r="M42" s="660"/>
      <c r="N42" s="661"/>
      <c r="O42" s="661"/>
      <c r="P42" s="660"/>
      <c r="Q42" s="759">
        <v>0</v>
      </c>
      <c r="R42" s="662">
        <v>7371</v>
      </c>
      <c r="S42" s="663">
        <f t="shared" si="1"/>
        <v>7371</v>
      </c>
      <c r="T42" s="149"/>
      <c r="U42" s="150">
        <f t="shared" si="2"/>
        <v>0</v>
      </c>
    </row>
    <row r="43" spans="1:21" ht="15.75" customHeight="1" x14ac:dyDescent="0.25">
      <c r="A43" s="147" t="s">
        <v>33</v>
      </c>
      <c r="B43" s="656"/>
      <c r="C43" s="657"/>
      <c r="D43" s="658"/>
      <c r="E43" s="758">
        <v>0</v>
      </c>
      <c r="F43" s="660">
        <v>0</v>
      </c>
      <c r="G43" s="661">
        <f t="shared" si="0"/>
        <v>0</v>
      </c>
      <c r="H43" s="660"/>
      <c r="I43" s="660"/>
      <c r="J43" s="660"/>
      <c r="K43" s="660"/>
      <c r="L43" s="660"/>
      <c r="M43" s="660"/>
      <c r="N43" s="661"/>
      <c r="O43" s="661"/>
      <c r="P43" s="660"/>
      <c r="Q43" s="759">
        <v>0</v>
      </c>
      <c r="R43" s="662">
        <v>7258</v>
      </c>
      <c r="S43" s="663">
        <f t="shared" si="1"/>
        <v>7258</v>
      </c>
      <c r="T43" s="149"/>
      <c r="U43" s="150">
        <f t="shared" si="2"/>
        <v>0</v>
      </c>
    </row>
    <row r="44" spans="1:21" ht="15.75" customHeight="1" x14ac:dyDescent="0.25">
      <c r="A44" s="147" t="s">
        <v>34</v>
      </c>
      <c r="B44" s="656"/>
      <c r="C44" s="657"/>
      <c r="D44" s="658"/>
      <c r="E44" s="659">
        <v>11335</v>
      </c>
      <c r="F44" s="660">
        <v>0</v>
      </c>
      <c r="G44" s="661">
        <v>0</v>
      </c>
      <c r="H44" s="660"/>
      <c r="I44" s="660"/>
      <c r="J44" s="660"/>
      <c r="K44" s="660"/>
      <c r="L44" s="660"/>
      <c r="M44" s="660"/>
      <c r="N44" s="661"/>
      <c r="O44" s="661"/>
      <c r="P44" s="660"/>
      <c r="Q44" s="664">
        <v>11335</v>
      </c>
      <c r="R44" s="662">
        <v>12636</v>
      </c>
      <c r="S44" s="663">
        <f t="shared" si="1"/>
        <v>1301</v>
      </c>
      <c r="T44" s="149"/>
      <c r="U44" s="150">
        <f t="shared" si="2"/>
        <v>11335</v>
      </c>
    </row>
    <row r="45" spans="1:21" ht="12.15" customHeight="1" x14ac:dyDescent="0.25">
      <c r="A45" s="147"/>
      <c r="B45" s="763"/>
      <c r="C45" s="764"/>
      <c r="D45" s="764"/>
      <c r="E45" s="765"/>
      <c r="F45" s="660"/>
      <c r="G45" s="660"/>
      <c r="H45" s="660"/>
      <c r="I45" s="660"/>
      <c r="J45" s="660"/>
      <c r="K45" s="660"/>
      <c r="L45" s="660"/>
      <c r="M45" s="660"/>
      <c r="N45" s="660"/>
      <c r="O45" s="766"/>
      <c r="P45" s="766"/>
      <c r="Q45" s="151"/>
      <c r="R45" s="767"/>
      <c r="S45" s="663"/>
      <c r="T45" s="149"/>
      <c r="U45" s="126"/>
    </row>
    <row r="46" spans="1:21" ht="13.65" customHeight="1" x14ac:dyDescent="0.25">
      <c r="A46" s="768" t="s">
        <v>35</v>
      </c>
      <c r="B46" s="769">
        <f>SUM(B5:B44)</f>
        <v>61112</v>
      </c>
      <c r="C46" s="770">
        <f>SUM(C5:C44)</f>
        <v>4202</v>
      </c>
      <c r="D46" s="770">
        <f>SUM(D5:D44)</f>
        <v>21388</v>
      </c>
      <c r="E46" s="771">
        <f t="shared" ref="E46:G46" si="3">SUM(E5:E45)</f>
        <v>221984</v>
      </c>
      <c r="F46" s="772">
        <f t="shared" si="3"/>
        <v>118884</v>
      </c>
      <c r="G46" s="772">
        <f t="shared" si="3"/>
        <v>108398</v>
      </c>
      <c r="H46" s="772"/>
      <c r="I46" s="772"/>
      <c r="J46" s="772"/>
      <c r="K46" s="772"/>
      <c r="L46" s="772"/>
      <c r="M46" s="772"/>
      <c r="N46" s="772"/>
      <c r="O46" s="772"/>
      <c r="P46" s="773"/>
      <c r="Q46" s="774">
        <f>SUM(Q5:Q44)</f>
        <v>449267</v>
      </c>
      <c r="R46" s="774">
        <f>SUM(R5:R44)</f>
        <v>1117195</v>
      </c>
      <c r="S46" s="775">
        <f>R46-Q46</f>
        <v>667928</v>
      </c>
      <c r="T46" s="570">
        <v>227489</v>
      </c>
      <c r="U46" s="570">
        <f>SUM(U5:U44)</f>
        <v>514581</v>
      </c>
    </row>
    <row r="47" spans="1:21" ht="18" customHeight="1" x14ac:dyDescent="0.25">
      <c r="A47" s="75"/>
      <c r="B47" s="75"/>
      <c r="C47" s="75"/>
      <c r="D47" s="75"/>
      <c r="E47" s="98"/>
      <c r="F47" s="98"/>
      <c r="G47" s="98"/>
      <c r="H47" s="98"/>
      <c r="I47" s="98"/>
      <c r="J47" s="75"/>
      <c r="K47" s="75"/>
      <c r="L47" s="75"/>
      <c r="M47" s="75"/>
      <c r="N47" s="75"/>
      <c r="O47" s="75"/>
      <c r="P47" s="98"/>
      <c r="Q47" s="98"/>
      <c r="R47" s="98"/>
      <c r="S47" s="98"/>
      <c r="T47" s="98"/>
      <c r="U47" s="75"/>
    </row>
    <row r="48" spans="1:21" s="38" customFormat="1" ht="15.75" customHeight="1" x14ac:dyDescent="0.25">
      <c r="A48" s="691" t="s">
        <v>149</v>
      </c>
      <c r="B48" s="691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75"/>
      <c r="Q48" s="571"/>
      <c r="R48" s="98"/>
      <c r="S48" s="98"/>
      <c r="T48" s="98"/>
      <c r="U48" s="55"/>
    </row>
    <row r="49" spans="1:21" s="38" customFormat="1" ht="15.75" customHeight="1" x14ac:dyDescent="0.25">
      <c r="A49" s="691" t="s">
        <v>246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691"/>
      <c r="U49" s="691"/>
    </row>
    <row r="50" spans="1:21" s="38" customFormat="1" ht="15.75" customHeight="1" x14ac:dyDescent="0.25">
      <c r="A50" s="691" t="s">
        <v>292</v>
      </c>
      <c r="B50" s="691"/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75"/>
      <c r="R50" s="98"/>
      <c r="S50" s="481"/>
      <c r="T50" s="481"/>
      <c r="U50" s="98"/>
    </row>
    <row r="51" spans="1:21" s="38" customFormat="1" ht="13.8" x14ac:dyDescent="0.25">
      <c r="A51" s="684" t="s">
        <v>162</v>
      </c>
      <c r="B51" s="684"/>
      <c r="C51" s="684"/>
      <c r="D51" s="684"/>
      <c r="G51" s="17"/>
      <c r="Q51" s="17"/>
      <c r="R51" s="17"/>
    </row>
    <row r="52" spans="1:21" x14ac:dyDescent="0.25">
      <c r="H52" s="39"/>
    </row>
  </sheetData>
  <mergeCells count="8">
    <mergeCell ref="A51:D51"/>
    <mergeCell ref="A50:P50"/>
    <mergeCell ref="B2:D2"/>
    <mergeCell ref="E4:P4"/>
    <mergeCell ref="A48:O48"/>
    <mergeCell ref="A49:U49"/>
    <mergeCell ref="Q2:T2"/>
    <mergeCell ref="U2:U3"/>
  </mergeCells>
  <phoneticPr fontId="39" type="noConversion"/>
  <pageMargins left="0.5" right="0.17" top="1" bottom="0.17" header="0.3" footer="0.17"/>
  <pageSetup scal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26"/>
  <sheetViews>
    <sheetView showGridLines="0" topLeftCell="A2" zoomScaleNormal="100" workbookViewId="0">
      <selection activeCell="R5" sqref="R5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5" width="8.77734375" customWidth="1"/>
    <col min="6" max="6" width="9.77734375" customWidth="1"/>
    <col min="7" max="7" width="13.109375" customWidth="1"/>
    <col min="8" max="8" width="11.33203125" customWidth="1"/>
    <col min="9" max="9" width="10" customWidth="1"/>
    <col min="10" max="10" width="11" customWidth="1"/>
    <col min="11" max="13" width="8.77734375" customWidth="1"/>
    <col min="14" max="14" width="11.21875" customWidth="1"/>
    <col min="15" max="15" width="8.44140625" customWidth="1"/>
    <col min="16" max="16" width="10" customWidth="1"/>
    <col min="17" max="17" width="11.33203125" bestFit="1" customWidth="1"/>
  </cols>
  <sheetData>
    <row r="1" spans="1:17" s="18" customFormat="1" ht="18.75" customHeight="1" x14ac:dyDescent="0.25">
      <c r="A1" s="181" t="s">
        <v>259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7" s="18" customFormat="1" ht="18" customHeight="1" x14ac:dyDescent="0.25">
      <c r="A2" s="398"/>
      <c r="B2" s="76" t="s">
        <v>197</v>
      </c>
      <c r="C2" s="76" t="s">
        <v>228</v>
      </c>
      <c r="D2" s="76" t="s">
        <v>229</v>
      </c>
      <c r="E2" s="143" t="s">
        <v>230</v>
      </c>
      <c r="F2" s="76" t="s">
        <v>231</v>
      </c>
      <c r="G2" s="76" t="s">
        <v>232</v>
      </c>
      <c r="H2" s="76" t="s">
        <v>233</v>
      </c>
      <c r="I2" s="76" t="s">
        <v>234</v>
      </c>
      <c r="J2" s="143" t="s">
        <v>235</v>
      </c>
      <c r="K2" s="76" t="s">
        <v>236</v>
      </c>
      <c r="L2" s="76" t="s">
        <v>237</v>
      </c>
      <c r="M2" s="77" t="s">
        <v>238</v>
      </c>
      <c r="N2" s="704" t="s">
        <v>245</v>
      </c>
      <c r="O2" s="705"/>
      <c r="P2" s="706"/>
    </row>
    <row r="3" spans="1:17" s="20" customFormat="1" ht="32.25" customHeight="1" x14ac:dyDescent="0.2">
      <c r="A3" s="539"/>
      <c r="B3" s="395">
        <v>44501</v>
      </c>
      <c r="C3" s="395">
        <v>44529</v>
      </c>
      <c r="D3" s="395">
        <v>44561</v>
      </c>
      <c r="E3" s="395">
        <v>44592</v>
      </c>
      <c r="F3" s="395">
        <v>44620</v>
      </c>
      <c r="G3" s="395" t="s">
        <v>247</v>
      </c>
      <c r="H3" s="395">
        <v>44683</v>
      </c>
      <c r="I3" s="395">
        <v>44711</v>
      </c>
      <c r="J3" s="395">
        <v>44746</v>
      </c>
      <c r="K3" s="395">
        <v>44774</v>
      </c>
      <c r="L3" s="395">
        <v>44802</v>
      </c>
      <c r="M3" s="395">
        <v>44834</v>
      </c>
      <c r="N3" s="154" t="s">
        <v>138</v>
      </c>
      <c r="O3" s="155" t="s">
        <v>55</v>
      </c>
      <c r="P3" s="144" t="s">
        <v>139</v>
      </c>
    </row>
    <row r="4" spans="1:17" ht="13.2" customHeight="1" x14ac:dyDescent="0.25">
      <c r="A4" s="10"/>
      <c r="B4" s="11"/>
      <c r="C4" s="12"/>
      <c r="D4" s="12"/>
      <c r="E4" s="12"/>
      <c r="F4" s="13"/>
      <c r="G4" s="4"/>
      <c r="H4" s="4"/>
      <c r="I4" s="2"/>
      <c r="J4" s="2"/>
      <c r="K4" s="2"/>
      <c r="L4" s="2"/>
      <c r="M4" s="5"/>
      <c r="N4" s="9"/>
      <c r="O4" s="8"/>
      <c r="P4" s="3"/>
    </row>
    <row r="5" spans="1:17" ht="12.75" customHeight="1" x14ac:dyDescent="0.3">
      <c r="A5" s="58"/>
      <c r="B5" s="701" t="s">
        <v>41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3"/>
      <c r="N5" s="78"/>
      <c r="O5" s="79"/>
      <c r="P5" s="78"/>
    </row>
    <row r="6" spans="1:17" ht="13.2" customHeight="1" x14ac:dyDescent="0.3">
      <c r="A6" s="58"/>
      <c r="B6" s="80"/>
      <c r="C6" s="81"/>
      <c r="D6" s="81"/>
      <c r="E6" s="81"/>
      <c r="F6" s="82"/>
      <c r="G6" s="83"/>
      <c r="H6" s="83"/>
      <c r="I6" s="81"/>
      <c r="J6" s="81"/>
      <c r="K6" s="81"/>
      <c r="L6" s="81"/>
      <c r="M6" s="84"/>
      <c r="N6" s="85"/>
      <c r="O6" s="86"/>
      <c r="P6" s="87"/>
    </row>
    <row r="7" spans="1:17" s="61" customFormat="1" ht="15" customHeight="1" x14ac:dyDescent="0.25">
      <c r="A7" s="107" t="s">
        <v>155</v>
      </c>
      <c r="B7" s="198">
        <v>7068</v>
      </c>
      <c r="C7" s="199">
        <v>0</v>
      </c>
      <c r="D7" s="199">
        <f>N7-B7-C7</f>
        <v>0</v>
      </c>
      <c r="E7" s="200"/>
      <c r="F7" s="200"/>
      <c r="G7" s="200"/>
      <c r="H7" s="200"/>
      <c r="I7" s="200"/>
      <c r="J7" s="199"/>
      <c r="K7" s="86"/>
      <c r="L7" s="88"/>
      <c r="M7" s="89"/>
      <c r="N7" s="85">
        <v>7068</v>
      </c>
      <c r="O7" s="90">
        <v>7090</v>
      </c>
      <c r="P7" s="87">
        <f>N7/O7</f>
        <v>0.99689703808180541</v>
      </c>
      <c r="Q7" s="201"/>
    </row>
    <row r="8" spans="1:17" s="61" customFormat="1" ht="15" customHeight="1" x14ac:dyDescent="0.25">
      <c r="A8" s="107" t="s">
        <v>124</v>
      </c>
      <c r="B8" s="198">
        <v>0</v>
      </c>
      <c r="C8" s="199">
        <v>241</v>
      </c>
      <c r="D8" s="199">
        <f>N8-B8-C8</f>
        <v>1406</v>
      </c>
      <c r="E8" s="200"/>
      <c r="F8" s="200"/>
      <c r="G8" s="200"/>
      <c r="H8" s="200"/>
      <c r="I8" s="200"/>
      <c r="J8" s="200"/>
      <c r="K8" s="86"/>
      <c r="L8" s="86"/>
      <c r="M8" s="89"/>
      <c r="N8" s="91">
        <v>1647</v>
      </c>
      <c r="O8" s="90">
        <v>10300</v>
      </c>
      <c r="P8" s="87">
        <f>N8/O8</f>
        <v>0.15990291262135922</v>
      </c>
      <c r="Q8" s="201"/>
    </row>
    <row r="9" spans="1:17" s="61" customFormat="1" ht="18" customHeight="1" x14ac:dyDescent="0.25">
      <c r="A9" s="67" t="s">
        <v>176</v>
      </c>
      <c r="B9" s="198"/>
      <c r="C9" s="199"/>
      <c r="D9" s="199"/>
      <c r="E9" s="200"/>
      <c r="F9" s="200"/>
      <c r="G9" s="200"/>
      <c r="H9" s="200"/>
      <c r="I9" s="200"/>
      <c r="J9" s="200"/>
      <c r="K9" s="86"/>
      <c r="L9" s="88"/>
      <c r="M9" s="89"/>
      <c r="N9" s="202" t="s">
        <v>49</v>
      </c>
      <c r="O9" s="203">
        <v>2954</v>
      </c>
      <c r="P9" s="204" t="s">
        <v>49</v>
      </c>
      <c r="Q9" s="201"/>
    </row>
    <row r="10" spans="1:17" s="61" customFormat="1" ht="15" customHeight="1" x14ac:dyDescent="0.25">
      <c r="A10" s="67"/>
      <c r="B10" s="198"/>
      <c r="C10" s="199"/>
      <c r="D10" s="199"/>
      <c r="E10" s="200"/>
      <c r="F10" s="200"/>
      <c r="G10" s="200"/>
      <c r="H10" s="200"/>
      <c r="I10" s="200"/>
      <c r="J10" s="200"/>
      <c r="K10" s="86"/>
      <c r="L10" s="88"/>
      <c r="M10" s="89"/>
      <c r="N10" s="202"/>
      <c r="O10" s="203"/>
      <c r="P10" s="204"/>
    </row>
    <row r="11" spans="1:17" s="61" customFormat="1" ht="16.8" customHeight="1" x14ac:dyDescent="0.25">
      <c r="A11" s="109" t="s">
        <v>177</v>
      </c>
      <c r="B11" s="198">
        <v>1603</v>
      </c>
      <c r="C11" s="199">
        <v>52</v>
      </c>
      <c r="D11" s="199">
        <f t="shared" ref="D11:D12" si="0">N11-B11-C11</f>
        <v>0</v>
      </c>
      <c r="E11" s="200"/>
      <c r="F11" s="200"/>
      <c r="G11" s="200"/>
      <c r="H11" s="200"/>
      <c r="I11" s="200"/>
      <c r="J11" s="200"/>
      <c r="K11" s="86"/>
      <c r="L11" s="88"/>
      <c r="M11" s="89"/>
      <c r="N11" s="85">
        <v>1655</v>
      </c>
      <c r="O11" s="90">
        <v>1656</v>
      </c>
      <c r="P11" s="87">
        <f>N11/O11</f>
        <v>0.99939613526570048</v>
      </c>
    </row>
    <row r="12" spans="1:17" s="211" customFormat="1" ht="18" customHeight="1" x14ac:dyDescent="0.25">
      <c r="A12" s="109" t="s">
        <v>178</v>
      </c>
      <c r="B12" s="205">
        <v>59506</v>
      </c>
      <c r="C12" s="199">
        <v>0</v>
      </c>
      <c r="D12" s="199">
        <f t="shared" si="0"/>
        <v>0</v>
      </c>
      <c r="E12" s="200"/>
      <c r="F12" s="199"/>
      <c r="G12" s="206"/>
      <c r="H12" s="200"/>
      <c r="I12" s="200"/>
      <c r="J12" s="200"/>
      <c r="K12" s="86"/>
      <c r="L12" s="207"/>
      <c r="M12" s="93"/>
      <c r="N12" s="85">
        <v>59506</v>
      </c>
      <c r="O12" s="208">
        <v>200000</v>
      </c>
      <c r="P12" s="209">
        <f>N12/O12</f>
        <v>0.29753000000000002</v>
      </c>
      <c r="Q12" s="210"/>
    </row>
    <row r="13" spans="1:17" s="211" customFormat="1" ht="10.95" customHeight="1" x14ac:dyDescent="0.25">
      <c r="A13" s="212"/>
      <c r="B13" s="205"/>
      <c r="C13" s="213"/>
      <c r="D13" s="213"/>
      <c r="E13" s="206"/>
      <c r="F13" s="206"/>
      <c r="G13" s="206"/>
      <c r="H13" s="206"/>
      <c r="I13" s="206"/>
      <c r="J13" s="92"/>
      <c r="K13" s="92"/>
      <c r="L13" s="94"/>
      <c r="M13" s="93"/>
      <c r="N13" s="85"/>
      <c r="O13" s="214"/>
      <c r="P13" s="209"/>
    </row>
    <row r="14" spans="1:17" s="61" customFormat="1" ht="13.65" customHeight="1" x14ac:dyDescent="0.25">
      <c r="A14" s="215" t="s">
        <v>35</v>
      </c>
      <c r="B14" s="216">
        <f t="shared" ref="B14:D14" si="1">SUM(B7:B13)</f>
        <v>68177</v>
      </c>
      <c r="C14" s="393">
        <f t="shared" si="1"/>
        <v>293</v>
      </c>
      <c r="D14" s="393">
        <f t="shared" si="1"/>
        <v>1406</v>
      </c>
      <c r="E14" s="393"/>
      <c r="F14" s="393"/>
      <c r="G14" s="393"/>
      <c r="H14" s="393"/>
      <c r="I14" s="393"/>
      <c r="J14" s="393"/>
      <c r="K14" s="393"/>
      <c r="L14" s="393"/>
      <c r="M14" s="217"/>
      <c r="N14" s="146">
        <f>SUM(N7:N13)</f>
        <v>69876</v>
      </c>
      <c r="O14" s="95">
        <f>SUM(O7:O13)</f>
        <v>222000</v>
      </c>
      <c r="P14" s="218">
        <f>N14/O14</f>
        <v>0.31475675675675674</v>
      </c>
    </row>
    <row r="15" spans="1:17" ht="15" customHeight="1" x14ac:dyDescent="0.25">
      <c r="A15" s="45"/>
      <c r="B15" s="460"/>
      <c r="C15" s="460"/>
      <c r="D15" s="46"/>
      <c r="E15" s="461"/>
      <c r="F15" s="46"/>
      <c r="G15" s="45"/>
      <c r="H15" s="45"/>
      <c r="I15" s="45"/>
      <c r="J15" s="45"/>
      <c r="K15" s="45"/>
      <c r="L15" s="45"/>
      <c r="M15" s="45"/>
      <c r="N15" s="45"/>
      <c r="O15" s="46"/>
      <c r="P15" s="96"/>
    </row>
    <row r="16" spans="1:17" s="38" customFormat="1" ht="16.8" customHeight="1" x14ac:dyDescent="0.25">
      <c r="A16" s="57" t="s">
        <v>149</v>
      </c>
      <c r="B16" s="57"/>
      <c r="C16" s="57"/>
      <c r="D16" s="57"/>
      <c r="E16" s="57"/>
      <c r="F16" s="49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 s="38" customFormat="1" ht="13.2" customHeight="1" x14ac:dyDescent="0.25">
      <c r="A17" s="197"/>
      <c r="B17" s="197"/>
      <c r="C17" s="197"/>
      <c r="D17" s="197"/>
      <c r="E17" s="197"/>
      <c r="F17" s="49"/>
      <c r="G17" s="31"/>
      <c r="H17" s="31"/>
      <c r="I17" s="31"/>
      <c r="J17" s="31"/>
      <c r="K17" s="31"/>
      <c r="L17" s="31"/>
      <c r="M17" s="31"/>
      <c r="N17" s="37"/>
      <c r="O17" s="31"/>
      <c r="P17" s="31"/>
    </row>
    <row r="18" spans="1:17" s="34" customFormat="1" ht="16.8" customHeight="1" x14ac:dyDescent="0.25">
      <c r="A18" s="75" t="s">
        <v>122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</row>
    <row r="19" spans="1:17" s="34" customFormat="1" ht="15.6" customHeight="1" x14ac:dyDescent="0.25">
      <c r="A19" s="707" t="s">
        <v>260</v>
      </c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07"/>
      <c r="N19" s="707"/>
      <c r="O19" s="707"/>
      <c r="P19" s="707"/>
    </row>
    <row r="20" spans="1:17" s="75" customFormat="1" ht="14.4" customHeight="1" x14ac:dyDescent="0.25">
      <c r="A20" s="263" t="s">
        <v>185</v>
      </c>
      <c r="B20" s="97">
        <v>1656</v>
      </c>
      <c r="C20" s="264">
        <v>44470</v>
      </c>
      <c r="F20" s="98"/>
      <c r="H20" s="99"/>
      <c r="K20" s="98"/>
      <c r="O20" s="98"/>
      <c r="P20" s="98"/>
    </row>
    <row r="21" spans="1:17" s="75" customFormat="1" ht="14.4" customHeight="1" x14ac:dyDescent="0.25">
      <c r="A21" s="263" t="s">
        <v>47</v>
      </c>
      <c r="B21" s="97">
        <v>60000</v>
      </c>
      <c r="C21" s="264">
        <v>44477</v>
      </c>
      <c r="F21" s="98"/>
      <c r="H21" s="100"/>
      <c r="O21" s="98"/>
    </row>
    <row r="22" spans="1:17" s="75" customFormat="1" ht="14.4" customHeight="1" x14ac:dyDescent="0.25">
      <c r="A22" s="263" t="s">
        <v>46</v>
      </c>
      <c r="B22" s="97">
        <v>60000</v>
      </c>
      <c r="C22" s="264">
        <v>44583</v>
      </c>
      <c r="F22" s="101"/>
      <c r="G22" s="102"/>
      <c r="H22" s="101"/>
      <c r="I22" s="101"/>
      <c r="J22" s="103"/>
      <c r="K22" s="103"/>
      <c r="L22" s="103"/>
      <c r="M22" s="103"/>
      <c r="N22" s="103"/>
      <c r="O22" s="103"/>
      <c r="P22" s="104"/>
      <c r="Q22" s="98"/>
    </row>
    <row r="23" spans="1:17" s="75" customFormat="1" ht="14.4" customHeight="1" x14ac:dyDescent="0.25">
      <c r="A23" s="263" t="s">
        <v>45</v>
      </c>
      <c r="B23" s="97">
        <v>40000</v>
      </c>
      <c r="C23" s="264">
        <v>44666</v>
      </c>
      <c r="F23" s="98"/>
      <c r="H23" s="99"/>
    </row>
    <row r="24" spans="1:17" s="75" customFormat="1" ht="14.4" customHeight="1" x14ac:dyDescent="0.25">
      <c r="A24" s="263" t="s">
        <v>48</v>
      </c>
      <c r="B24" s="97">
        <v>40000</v>
      </c>
      <c r="C24" s="264">
        <v>44757</v>
      </c>
      <c r="D24" s="454"/>
      <c r="F24" s="98"/>
      <c r="H24" s="99"/>
    </row>
    <row r="25" spans="1:17" s="75" customFormat="1" ht="14.25" customHeight="1" x14ac:dyDescent="0.25">
      <c r="A25" s="265"/>
      <c r="B25" s="97"/>
      <c r="C25" s="264"/>
      <c r="F25" s="98"/>
      <c r="H25" s="99"/>
    </row>
    <row r="26" spans="1:17" ht="13.8" x14ac:dyDescent="0.25">
      <c r="A26" s="31"/>
      <c r="B26" s="31"/>
      <c r="C26" s="31"/>
      <c r="D26" s="31"/>
      <c r="E26" s="31"/>
      <c r="G26" s="31"/>
      <c r="H26" s="31"/>
      <c r="I26" s="31"/>
      <c r="J26" s="31"/>
    </row>
  </sheetData>
  <mergeCells count="3">
    <mergeCell ref="B5:M5"/>
    <mergeCell ref="N2:P2"/>
    <mergeCell ref="A19:P19"/>
  </mergeCells>
  <phoneticPr fontId="39" type="noConversion"/>
  <pageMargins left="0.5" right="0.17" top="1" bottom="0.17" header="0.17" footer="0.17"/>
  <pageSetup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E55"/>
  <sheetViews>
    <sheetView showGridLines="0" zoomScaleNormal="100" zoomScaleSheetLayoutView="100" workbookViewId="0">
      <selection activeCell="F12" sqref="F12"/>
    </sheetView>
  </sheetViews>
  <sheetFormatPr defaultRowHeight="13.2" x14ac:dyDescent="0.25"/>
  <cols>
    <col min="1" max="1" width="23.33203125" style="36" customWidth="1"/>
    <col min="2" max="2" width="10.33203125" style="61" customWidth="1"/>
    <col min="3" max="3" width="10.21875" style="36" customWidth="1"/>
    <col min="4" max="4" width="9" style="36" customWidth="1"/>
    <col min="5" max="5" width="10" style="36" customWidth="1"/>
    <col min="6" max="6" width="9.44140625" style="36" customWidth="1"/>
    <col min="7" max="7" width="8.44140625" style="36" customWidth="1"/>
    <col min="8" max="10" width="8.33203125" style="36" customWidth="1"/>
    <col min="11" max="11" width="9.33203125" style="36" customWidth="1"/>
    <col min="12" max="15" width="8.33203125" style="36" customWidth="1"/>
    <col min="16" max="16" width="9.21875" style="36" customWidth="1"/>
    <col min="17" max="17" width="10.88671875" style="254" customWidth="1"/>
    <col min="18" max="18" width="9.6640625" style="36" customWidth="1"/>
    <col min="19" max="19" width="9.5546875" style="142" customWidth="1"/>
    <col min="20" max="31" width="8.88671875" style="2"/>
  </cols>
  <sheetData>
    <row r="1" spans="1:31" s="18" customFormat="1" ht="28.5" customHeight="1" x14ac:dyDescent="0.25">
      <c r="A1" s="710" t="s">
        <v>244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710"/>
      <c r="Q1" s="711"/>
      <c r="R1" s="710"/>
      <c r="S1" s="711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</row>
    <row r="2" spans="1:31" s="2" customFormat="1" ht="29.25" customHeight="1" x14ac:dyDescent="0.25">
      <c r="A2" s="283"/>
      <c r="B2" s="284" t="s">
        <v>243</v>
      </c>
      <c r="C2" s="551" t="s">
        <v>197</v>
      </c>
      <c r="D2" s="76" t="s">
        <v>198</v>
      </c>
      <c r="E2" s="76" t="s">
        <v>199</v>
      </c>
      <c r="F2" s="708" t="s">
        <v>188</v>
      </c>
      <c r="G2" s="709"/>
      <c r="H2" s="143" t="s">
        <v>230</v>
      </c>
      <c r="I2" s="76" t="s">
        <v>231</v>
      </c>
      <c r="J2" s="76" t="s">
        <v>232</v>
      </c>
      <c r="K2" s="76" t="s">
        <v>233</v>
      </c>
      <c r="L2" s="76" t="s">
        <v>234</v>
      </c>
      <c r="M2" s="143" t="s">
        <v>235</v>
      </c>
      <c r="N2" s="76" t="s">
        <v>236</v>
      </c>
      <c r="O2" s="76" t="s">
        <v>237</v>
      </c>
      <c r="P2" s="77" t="s">
        <v>238</v>
      </c>
      <c r="Q2" s="712" t="s">
        <v>213</v>
      </c>
      <c r="R2" s="713"/>
      <c r="S2" s="110" t="s">
        <v>214</v>
      </c>
    </row>
    <row r="3" spans="1:31" s="16" customFormat="1" ht="34.200000000000003" customHeight="1" x14ac:dyDescent="0.25">
      <c r="A3" s="322"/>
      <c r="B3" s="540" t="s">
        <v>98</v>
      </c>
      <c r="C3" s="395">
        <v>44501</v>
      </c>
      <c r="D3" s="395">
        <v>44529</v>
      </c>
      <c r="E3" s="395">
        <v>44561</v>
      </c>
      <c r="F3" s="541" t="s">
        <v>333</v>
      </c>
      <c r="G3" s="542" t="s">
        <v>55</v>
      </c>
      <c r="H3" s="395">
        <v>44592</v>
      </c>
      <c r="I3" s="395">
        <v>44620</v>
      </c>
      <c r="J3" s="395" t="s">
        <v>247</v>
      </c>
      <c r="K3" s="395">
        <v>44683</v>
      </c>
      <c r="L3" s="395">
        <v>44711</v>
      </c>
      <c r="M3" s="395">
        <v>44746</v>
      </c>
      <c r="N3" s="395">
        <v>44774</v>
      </c>
      <c r="O3" s="395">
        <v>44802</v>
      </c>
      <c r="P3" s="395">
        <v>44834</v>
      </c>
      <c r="Q3" s="541" t="s">
        <v>206</v>
      </c>
      <c r="R3" s="541" t="s">
        <v>55</v>
      </c>
      <c r="S3" s="541" t="s">
        <v>138</v>
      </c>
    </row>
    <row r="4" spans="1:31" s="2" customFormat="1" ht="13.8" customHeight="1" x14ac:dyDescent="0.25">
      <c r="A4" s="285"/>
      <c r="B4" s="714" t="s">
        <v>38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6"/>
    </row>
    <row r="5" spans="1:31" ht="12.75" customHeight="1" x14ac:dyDescent="0.25">
      <c r="A5" s="286"/>
      <c r="B5" s="286"/>
      <c r="C5" s="287"/>
      <c r="D5" s="287"/>
      <c r="E5" s="287"/>
      <c r="F5" s="288"/>
      <c r="G5" s="288"/>
      <c r="H5" s="287"/>
      <c r="I5" s="287"/>
      <c r="J5" s="287"/>
      <c r="K5" s="287"/>
      <c r="L5" s="287"/>
      <c r="M5" s="287"/>
      <c r="N5" s="287"/>
      <c r="O5" s="287"/>
      <c r="P5" s="287"/>
      <c r="Q5" s="288"/>
      <c r="R5" s="288"/>
      <c r="S5" s="289"/>
    </row>
    <row r="6" spans="1:31" ht="13.65" customHeight="1" x14ac:dyDescent="0.25">
      <c r="A6" s="127" t="s">
        <v>54</v>
      </c>
      <c r="B6" s="290">
        <f>SUM(B7:B13)</f>
        <v>129725</v>
      </c>
      <c r="C6" s="291">
        <f t="shared" ref="C6:G6" si="0">SUM(C7:C13)</f>
        <v>3259</v>
      </c>
      <c r="D6" s="308">
        <f t="shared" si="0"/>
        <v>6888</v>
      </c>
      <c r="E6" s="308">
        <f t="shared" si="0"/>
        <v>2853</v>
      </c>
      <c r="F6" s="292">
        <f t="shared" si="0"/>
        <v>142725</v>
      </c>
      <c r="G6" s="292">
        <f t="shared" si="0"/>
        <v>142780</v>
      </c>
      <c r="H6" s="293"/>
      <c r="I6" s="294"/>
      <c r="J6" s="294"/>
      <c r="K6" s="294"/>
      <c r="L6" s="294"/>
      <c r="M6" s="294"/>
      <c r="N6" s="294"/>
      <c r="O6" s="294"/>
      <c r="P6" s="294"/>
      <c r="Q6" s="292"/>
      <c r="R6" s="292">
        <f>SUM(R7:R13)</f>
        <v>145220</v>
      </c>
      <c r="S6" s="290">
        <f>SUM(S7:S13)</f>
        <v>13000</v>
      </c>
    </row>
    <row r="7" spans="1:31" ht="15" customHeight="1" x14ac:dyDescent="0.25">
      <c r="A7" s="389" t="s">
        <v>6</v>
      </c>
      <c r="B7" s="295">
        <v>14300</v>
      </c>
      <c r="C7" s="296">
        <v>0</v>
      </c>
      <c r="D7" s="148">
        <v>0</v>
      </c>
      <c r="E7" s="148">
        <f>F7-B7-C7-D7</f>
        <v>0</v>
      </c>
      <c r="F7" s="138">
        <v>14300</v>
      </c>
      <c r="G7" s="297">
        <v>14300</v>
      </c>
      <c r="H7" s="313"/>
      <c r="I7" s="299"/>
      <c r="J7" s="299"/>
      <c r="K7" s="299"/>
      <c r="L7" s="298"/>
      <c r="M7" s="298"/>
      <c r="N7" s="298"/>
      <c r="O7" s="298"/>
      <c r="P7" s="300"/>
      <c r="Q7" s="301"/>
      <c r="R7" s="301">
        <v>14520</v>
      </c>
      <c r="S7" s="301">
        <f t="shared" ref="S7:S15" si="1">C7+D7+E7+SUM(H7:P7)</f>
        <v>0</v>
      </c>
    </row>
    <row r="8" spans="1:31" ht="15" customHeight="1" x14ac:dyDescent="0.25">
      <c r="A8" s="389" t="s">
        <v>51</v>
      </c>
      <c r="B8" s="295">
        <v>2000</v>
      </c>
      <c r="C8" s="296">
        <v>0</v>
      </c>
      <c r="D8" s="148">
        <v>0</v>
      </c>
      <c r="E8" s="148">
        <f t="shared" ref="E8:E15" si="2">F8-B8-C8-D8</f>
        <v>0</v>
      </c>
      <c r="F8" s="138">
        <v>2000</v>
      </c>
      <c r="G8" s="297">
        <v>2000</v>
      </c>
      <c r="H8" s="313"/>
      <c r="I8" s="299"/>
      <c r="J8" s="299"/>
      <c r="K8" s="299"/>
      <c r="L8" s="298"/>
      <c r="M8" s="298"/>
      <c r="N8" s="298"/>
      <c r="O8" s="298"/>
      <c r="P8" s="300"/>
      <c r="Q8" s="301"/>
      <c r="R8" s="301">
        <v>2000</v>
      </c>
      <c r="S8" s="301">
        <f t="shared" si="1"/>
        <v>0</v>
      </c>
    </row>
    <row r="9" spans="1:31" ht="15" customHeight="1" x14ac:dyDescent="0.25">
      <c r="A9" s="389" t="s">
        <v>212</v>
      </c>
      <c r="B9" s="295">
        <v>0</v>
      </c>
      <c r="C9" s="296">
        <v>0</v>
      </c>
      <c r="D9" s="148">
        <v>0</v>
      </c>
      <c r="E9" s="148">
        <f t="shared" si="2"/>
        <v>0</v>
      </c>
      <c r="F9" s="138">
        <v>0</v>
      </c>
      <c r="G9" s="297">
        <v>0</v>
      </c>
      <c r="H9" s="313"/>
      <c r="I9" s="299"/>
      <c r="J9" s="299"/>
      <c r="K9" s="299"/>
      <c r="L9" s="298"/>
      <c r="M9" s="298"/>
      <c r="N9" s="298"/>
      <c r="O9" s="298"/>
      <c r="P9" s="300"/>
      <c r="Q9" s="301"/>
      <c r="R9" s="301">
        <v>0</v>
      </c>
      <c r="S9" s="301">
        <f t="shared" si="1"/>
        <v>0</v>
      </c>
    </row>
    <row r="10" spans="1:31" ht="15" customHeight="1" x14ac:dyDescent="0.25">
      <c r="A10" s="389" t="s">
        <v>10</v>
      </c>
      <c r="B10" s="295">
        <v>36467</v>
      </c>
      <c r="C10" s="296">
        <v>21</v>
      </c>
      <c r="D10" s="148">
        <v>232</v>
      </c>
      <c r="E10" s="148">
        <f t="shared" si="2"/>
        <v>0</v>
      </c>
      <c r="F10" s="138">
        <v>36720</v>
      </c>
      <c r="G10" s="297">
        <v>36720</v>
      </c>
      <c r="H10" s="313"/>
      <c r="I10" s="299"/>
      <c r="J10" s="299"/>
      <c r="K10" s="299"/>
      <c r="L10" s="298"/>
      <c r="M10" s="298"/>
      <c r="N10" s="298"/>
      <c r="O10" s="298"/>
      <c r="P10" s="300"/>
      <c r="Q10" s="301"/>
      <c r="R10" s="301">
        <v>37400</v>
      </c>
      <c r="S10" s="301">
        <f t="shared" si="1"/>
        <v>253</v>
      </c>
    </row>
    <row r="11" spans="1:31" ht="15" customHeight="1" x14ac:dyDescent="0.25">
      <c r="A11" s="389" t="s">
        <v>172</v>
      </c>
      <c r="B11" s="295">
        <v>38825</v>
      </c>
      <c r="C11" s="296">
        <v>3234</v>
      </c>
      <c r="D11" s="148">
        <v>5908</v>
      </c>
      <c r="E11" s="148">
        <f t="shared" si="2"/>
        <v>2793</v>
      </c>
      <c r="F11" s="138">
        <v>50760</v>
      </c>
      <c r="G11" s="297">
        <v>50760</v>
      </c>
      <c r="H11" s="313"/>
      <c r="I11" s="299"/>
      <c r="J11" s="299"/>
      <c r="K11" s="299"/>
      <c r="L11" s="298"/>
      <c r="M11" s="298"/>
      <c r="N11" s="298"/>
      <c r="O11" s="298"/>
      <c r="P11" s="300"/>
      <c r="Q11" s="301"/>
      <c r="R11" s="301">
        <v>51700</v>
      </c>
      <c r="S11" s="301">
        <f t="shared" si="1"/>
        <v>11935</v>
      </c>
      <c r="T11" s="650"/>
    </row>
    <row r="12" spans="1:31" ht="15" customHeight="1" x14ac:dyDescent="0.25">
      <c r="A12" s="389" t="s">
        <v>16</v>
      </c>
      <c r="B12" s="295">
        <v>10276</v>
      </c>
      <c r="C12" s="296">
        <v>4</v>
      </c>
      <c r="D12" s="148">
        <v>5</v>
      </c>
      <c r="E12" s="148">
        <f t="shared" si="2"/>
        <v>60</v>
      </c>
      <c r="F12" s="138">
        <v>10345</v>
      </c>
      <c r="G12" s="297">
        <v>10400</v>
      </c>
      <c r="H12" s="313"/>
      <c r="I12" s="299"/>
      <c r="J12" s="299"/>
      <c r="K12" s="299"/>
      <c r="L12" s="298"/>
      <c r="M12" s="298"/>
      <c r="N12" s="298"/>
      <c r="O12" s="298"/>
      <c r="P12" s="300"/>
      <c r="Q12" s="301"/>
      <c r="R12" s="301">
        <v>10560</v>
      </c>
      <c r="S12" s="301">
        <f t="shared" si="1"/>
        <v>69</v>
      </c>
    </row>
    <row r="13" spans="1:31" ht="15" customHeight="1" x14ac:dyDescent="0.25">
      <c r="A13" s="389" t="s">
        <v>23</v>
      </c>
      <c r="B13" s="295">
        <v>27857</v>
      </c>
      <c r="C13" s="296">
        <v>0</v>
      </c>
      <c r="D13" s="148">
        <v>743</v>
      </c>
      <c r="E13" s="148">
        <f t="shared" si="2"/>
        <v>0</v>
      </c>
      <c r="F13" s="138">
        <v>28600</v>
      </c>
      <c r="G13" s="297">
        <v>28600</v>
      </c>
      <c r="H13" s="480"/>
      <c r="I13" s="462"/>
      <c r="J13" s="299"/>
      <c r="K13" s="299"/>
      <c r="L13" s="298"/>
      <c r="M13" s="298"/>
      <c r="N13" s="298"/>
      <c r="O13" s="298"/>
      <c r="P13" s="300"/>
      <c r="Q13" s="301"/>
      <c r="R13" s="301">
        <v>29040</v>
      </c>
      <c r="S13" s="301">
        <f t="shared" si="1"/>
        <v>743</v>
      </c>
    </row>
    <row r="14" spans="1:31" ht="12.15" customHeight="1" x14ac:dyDescent="0.25">
      <c r="A14" s="302"/>
      <c r="B14" s="301"/>
      <c r="C14" s="296"/>
      <c r="D14" s="148"/>
      <c r="E14" s="148"/>
      <c r="F14" s="138"/>
      <c r="G14" s="126"/>
      <c r="H14" s="298"/>
      <c r="I14" s="299"/>
      <c r="J14" s="299"/>
      <c r="K14" s="299"/>
      <c r="L14" s="298"/>
      <c r="M14" s="298"/>
      <c r="N14" s="298"/>
      <c r="O14" s="298"/>
      <c r="P14" s="300"/>
      <c r="Q14" s="301"/>
      <c r="R14" s="301"/>
      <c r="S14" s="301"/>
    </row>
    <row r="15" spans="1:31" ht="15" customHeight="1" x14ac:dyDescent="0.25">
      <c r="A15" s="303" t="s">
        <v>4</v>
      </c>
      <c r="B15" s="304">
        <v>34449</v>
      </c>
      <c r="C15" s="305">
        <v>7212</v>
      </c>
      <c r="D15" s="306">
        <v>8888</v>
      </c>
      <c r="E15" s="306">
        <f t="shared" si="2"/>
        <v>3701</v>
      </c>
      <c r="F15" s="307">
        <v>54250</v>
      </c>
      <c r="G15" s="292">
        <v>56750</v>
      </c>
      <c r="H15" s="294"/>
      <c r="I15" s="308"/>
      <c r="J15" s="308"/>
      <c r="K15" s="308"/>
      <c r="L15" s="294"/>
      <c r="M15" s="294"/>
      <c r="N15" s="298"/>
      <c r="O15" s="298"/>
      <c r="P15" s="309"/>
      <c r="Q15" s="304"/>
      <c r="R15" s="568">
        <v>57500</v>
      </c>
      <c r="S15" s="304">
        <f t="shared" si="1"/>
        <v>19801</v>
      </c>
      <c r="T15" s="650"/>
    </row>
    <row r="16" spans="1:31" ht="12.15" customHeight="1" x14ac:dyDescent="0.25">
      <c r="A16" s="310"/>
      <c r="B16" s="311"/>
      <c r="C16" s="296"/>
      <c r="D16" s="148"/>
      <c r="E16" s="148"/>
      <c r="F16" s="138"/>
      <c r="G16" s="249"/>
      <c r="H16" s="298"/>
      <c r="I16" s="299"/>
      <c r="J16" s="298"/>
      <c r="K16" s="299"/>
      <c r="L16" s="298"/>
      <c r="M16" s="298"/>
      <c r="N16" s="298"/>
      <c r="O16" s="148"/>
      <c r="P16" s="298"/>
      <c r="Q16" s="311"/>
      <c r="R16" s="311"/>
      <c r="S16" s="301"/>
    </row>
    <row r="17" spans="1:31" ht="13.65" customHeight="1" x14ac:dyDescent="0.25">
      <c r="A17" s="310" t="s">
        <v>52</v>
      </c>
      <c r="B17" s="292">
        <f>SUM(B18:B20)</f>
        <v>4950</v>
      </c>
      <c r="C17" s="312">
        <f t="shared" ref="C17:F17" si="3">SUM(C18:C20)</f>
        <v>15</v>
      </c>
      <c r="D17" s="631">
        <f t="shared" si="3"/>
        <v>135</v>
      </c>
      <c r="E17" s="631">
        <f t="shared" si="3"/>
        <v>891</v>
      </c>
      <c r="F17" s="292">
        <f t="shared" si="3"/>
        <v>5991</v>
      </c>
      <c r="G17" s="292">
        <v>7100</v>
      </c>
      <c r="H17" s="294"/>
      <c r="I17" s="294"/>
      <c r="J17" s="294"/>
      <c r="K17" s="294"/>
      <c r="L17" s="294"/>
      <c r="M17" s="294"/>
      <c r="N17" s="294"/>
      <c r="O17" s="294"/>
      <c r="P17" s="306"/>
      <c r="Q17" s="307"/>
      <c r="R17" s="307">
        <v>7100</v>
      </c>
      <c r="S17" s="292">
        <f>SUM(S18:S20)</f>
        <v>1041</v>
      </c>
    </row>
    <row r="18" spans="1:31" ht="15" customHeight="1" x14ac:dyDescent="0.25">
      <c r="A18" s="390" t="s">
        <v>211</v>
      </c>
      <c r="B18" s="313">
        <v>0</v>
      </c>
      <c r="C18" s="296">
        <v>0</v>
      </c>
      <c r="D18" s="148">
        <v>0</v>
      </c>
      <c r="E18" s="148">
        <f t="shared" ref="E18:E20" si="4">F18-B18-C18-D18</f>
        <v>0</v>
      </c>
      <c r="F18" s="138">
        <v>0</v>
      </c>
      <c r="G18" s="297">
        <v>0</v>
      </c>
      <c r="H18" s="298"/>
      <c r="I18" s="299"/>
      <c r="J18" s="298"/>
      <c r="K18" s="298"/>
      <c r="L18" s="298"/>
      <c r="M18" s="298"/>
      <c r="N18" s="298"/>
      <c r="O18" s="148"/>
      <c r="P18" s="298"/>
      <c r="Q18" s="311"/>
      <c r="R18" s="569">
        <v>0</v>
      </c>
      <c r="S18" s="301">
        <f>C18+D18+E18+SUM(H18:P18)</f>
        <v>0</v>
      </c>
    </row>
    <row r="19" spans="1:31" ht="15" customHeight="1" x14ac:dyDescent="0.25">
      <c r="A19" s="310" t="s">
        <v>66</v>
      </c>
      <c r="B19" s="313">
        <v>4950</v>
      </c>
      <c r="C19" s="296">
        <v>15</v>
      </c>
      <c r="D19" s="148">
        <v>135</v>
      </c>
      <c r="E19" s="148">
        <f t="shared" si="4"/>
        <v>891</v>
      </c>
      <c r="F19" s="138">
        <v>5991</v>
      </c>
      <c r="G19" s="297">
        <v>6600</v>
      </c>
      <c r="H19" s="298"/>
      <c r="I19" s="299"/>
      <c r="J19" s="298"/>
      <c r="K19" s="298"/>
      <c r="L19" s="298"/>
      <c r="M19" s="314"/>
      <c r="N19" s="298"/>
      <c r="O19" s="148"/>
      <c r="P19" s="298"/>
      <c r="Q19" s="311"/>
      <c r="R19" s="569">
        <v>6600</v>
      </c>
      <c r="S19" s="301">
        <f>C19+D19+E19+SUM(H19:P19)</f>
        <v>1041</v>
      </c>
    </row>
    <row r="20" spans="1:31" ht="15" customHeight="1" x14ac:dyDescent="0.25">
      <c r="A20" s="310" t="s">
        <v>67</v>
      </c>
      <c r="B20" s="313">
        <v>0</v>
      </c>
      <c r="C20" s="296">
        <v>0</v>
      </c>
      <c r="D20" s="148">
        <v>0</v>
      </c>
      <c r="E20" s="148">
        <f t="shared" si="4"/>
        <v>0</v>
      </c>
      <c r="F20" s="138">
        <v>0</v>
      </c>
      <c r="G20" s="297">
        <v>500</v>
      </c>
      <c r="H20" s="298"/>
      <c r="I20" s="299"/>
      <c r="J20" s="298"/>
      <c r="K20" s="298"/>
      <c r="L20" s="298"/>
      <c r="M20" s="298"/>
      <c r="N20" s="298"/>
      <c r="O20" s="148"/>
      <c r="P20" s="298"/>
      <c r="Q20" s="311"/>
      <c r="R20" s="569">
        <v>500</v>
      </c>
      <c r="S20" s="301">
        <f>C20+D20+E20+SUM(H20:P20)</f>
        <v>0</v>
      </c>
    </row>
    <row r="21" spans="1:31" ht="11.4" customHeight="1" x14ac:dyDescent="0.25">
      <c r="A21" s="127"/>
      <c r="B21" s="311"/>
      <c r="C21" s="296"/>
      <c r="D21" s="148"/>
      <c r="E21" s="148"/>
      <c r="F21" s="138"/>
      <c r="G21" s="249"/>
      <c r="H21" s="298"/>
      <c r="I21" s="299"/>
      <c r="J21" s="298"/>
      <c r="K21" s="298"/>
      <c r="L21" s="298"/>
      <c r="M21" s="298"/>
      <c r="N21" s="298"/>
      <c r="O21" s="148"/>
      <c r="P21" s="298"/>
      <c r="Q21" s="311"/>
      <c r="R21" s="311"/>
      <c r="S21" s="301"/>
    </row>
    <row r="22" spans="1:31" ht="13.65" customHeight="1" x14ac:dyDescent="0.25">
      <c r="A22" s="126" t="s">
        <v>53</v>
      </c>
      <c r="B22" s="292">
        <v>0</v>
      </c>
      <c r="C22" s="315">
        <v>0</v>
      </c>
      <c r="D22" s="306">
        <v>0</v>
      </c>
      <c r="E22" s="306">
        <v>0</v>
      </c>
      <c r="F22" s="307">
        <f t="shared" ref="F22" si="5">SUM(F23:F24)</f>
        <v>0</v>
      </c>
      <c r="G22" s="292">
        <v>2000</v>
      </c>
      <c r="H22" s="293"/>
      <c r="I22" s="294"/>
      <c r="J22" s="294"/>
      <c r="K22" s="294"/>
      <c r="L22" s="294"/>
      <c r="M22" s="294"/>
      <c r="N22" s="294"/>
      <c r="O22" s="294"/>
      <c r="P22" s="294"/>
      <c r="Q22" s="292"/>
      <c r="R22" s="292">
        <f>SUM(R23:R24)</f>
        <v>2000</v>
      </c>
      <c r="S22" s="292">
        <f>SUM(S23:S24)</f>
        <v>0</v>
      </c>
    </row>
    <row r="23" spans="1:31" ht="16.95" customHeight="1" x14ac:dyDescent="0.25">
      <c r="A23" s="390" t="s">
        <v>204</v>
      </c>
      <c r="B23" s="311">
        <v>0</v>
      </c>
      <c r="C23" s="296">
        <f t="shared" ref="C23:C24" si="6">F23-B23</f>
        <v>0</v>
      </c>
      <c r="D23" s="148">
        <v>0</v>
      </c>
      <c r="E23" s="148">
        <f t="shared" ref="E23:E24" si="7">F23-B23-C23-D23</f>
        <v>0</v>
      </c>
      <c r="F23" s="138">
        <v>0</v>
      </c>
      <c r="G23" s="311">
        <v>0</v>
      </c>
      <c r="H23" s="298"/>
      <c r="I23" s="299"/>
      <c r="J23" s="298"/>
      <c r="K23" s="298"/>
      <c r="L23" s="298"/>
      <c r="M23" s="298"/>
      <c r="N23" s="298"/>
      <c r="O23" s="148"/>
      <c r="P23" s="298"/>
      <c r="Q23" s="311"/>
      <c r="R23" s="311">
        <v>0</v>
      </c>
      <c r="S23" s="301">
        <f>C23+D23+E23+SUM(H23:P23)</f>
        <v>0</v>
      </c>
    </row>
    <row r="24" spans="1:31" ht="13.65" customHeight="1" x14ac:dyDescent="0.25">
      <c r="A24" s="390" t="s">
        <v>50</v>
      </c>
      <c r="B24" s="301">
        <v>0</v>
      </c>
      <c r="C24" s="296">
        <f t="shared" si="6"/>
        <v>0</v>
      </c>
      <c r="D24" s="148">
        <v>0</v>
      </c>
      <c r="E24" s="148">
        <f t="shared" si="7"/>
        <v>0</v>
      </c>
      <c r="F24" s="138">
        <v>0</v>
      </c>
      <c r="G24" s="311">
        <v>2000</v>
      </c>
      <c r="H24" s="298"/>
      <c r="I24" s="299"/>
      <c r="J24" s="298"/>
      <c r="K24" s="298"/>
      <c r="L24" s="298"/>
      <c r="M24" s="298"/>
      <c r="N24" s="298"/>
      <c r="O24" s="148"/>
      <c r="P24" s="300"/>
      <c r="Q24" s="301"/>
      <c r="R24" s="301">
        <v>2000</v>
      </c>
      <c r="S24" s="301">
        <f>C24+D24+E24+SUM(H24:P24)</f>
        <v>0</v>
      </c>
    </row>
    <row r="25" spans="1:31" s="142" customFormat="1" ht="13.65" customHeight="1" x14ac:dyDescent="0.25">
      <c r="A25" s="303"/>
      <c r="B25" s="301"/>
      <c r="C25" s="296"/>
      <c r="D25" s="148"/>
      <c r="E25" s="148"/>
      <c r="F25" s="138"/>
      <c r="G25" s="311"/>
      <c r="H25" s="298"/>
      <c r="I25" s="299"/>
      <c r="J25" s="298"/>
      <c r="K25" s="298"/>
      <c r="L25" s="298"/>
      <c r="M25" s="298"/>
      <c r="N25" s="298"/>
      <c r="O25" s="148"/>
      <c r="P25" s="300"/>
      <c r="Q25" s="301"/>
      <c r="R25" s="301"/>
      <c r="S25" s="30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42" customFormat="1" ht="13.65" customHeight="1" x14ac:dyDescent="0.25">
      <c r="A26" s="303" t="s">
        <v>207</v>
      </c>
      <c r="B26" s="304">
        <f>SUM(B27:B28)</f>
        <v>8207</v>
      </c>
      <c r="C26" s="305">
        <f>SUM(C27:C28)</f>
        <v>663</v>
      </c>
      <c r="D26" s="632">
        <f>SUM(D27:D28)</f>
        <v>730</v>
      </c>
      <c r="E26" s="632">
        <f>SUM(E27:E28)</f>
        <v>0</v>
      </c>
      <c r="F26" s="307">
        <f>F27+F28</f>
        <v>9600</v>
      </c>
      <c r="G26" s="304">
        <v>9600</v>
      </c>
      <c r="H26" s="294"/>
      <c r="I26" s="294"/>
      <c r="J26" s="294"/>
      <c r="K26" s="294"/>
      <c r="L26" s="294"/>
      <c r="M26" s="294"/>
      <c r="N26" s="294"/>
      <c r="O26" s="294"/>
      <c r="P26" s="294"/>
      <c r="Q26" s="292"/>
      <c r="R26" s="292">
        <f>SUM(R27:R28)</f>
        <v>9600</v>
      </c>
      <c r="S26" s="304">
        <f>SUM(S27:S28)</f>
        <v>1393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42" customFormat="1" ht="13.65" customHeight="1" x14ac:dyDescent="0.25">
      <c r="A27" s="388" t="s">
        <v>208</v>
      </c>
      <c r="B27" s="301">
        <v>8207</v>
      </c>
      <c r="C27" s="296">
        <v>663</v>
      </c>
      <c r="D27" s="148">
        <v>730</v>
      </c>
      <c r="E27" s="148">
        <f t="shared" ref="E27:E28" si="8">F27-B27-C27-D27</f>
        <v>0</v>
      </c>
      <c r="F27" s="138">
        <v>9600</v>
      </c>
      <c r="G27" s="311">
        <v>9600</v>
      </c>
      <c r="H27" s="298"/>
      <c r="I27" s="299"/>
      <c r="J27" s="298"/>
      <c r="K27" s="298"/>
      <c r="L27" s="298"/>
      <c r="M27" s="298"/>
      <c r="N27" s="298"/>
      <c r="O27" s="148"/>
      <c r="P27" s="300"/>
      <c r="Q27" s="301"/>
      <c r="R27" s="301">
        <v>9600</v>
      </c>
      <c r="S27" s="301">
        <f>C27+D27+E27+SUM(H27:P27)</f>
        <v>1393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42" customFormat="1" ht="13.65" customHeight="1" x14ac:dyDescent="0.25">
      <c r="A28" s="389" t="s">
        <v>209</v>
      </c>
      <c r="B28" s="301">
        <v>0</v>
      </c>
      <c r="C28" s="296">
        <v>0</v>
      </c>
      <c r="D28" s="148">
        <v>0</v>
      </c>
      <c r="E28" s="148">
        <f t="shared" si="8"/>
        <v>0</v>
      </c>
      <c r="F28" s="138"/>
      <c r="G28" s="311">
        <v>0</v>
      </c>
      <c r="H28" s="298"/>
      <c r="I28" s="299"/>
      <c r="J28" s="298"/>
      <c r="K28" s="298"/>
      <c r="L28" s="298"/>
      <c r="M28" s="298"/>
      <c r="N28" s="298"/>
      <c r="O28" s="148"/>
      <c r="P28" s="300"/>
      <c r="Q28" s="301"/>
      <c r="R28" s="301">
        <v>0</v>
      </c>
      <c r="S28" s="301">
        <f>C28+D28+E28+SUM(H28:P28)</f>
        <v>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254" customFormat="1" ht="13.65" customHeight="1" x14ac:dyDescent="0.25">
      <c r="A29" s="391"/>
      <c r="B29" s="295"/>
      <c r="C29" s="296"/>
      <c r="D29" s="148"/>
      <c r="E29" s="148"/>
      <c r="F29" s="138"/>
      <c r="G29" s="311"/>
      <c r="H29" s="298"/>
      <c r="I29" s="299"/>
      <c r="J29" s="298"/>
      <c r="K29" s="298"/>
      <c r="L29" s="298"/>
      <c r="M29" s="298"/>
      <c r="N29" s="298"/>
      <c r="O29" s="148"/>
      <c r="P29" s="300"/>
      <c r="Q29" s="301"/>
      <c r="R29" s="301"/>
      <c r="S29" s="30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38" customFormat="1" ht="15" customHeight="1" x14ac:dyDescent="0.25">
      <c r="A30" s="316" t="s">
        <v>72</v>
      </c>
      <c r="B30" s="317">
        <f t="shared" ref="B30:G30" si="9">B6+B15+B17+B22+B26</f>
        <v>177331</v>
      </c>
      <c r="C30" s="317">
        <f t="shared" si="9"/>
        <v>11149</v>
      </c>
      <c r="D30" s="394">
        <f t="shared" si="9"/>
        <v>16641</v>
      </c>
      <c r="E30" s="394">
        <f t="shared" si="9"/>
        <v>7445</v>
      </c>
      <c r="F30" s="318">
        <f t="shared" si="9"/>
        <v>212566</v>
      </c>
      <c r="G30" s="318">
        <f t="shared" si="9"/>
        <v>218230</v>
      </c>
      <c r="H30" s="319"/>
      <c r="I30" s="320"/>
      <c r="J30" s="320"/>
      <c r="K30" s="320"/>
      <c r="L30" s="320"/>
      <c r="M30" s="320"/>
      <c r="N30" s="320"/>
      <c r="O30" s="320"/>
      <c r="P30" s="320"/>
      <c r="Q30" s="318"/>
      <c r="R30" s="318">
        <f>R6+R15+R17+R22+R26</f>
        <v>221420</v>
      </c>
      <c r="S30" s="318">
        <f>S6+S15+S17+S22+S26</f>
        <v>35235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0.199999999999999" customHeight="1" x14ac:dyDescent="0.3">
      <c r="A31" s="50"/>
      <c r="B31" s="59"/>
      <c r="C31" s="51"/>
      <c r="D31" s="49"/>
      <c r="E31" s="49"/>
      <c r="F31" s="49"/>
      <c r="G31" s="49"/>
      <c r="H31" s="52"/>
      <c r="I31" s="49"/>
      <c r="J31" s="47"/>
      <c r="K31" s="46"/>
      <c r="L31" s="53"/>
      <c r="M31" s="53"/>
      <c r="N31" s="53"/>
      <c r="O31" s="53"/>
      <c r="P31" s="53"/>
      <c r="Q31" s="53"/>
      <c r="R31" s="53"/>
      <c r="S31" s="53"/>
    </row>
    <row r="32" spans="1:31" ht="15.75" customHeight="1" x14ac:dyDescent="0.25">
      <c r="A32" s="57" t="s">
        <v>149</v>
      </c>
      <c r="B32" s="57"/>
      <c r="C32" s="57"/>
      <c r="D32" s="57"/>
      <c r="E32" s="57"/>
      <c r="F32" s="57"/>
      <c r="G32" s="46"/>
      <c r="H32" s="52"/>
      <c r="I32" s="49"/>
      <c r="J32" s="47"/>
      <c r="K32" s="46"/>
      <c r="L32" s="53"/>
      <c r="M32" s="53"/>
      <c r="N32" s="53"/>
      <c r="O32" s="47"/>
      <c r="P32" s="53"/>
      <c r="Q32" s="53"/>
      <c r="R32" s="53"/>
      <c r="S32" s="53"/>
    </row>
    <row r="33" spans="1:31" ht="16.5" customHeight="1" x14ac:dyDescent="0.25">
      <c r="A33" s="153" t="s">
        <v>337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52"/>
      <c r="M33" s="52"/>
      <c r="N33" s="52"/>
      <c r="O33" s="52"/>
      <c r="P33" s="52"/>
      <c r="Q33" s="52"/>
      <c r="R33" s="52"/>
      <c r="S33" s="52"/>
    </row>
    <row r="34" spans="1:31" ht="14.4" x14ac:dyDescent="0.3">
      <c r="A34" s="31" t="s">
        <v>334</v>
      </c>
      <c r="B34" s="112"/>
      <c r="C34" s="52"/>
      <c r="D34" s="52"/>
      <c r="E34" s="52"/>
      <c r="F34" s="52"/>
      <c r="G34" s="52"/>
      <c r="H34" s="52"/>
      <c r="I34" s="51"/>
      <c r="J34" s="111"/>
      <c r="K34" s="52"/>
      <c r="L34" s="52"/>
      <c r="M34" s="52"/>
      <c r="N34" s="52"/>
      <c r="O34" s="52"/>
      <c r="P34" s="52"/>
      <c r="Q34" s="52"/>
      <c r="R34" s="52"/>
      <c r="S34" s="52"/>
    </row>
    <row r="35" spans="1:31" ht="16.5" customHeight="1" x14ac:dyDescent="0.25">
      <c r="A35" s="167"/>
      <c r="B35" s="167"/>
      <c r="C35" s="167"/>
      <c r="D35" s="167"/>
      <c r="E35" s="167"/>
      <c r="F35" s="167"/>
      <c r="G35" s="167"/>
      <c r="H35" s="167"/>
      <c r="I35" s="167"/>
      <c r="J35" s="114"/>
      <c r="K35" s="114"/>
      <c r="L35" s="114"/>
      <c r="M35" s="114"/>
      <c r="N35" s="114"/>
      <c r="O35" s="114"/>
      <c r="P35" s="114"/>
      <c r="Q35" s="17"/>
      <c r="R35" s="114"/>
      <c r="S35" s="114"/>
    </row>
    <row r="36" spans="1:31" ht="16.5" customHeight="1" x14ac:dyDescent="0.25">
      <c r="A36" s="115" t="s">
        <v>100</v>
      </c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16"/>
      <c r="P36" s="116"/>
      <c r="Q36" s="116"/>
      <c r="R36" s="116"/>
      <c r="S36" s="116"/>
    </row>
    <row r="37" spans="1:31" ht="16.5" customHeight="1" x14ac:dyDescent="0.25">
      <c r="A37" s="115" t="s">
        <v>143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16"/>
      <c r="O37" s="116"/>
      <c r="P37" s="116"/>
      <c r="Q37" s="116"/>
      <c r="R37" s="116"/>
      <c r="S37" s="116"/>
    </row>
    <row r="38" spans="1:31" ht="16.5" customHeight="1" x14ac:dyDescent="0.25">
      <c r="A38" s="115" t="s">
        <v>144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52"/>
      <c r="O38" s="116"/>
      <c r="P38" s="116"/>
      <c r="Q38" s="116"/>
      <c r="R38" s="116"/>
      <c r="S38" s="116"/>
    </row>
    <row r="39" spans="1:31" ht="16.5" customHeight="1" x14ac:dyDescent="0.3">
      <c r="A39" s="113" t="s">
        <v>145</v>
      </c>
      <c r="B39" s="57"/>
      <c r="C39" s="47"/>
      <c r="D39" s="47"/>
      <c r="E39" s="47"/>
      <c r="F39" s="47"/>
      <c r="G39" s="47"/>
      <c r="H39" s="47"/>
      <c r="I39" s="111"/>
      <c r="J39" s="111"/>
      <c r="K39" s="47"/>
      <c r="L39" s="47"/>
      <c r="M39" s="47"/>
      <c r="N39" s="47"/>
      <c r="O39" s="47"/>
      <c r="P39" s="47"/>
      <c r="Q39" s="47"/>
      <c r="R39" s="47"/>
      <c r="S39" s="47"/>
    </row>
    <row r="40" spans="1:31" ht="16.5" customHeight="1" x14ac:dyDescent="0.3">
      <c r="A40" s="113" t="s">
        <v>335</v>
      </c>
      <c r="B40" s="57"/>
      <c r="C40" s="47"/>
      <c r="D40" s="47"/>
      <c r="E40" s="47"/>
      <c r="F40" s="47"/>
      <c r="G40" s="47"/>
      <c r="H40" s="47"/>
      <c r="I40" s="111"/>
      <c r="J40" s="111"/>
      <c r="K40" s="47"/>
      <c r="L40" s="47"/>
      <c r="M40" s="47"/>
      <c r="N40" s="47"/>
      <c r="O40" s="47"/>
      <c r="P40" s="47"/>
      <c r="Q40" s="47"/>
      <c r="R40" s="47"/>
      <c r="S40" s="47"/>
    </row>
    <row r="41" spans="1:31" s="38" customFormat="1" ht="14.25" customHeight="1" x14ac:dyDescent="0.3">
      <c r="A41" s="113" t="s">
        <v>336</v>
      </c>
      <c r="B41" s="57"/>
      <c r="C41" s="47"/>
      <c r="D41" s="47"/>
      <c r="E41" s="47"/>
      <c r="F41" s="47"/>
      <c r="G41" s="47"/>
      <c r="H41" s="47"/>
      <c r="I41" s="111"/>
      <c r="J41" s="111"/>
      <c r="K41" s="47"/>
      <c r="L41" s="47"/>
      <c r="M41" s="47"/>
      <c r="N41" s="47"/>
      <c r="O41" s="47"/>
      <c r="P41" s="47"/>
      <c r="Q41" s="47"/>
      <c r="R41" s="47"/>
      <c r="S41" s="47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14.25" customHeight="1" x14ac:dyDescent="0.3">
      <c r="A42" s="177"/>
      <c r="B42" s="178"/>
      <c r="C42" s="47"/>
      <c r="D42" s="47"/>
      <c r="E42" s="47"/>
      <c r="F42" s="47"/>
      <c r="G42" s="47"/>
      <c r="H42" s="47"/>
      <c r="I42" s="111"/>
      <c r="J42" s="111"/>
      <c r="K42" s="47"/>
      <c r="L42" s="47"/>
      <c r="M42" s="47"/>
      <c r="N42" s="47"/>
      <c r="O42" s="47"/>
      <c r="P42" s="47"/>
      <c r="Q42" s="47"/>
      <c r="R42" s="47"/>
      <c r="S42" s="47"/>
    </row>
    <row r="43" spans="1:31" ht="14.25" customHeight="1" x14ac:dyDescent="0.3">
      <c r="A43" s="177"/>
      <c r="B43" s="178"/>
      <c r="C43" s="47"/>
      <c r="D43" s="47"/>
      <c r="E43" s="47"/>
      <c r="F43" s="47"/>
      <c r="G43" s="47"/>
      <c r="H43" s="47"/>
      <c r="I43" s="111"/>
      <c r="J43" s="111"/>
      <c r="K43" s="47"/>
      <c r="L43" s="47"/>
      <c r="M43" s="47"/>
      <c r="N43" s="47"/>
      <c r="O43" s="47"/>
      <c r="P43" s="47"/>
      <c r="Q43" s="47"/>
      <c r="R43" s="47"/>
      <c r="S43" s="47"/>
    </row>
    <row r="44" spans="1:31" ht="14.25" customHeight="1" x14ac:dyDescent="0.3">
      <c r="A44" s="177"/>
      <c r="B44" s="178"/>
      <c r="C44" s="47"/>
      <c r="D44" s="47"/>
      <c r="E44" s="47"/>
      <c r="F44" s="47"/>
      <c r="G44" s="47"/>
      <c r="H44" s="47"/>
      <c r="I44" s="111"/>
      <c r="J44" s="111"/>
      <c r="K44" s="47"/>
      <c r="L44" s="47"/>
      <c r="M44" s="47"/>
      <c r="N44" s="47"/>
      <c r="O44" s="47"/>
      <c r="P44" s="47"/>
      <c r="Q44" s="47"/>
      <c r="R44" s="47"/>
      <c r="S44" s="47"/>
    </row>
    <row r="45" spans="1:31" ht="14.25" customHeight="1" x14ac:dyDescent="0.3">
      <c r="A45" s="177"/>
      <c r="B45" s="178"/>
      <c r="C45" s="47"/>
      <c r="D45" s="47"/>
      <c r="E45" s="47"/>
      <c r="F45" s="47"/>
      <c r="G45" s="47"/>
      <c r="H45" s="47"/>
      <c r="I45" s="111"/>
      <c r="J45" s="111"/>
      <c r="K45" s="47"/>
      <c r="L45" s="47"/>
      <c r="M45" s="47"/>
      <c r="N45" s="47"/>
      <c r="O45" s="47"/>
      <c r="P45" s="47"/>
      <c r="Q45" s="47"/>
      <c r="R45" s="47"/>
      <c r="S45" s="47"/>
    </row>
    <row r="46" spans="1:31" ht="14.25" customHeight="1" x14ac:dyDescent="0.25">
      <c r="A46" s="14"/>
      <c r="B46" s="60"/>
      <c r="C46" s="6"/>
      <c r="D46" s="6"/>
      <c r="E46" s="6"/>
      <c r="F46" s="6"/>
      <c r="G46" s="6"/>
      <c r="H46" s="6"/>
      <c r="I46" s="7"/>
      <c r="J46" s="7"/>
      <c r="K46" s="6"/>
      <c r="L46" s="6"/>
      <c r="M46" s="6"/>
      <c r="N46" s="6"/>
      <c r="O46" s="6"/>
      <c r="P46" s="6"/>
      <c r="Q46" s="6"/>
      <c r="R46" s="6"/>
      <c r="S46" s="6"/>
    </row>
    <row r="47" spans="1:31" ht="14.25" customHeight="1" x14ac:dyDescent="0.25">
      <c r="A47" s="14"/>
      <c r="B47" s="60"/>
      <c r="C47" s="6"/>
      <c r="D47" s="6"/>
      <c r="E47" s="6"/>
      <c r="F47" s="6"/>
      <c r="G47" s="6"/>
      <c r="H47" s="6"/>
      <c r="I47" s="7"/>
      <c r="J47" s="7"/>
      <c r="K47" s="6"/>
      <c r="L47" s="6"/>
      <c r="M47" s="6"/>
      <c r="N47" s="6"/>
      <c r="O47" s="6"/>
      <c r="P47" s="6"/>
      <c r="Q47" s="6"/>
      <c r="R47" s="6"/>
      <c r="S47" s="6"/>
    </row>
    <row r="48" spans="1:31" ht="14.25" customHeight="1" x14ac:dyDescent="0.25">
      <c r="A48" s="14"/>
      <c r="B48" s="60"/>
      <c r="C48" s="6"/>
      <c r="D48" s="6"/>
      <c r="E48" s="6"/>
      <c r="F48" s="6"/>
      <c r="G48" s="6"/>
      <c r="H48" s="6"/>
      <c r="I48" s="7"/>
      <c r="J48" s="7"/>
      <c r="K48" s="6"/>
      <c r="L48" s="35"/>
      <c r="M48" s="35"/>
      <c r="N48" s="6"/>
      <c r="O48" s="6"/>
      <c r="P48" s="6"/>
      <c r="Q48" s="6"/>
      <c r="R48" s="6"/>
      <c r="S48" s="6"/>
    </row>
    <row r="49" spans="1:19" ht="14.25" customHeight="1" x14ac:dyDescent="0.25">
      <c r="A49" s="14"/>
      <c r="B49" s="60"/>
      <c r="C49" s="6"/>
      <c r="D49" s="6"/>
      <c r="E49" s="6"/>
      <c r="F49" s="6"/>
      <c r="G49" s="6"/>
      <c r="H49" s="6"/>
      <c r="I49" s="7"/>
      <c r="J49" s="7"/>
      <c r="K49" s="6"/>
      <c r="L49" s="6"/>
      <c r="M49" s="6"/>
      <c r="N49" s="6"/>
      <c r="O49" s="6"/>
      <c r="P49" s="6"/>
      <c r="Q49" s="6"/>
      <c r="R49" s="6"/>
      <c r="S49" s="6"/>
    </row>
    <row r="50" spans="1:19" ht="14.25" customHeight="1" x14ac:dyDescent="0.25">
      <c r="A50" s="14"/>
      <c r="B50" s="60"/>
      <c r="C50" s="6"/>
      <c r="D50" s="6"/>
      <c r="E50" s="6"/>
      <c r="F50" s="6"/>
      <c r="G50" s="6"/>
      <c r="H50" s="6"/>
      <c r="I50" s="7"/>
      <c r="J50" s="7"/>
      <c r="K50" s="6"/>
      <c r="L50" s="6"/>
      <c r="M50" s="6"/>
      <c r="N50" s="6"/>
      <c r="O50" s="6"/>
      <c r="P50" s="6"/>
      <c r="Q50" s="6"/>
      <c r="R50" s="6"/>
      <c r="S50" s="6"/>
    </row>
    <row r="51" spans="1:19" ht="14.25" customHeight="1" x14ac:dyDescent="0.25">
      <c r="A51" s="14"/>
      <c r="B51" s="60"/>
      <c r="C51" s="6"/>
      <c r="D51" s="6"/>
      <c r="E51" s="6"/>
      <c r="F51" s="6"/>
      <c r="G51" s="6"/>
      <c r="H51" s="6"/>
      <c r="I51" s="7"/>
      <c r="J51" s="7"/>
      <c r="K51" s="6"/>
      <c r="L51" s="6"/>
      <c r="M51" s="6"/>
      <c r="N51" s="6"/>
      <c r="O51" s="6"/>
      <c r="P51" s="6"/>
      <c r="Q51" s="6"/>
      <c r="R51" s="6"/>
      <c r="S51" s="6"/>
    </row>
    <row r="52" spans="1:19" ht="14.25" customHeight="1" x14ac:dyDescent="0.25">
      <c r="A52" s="14"/>
      <c r="B52" s="60"/>
      <c r="C52" s="6"/>
      <c r="D52" s="6"/>
      <c r="E52" s="6"/>
      <c r="F52" s="6"/>
      <c r="G52" s="6"/>
      <c r="H52" s="6"/>
      <c r="I52" s="7"/>
      <c r="J52" s="7"/>
      <c r="K52" s="6"/>
      <c r="L52" s="6"/>
      <c r="M52" s="6"/>
      <c r="N52" s="6"/>
      <c r="O52" s="6"/>
      <c r="P52" s="6"/>
      <c r="Q52" s="6"/>
      <c r="R52" s="6"/>
      <c r="S52" s="6"/>
    </row>
    <row r="53" spans="1:19" ht="14.25" customHeight="1" x14ac:dyDescent="0.25">
      <c r="A53" s="14"/>
      <c r="B53" s="60"/>
      <c r="C53" s="6"/>
      <c r="D53" s="6"/>
      <c r="E53" s="6"/>
      <c r="F53" s="6"/>
      <c r="G53" s="6"/>
      <c r="H53" s="6"/>
      <c r="I53" s="7"/>
      <c r="J53" s="7"/>
      <c r="K53" s="6"/>
      <c r="L53" s="6"/>
      <c r="M53" s="6"/>
      <c r="N53" s="6"/>
      <c r="O53" s="6"/>
      <c r="P53" s="6"/>
      <c r="Q53" s="6"/>
      <c r="R53" s="6"/>
      <c r="S53" s="6"/>
    </row>
    <row r="54" spans="1:19" ht="14.25" customHeight="1" x14ac:dyDescent="0.25">
      <c r="A54" s="14"/>
      <c r="B54" s="60"/>
      <c r="C54" s="6"/>
      <c r="D54" s="6"/>
      <c r="E54" s="6"/>
      <c r="F54" s="6"/>
      <c r="G54" s="6"/>
      <c r="H54" s="6"/>
      <c r="I54" s="7"/>
      <c r="J54" s="7"/>
      <c r="K54" s="6"/>
      <c r="L54" s="6"/>
      <c r="M54" s="6"/>
      <c r="N54" s="6"/>
      <c r="O54" s="6"/>
      <c r="P54" s="6"/>
      <c r="Q54" s="6"/>
      <c r="R54" s="6"/>
      <c r="S54" s="6"/>
    </row>
    <row r="55" spans="1:19" ht="14.25" customHeight="1" x14ac:dyDescent="0.25">
      <c r="A55" s="14"/>
      <c r="B55" s="60"/>
      <c r="C55" s="6"/>
      <c r="D55" s="6"/>
      <c r="E55" s="6"/>
      <c r="F55" s="6"/>
      <c r="G55" s="6"/>
      <c r="H55" s="6"/>
      <c r="I55" s="7"/>
      <c r="J55" s="7"/>
      <c r="K55" s="6"/>
      <c r="L55" s="6"/>
      <c r="M55" s="6"/>
      <c r="N55" s="6"/>
      <c r="O55" s="6"/>
      <c r="P55" s="6"/>
      <c r="Q55" s="6"/>
      <c r="R55" s="6"/>
      <c r="S55" s="6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3 S18:S28 S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topLeftCell="A12" zoomScaleNormal="100" workbookViewId="0">
      <selection activeCell="R26" sqref="R26"/>
    </sheetView>
  </sheetViews>
  <sheetFormatPr defaultColWidth="8.88671875" defaultRowHeight="13.2" x14ac:dyDescent="0.25"/>
  <cols>
    <col min="1" max="1" width="18.5546875" style="36" customWidth="1"/>
    <col min="2" max="4" width="9.88671875" style="36" customWidth="1"/>
    <col min="5" max="5" width="9.77734375" style="36" customWidth="1"/>
    <col min="6" max="6" width="8.77734375" style="36" customWidth="1"/>
    <col min="7" max="7" width="10" style="36" customWidth="1"/>
    <col min="8" max="8" width="10.6640625" style="36" customWidth="1"/>
    <col min="9" max="12" width="8.77734375" style="36" customWidth="1"/>
    <col min="13" max="13" width="8.77734375" style="142" customWidth="1"/>
    <col min="14" max="14" width="21.33203125" style="36" customWidth="1"/>
    <col min="15" max="16384" width="8.88671875" style="36"/>
  </cols>
  <sheetData>
    <row r="1" spans="1:15" s="18" customFormat="1" ht="21.15" customHeight="1" x14ac:dyDescent="0.25">
      <c r="A1" s="179" t="s">
        <v>241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5" ht="19.2" customHeight="1" x14ac:dyDescent="0.25">
      <c r="A2" s="260"/>
      <c r="B2" s="76" t="s">
        <v>197</v>
      </c>
      <c r="C2" s="76" t="s">
        <v>228</v>
      </c>
      <c r="D2" s="76" t="s">
        <v>229</v>
      </c>
      <c r="E2" s="143" t="s">
        <v>230</v>
      </c>
      <c r="F2" s="76" t="s">
        <v>231</v>
      </c>
      <c r="G2" s="76" t="s">
        <v>232</v>
      </c>
      <c r="H2" s="76" t="s">
        <v>233</v>
      </c>
      <c r="I2" s="76" t="s">
        <v>234</v>
      </c>
      <c r="J2" s="143" t="s">
        <v>235</v>
      </c>
      <c r="K2" s="76" t="s">
        <v>236</v>
      </c>
      <c r="L2" s="76" t="s">
        <v>237</v>
      </c>
      <c r="M2" s="77" t="s">
        <v>238</v>
      </c>
      <c r="N2" s="42"/>
    </row>
    <row r="3" spans="1:15" s="254" customFormat="1" ht="19.2" customHeight="1" x14ac:dyDescent="0.25">
      <c r="A3" s="260"/>
      <c r="B3" s="395">
        <v>44501</v>
      </c>
      <c r="C3" s="395">
        <v>44529</v>
      </c>
      <c r="D3" s="395">
        <v>44561</v>
      </c>
      <c r="E3" s="395">
        <v>44592</v>
      </c>
      <c r="F3" s="395">
        <v>44620</v>
      </c>
      <c r="G3" s="395" t="s">
        <v>247</v>
      </c>
      <c r="H3" s="395">
        <v>44683</v>
      </c>
      <c r="I3" s="395">
        <v>44711</v>
      </c>
      <c r="J3" s="395">
        <v>44746</v>
      </c>
      <c r="K3" s="395">
        <v>44774</v>
      </c>
      <c r="L3" s="395">
        <v>44802</v>
      </c>
      <c r="M3" s="395">
        <v>44834</v>
      </c>
      <c r="N3" s="110" t="s">
        <v>205</v>
      </c>
    </row>
    <row r="4" spans="1:15" s="142" customFormat="1" ht="13.2" customHeight="1" x14ac:dyDescent="0.25">
      <c r="A4" s="58"/>
      <c r="B4" s="156"/>
      <c r="C4" s="157"/>
      <c r="D4" s="157"/>
      <c r="E4" s="157"/>
      <c r="F4" s="157"/>
      <c r="G4" s="157"/>
      <c r="H4" s="157"/>
      <c r="I4" s="158"/>
      <c r="J4" s="157"/>
      <c r="K4" s="157"/>
      <c r="L4" s="157"/>
      <c r="M4" s="259"/>
      <c r="N4" s="159"/>
    </row>
    <row r="5" spans="1:15" ht="13.65" customHeight="1" x14ac:dyDescent="0.3">
      <c r="A5" s="48"/>
      <c r="B5" s="717" t="s">
        <v>41</v>
      </c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187"/>
      <c r="N5" s="54"/>
      <c r="O5" s="31"/>
    </row>
    <row r="6" spans="1:15" ht="14.25" customHeight="1" x14ac:dyDescent="0.25">
      <c r="A6" s="58" t="s">
        <v>36</v>
      </c>
      <c r="B6" s="133">
        <v>0</v>
      </c>
      <c r="C6" s="52">
        <v>0</v>
      </c>
      <c r="D6" s="52">
        <v>0</v>
      </c>
      <c r="E6" s="52"/>
      <c r="F6" s="52"/>
      <c r="G6" s="52"/>
      <c r="H6" s="52"/>
      <c r="I6" s="128"/>
      <c r="J6" s="128"/>
      <c r="K6" s="52"/>
      <c r="L6" s="52"/>
      <c r="M6" s="129"/>
      <c r="N6" s="117">
        <f>SUM(B6:M6)</f>
        <v>0</v>
      </c>
      <c r="O6" s="31"/>
    </row>
    <row r="7" spans="1:15" ht="14.25" customHeight="1" x14ac:dyDescent="0.25">
      <c r="A7" s="58" t="s">
        <v>124</v>
      </c>
      <c r="B7" s="133">
        <v>0</v>
      </c>
      <c r="C7" s="105">
        <v>0</v>
      </c>
      <c r="D7" s="105">
        <v>0</v>
      </c>
      <c r="E7" s="105"/>
      <c r="F7" s="105"/>
      <c r="G7" s="105"/>
      <c r="H7" s="105"/>
      <c r="I7" s="141"/>
      <c r="J7" s="141"/>
      <c r="K7" s="52"/>
      <c r="L7" s="52"/>
      <c r="M7" s="129"/>
      <c r="N7" s="117">
        <f>SUM(B7:M7)</f>
        <v>0</v>
      </c>
      <c r="O7" s="31"/>
    </row>
    <row r="8" spans="1:15" ht="14.25" customHeight="1" x14ac:dyDescent="0.25">
      <c r="A8" s="118" t="s">
        <v>42</v>
      </c>
      <c r="B8" s="134">
        <v>41</v>
      </c>
      <c r="C8" s="106">
        <v>0</v>
      </c>
      <c r="D8" s="106">
        <v>0</v>
      </c>
      <c r="E8" s="106"/>
      <c r="F8" s="106"/>
      <c r="G8" s="106"/>
      <c r="H8" s="106"/>
      <c r="I8" s="106"/>
      <c r="J8" s="106"/>
      <c r="K8" s="106"/>
      <c r="L8" s="106"/>
      <c r="M8" s="106"/>
      <c r="N8" s="321">
        <f>SUM(B8:M8)</f>
        <v>41</v>
      </c>
      <c r="O8" s="31"/>
    </row>
    <row r="9" spans="1:15" ht="13.2" customHeight="1" x14ac:dyDescent="0.25">
      <c r="A9" s="118"/>
      <c r="B9" s="134"/>
      <c r="C9" s="119"/>
      <c r="D9" s="119"/>
      <c r="E9" s="49"/>
      <c r="F9" s="119"/>
      <c r="G9" s="52"/>
      <c r="H9" s="52"/>
      <c r="I9" s="130"/>
      <c r="J9" s="130"/>
      <c r="K9" s="131"/>
      <c r="L9" s="131"/>
      <c r="M9" s="132"/>
      <c r="N9" s="117"/>
      <c r="O9" s="31"/>
    </row>
    <row r="10" spans="1:15" ht="12.6" customHeight="1" x14ac:dyDescent="0.25">
      <c r="A10" s="48" t="s">
        <v>35</v>
      </c>
      <c r="B10" s="133">
        <v>41</v>
      </c>
      <c r="C10" s="52">
        <v>0</v>
      </c>
      <c r="D10" s="52">
        <v>0</v>
      </c>
      <c r="E10" s="52"/>
      <c r="F10" s="52"/>
      <c r="G10" s="52"/>
      <c r="H10" s="52"/>
      <c r="I10" s="252"/>
      <c r="J10" s="252"/>
      <c r="K10" s="52"/>
      <c r="L10" s="52"/>
      <c r="M10" s="129"/>
      <c r="N10" s="117">
        <f>SUM(B10:M10)</f>
        <v>41</v>
      </c>
      <c r="O10" s="31"/>
    </row>
    <row r="11" spans="1:15" s="142" customFormat="1" ht="12.6" customHeight="1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486"/>
      <c r="O11" s="31"/>
    </row>
    <row r="12" spans="1:15" s="38" customFormat="1" ht="18" customHeight="1" x14ac:dyDescent="0.25">
      <c r="A12" s="31" t="s">
        <v>150</v>
      </c>
      <c r="B12" s="44"/>
      <c r="C12" s="44"/>
      <c r="D12" s="44"/>
      <c r="E12" s="31"/>
      <c r="F12" s="31"/>
      <c r="G12" s="31"/>
      <c r="H12" s="31"/>
      <c r="I12" s="31"/>
      <c r="J12" s="31"/>
      <c r="K12" s="31"/>
      <c r="L12" s="31"/>
      <c r="M12" s="31"/>
      <c r="N12" s="44"/>
    </row>
    <row r="13" spans="1:15" s="38" customFormat="1" ht="18" customHeight="1" x14ac:dyDescent="0.25">
      <c r="A13" s="31" t="s">
        <v>76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5" s="38" customFormat="1" ht="18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5" s="18" customFormat="1" ht="21.15" customHeight="1" x14ac:dyDescent="0.25">
      <c r="A15" s="719" t="s">
        <v>242</v>
      </c>
      <c r="B15" s="719"/>
      <c r="C15" s="719"/>
      <c r="D15" s="719"/>
      <c r="E15" s="719"/>
      <c r="F15" s="719"/>
      <c r="G15" s="719"/>
      <c r="H15" s="719"/>
      <c r="I15" s="719"/>
      <c r="J15" s="719"/>
      <c r="K15" s="719"/>
      <c r="L15" s="719"/>
      <c r="M15" s="719"/>
      <c r="N15" s="720"/>
    </row>
    <row r="16" spans="1:15" s="18" customFormat="1" ht="19.2" customHeight="1" x14ac:dyDescent="0.25">
      <c r="A16" s="261"/>
      <c r="B16" s="76" t="s">
        <v>197</v>
      </c>
      <c r="C16" s="76" t="s">
        <v>228</v>
      </c>
      <c r="D16" s="76" t="s">
        <v>229</v>
      </c>
      <c r="E16" s="143" t="s">
        <v>230</v>
      </c>
      <c r="F16" s="76" t="s">
        <v>231</v>
      </c>
      <c r="G16" s="76" t="s">
        <v>232</v>
      </c>
      <c r="H16" s="76" t="s">
        <v>233</v>
      </c>
      <c r="I16" s="76" t="s">
        <v>234</v>
      </c>
      <c r="J16" s="143" t="s">
        <v>235</v>
      </c>
      <c r="K16" s="76" t="s">
        <v>236</v>
      </c>
      <c r="L16" s="76" t="s">
        <v>237</v>
      </c>
      <c r="M16" s="77" t="s">
        <v>238</v>
      </c>
      <c r="N16" s="196"/>
    </row>
    <row r="17" spans="1:14" s="18" customFormat="1" ht="19.2" customHeight="1" x14ac:dyDescent="0.25">
      <c r="A17" s="261"/>
      <c r="B17" s="395">
        <v>44501</v>
      </c>
      <c r="C17" s="395">
        <v>44529</v>
      </c>
      <c r="D17" s="395">
        <v>44561</v>
      </c>
      <c r="E17" s="395">
        <v>44592</v>
      </c>
      <c r="F17" s="395">
        <v>44620</v>
      </c>
      <c r="G17" s="395" t="s">
        <v>247</v>
      </c>
      <c r="H17" s="395">
        <v>44683</v>
      </c>
      <c r="I17" s="395">
        <v>44711</v>
      </c>
      <c r="J17" s="395">
        <v>44746</v>
      </c>
      <c r="K17" s="395">
        <v>44774</v>
      </c>
      <c r="L17" s="395">
        <v>44802</v>
      </c>
      <c r="M17" s="395">
        <v>44834</v>
      </c>
      <c r="N17" s="110" t="s">
        <v>138</v>
      </c>
    </row>
    <row r="18" spans="1:14" s="18" customFormat="1" ht="13.2" customHeight="1" x14ac:dyDescent="0.25">
      <c r="A18" s="165"/>
      <c r="B18" s="160"/>
      <c r="C18" s="161"/>
      <c r="D18" s="161"/>
      <c r="E18" s="161"/>
      <c r="F18" s="161"/>
      <c r="G18" s="161"/>
      <c r="H18" s="161"/>
      <c r="I18" s="162"/>
      <c r="J18" s="161"/>
      <c r="K18" s="161"/>
      <c r="L18" s="161"/>
      <c r="M18" s="163"/>
      <c r="N18" s="164"/>
    </row>
    <row r="19" spans="1:14" ht="13.65" customHeight="1" x14ac:dyDescent="0.3">
      <c r="A19" s="48"/>
      <c r="B19" s="65"/>
      <c r="C19" s="119"/>
      <c r="D19" s="721" t="s">
        <v>41</v>
      </c>
      <c r="E19" s="721"/>
      <c r="F19" s="721"/>
      <c r="G19" s="721"/>
      <c r="H19" s="721"/>
      <c r="I19" s="721"/>
      <c r="J19" s="721"/>
      <c r="K19" s="119"/>
      <c r="L19" s="119"/>
      <c r="M19" s="120"/>
      <c r="N19" s="78"/>
    </row>
    <row r="20" spans="1:14" s="142" customFormat="1" ht="13.65" customHeight="1" x14ac:dyDescent="0.25">
      <c r="A20" s="48" t="s">
        <v>36</v>
      </c>
      <c r="B20" s="66">
        <v>0</v>
      </c>
      <c r="C20" s="52">
        <v>2201</v>
      </c>
      <c r="D20" s="47">
        <v>0</v>
      </c>
      <c r="E20" s="47"/>
      <c r="F20" s="47"/>
      <c r="G20" s="53"/>
      <c r="H20" s="47"/>
      <c r="I20" s="53"/>
      <c r="J20" s="53"/>
      <c r="K20" s="52"/>
      <c r="L20" s="49"/>
      <c r="M20" s="168"/>
      <c r="N20" s="108">
        <f>SUM(B20:M20)</f>
        <v>2201</v>
      </c>
    </row>
    <row r="21" spans="1:14" ht="13.65" customHeight="1" x14ac:dyDescent="0.25">
      <c r="A21" s="48" t="s">
        <v>164</v>
      </c>
      <c r="B21" s="68">
        <f>B23-B20</f>
        <v>3040</v>
      </c>
      <c r="C21" s="52">
        <f>C23-C20</f>
        <v>14513</v>
      </c>
      <c r="D21" s="52">
        <v>0</v>
      </c>
      <c r="E21" s="52"/>
      <c r="F21" s="52"/>
      <c r="G21" s="52"/>
      <c r="H21" s="52"/>
      <c r="I21" s="52"/>
      <c r="J21" s="52"/>
      <c r="K21" s="52"/>
      <c r="L21" s="52"/>
      <c r="M21" s="52"/>
      <c r="N21" s="108">
        <f>SUM(B21:M21)</f>
        <v>17553</v>
      </c>
    </row>
    <row r="22" spans="1:14" s="142" customFormat="1" ht="13.2" customHeight="1" x14ac:dyDescent="0.3">
      <c r="A22" s="48"/>
      <c r="B22" s="169"/>
      <c r="C22" s="49"/>
      <c r="D22" s="170"/>
      <c r="E22" s="170"/>
      <c r="F22" s="170"/>
      <c r="G22" s="170"/>
      <c r="H22" s="170"/>
      <c r="I22" s="170"/>
      <c r="J22" s="170"/>
      <c r="K22" s="49"/>
      <c r="L22" s="49"/>
      <c r="M22" s="168"/>
      <c r="N22" s="108"/>
    </row>
    <row r="23" spans="1:14" ht="15.75" customHeight="1" x14ac:dyDescent="0.25">
      <c r="A23" s="166" t="s">
        <v>35</v>
      </c>
      <c r="B23" s="121">
        <v>3040</v>
      </c>
      <c r="C23" s="122">
        <v>16714</v>
      </c>
      <c r="D23" s="122">
        <v>0</v>
      </c>
      <c r="E23" s="122"/>
      <c r="F23" s="122"/>
      <c r="G23" s="122"/>
      <c r="H23" s="122"/>
      <c r="I23" s="122"/>
      <c r="J23" s="122"/>
      <c r="K23" s="122"/>
      <c r="L23" s="189"/>
      <c r="M23" s="188"/>
      <c r="N23" s="172">
        <f>SUM(B23:M23)</f>
        <v>19754</v>
      </c>
    </row>
    <row r="24" spans="1:14" s="142" customFormat="1" ht="15.75" customHeight="1" x14ac:dyDescent="0.3">
      <c r="A24" s="48"/>
      <c r="B24" s="65"/>
      <c r="C24" s="119"/>
      <c r="D24" s="721" t="s">
        <v>112</v>
      </c>
      <c r="E24" s="721"/>
      <c r="F24" s="721"/>
      <c r="G24" s="721"/>
      <c r="H24" s="721"/>
      <c r="I24" s="721"/>
      <c r="J24" s="721"/>
      <c r="K24" s="119"/>
      <c r="L24" s="119"/>
      <c r="M24" s="120"/>
      <c r="N24" s="171"/>
    </row>
    <row r="25" spans="1:14" s="142" customFormat="1" ht="15.75" customHeight="1" x14ac:dyDescent="0.25">
      <c r="A25" s="48" t="s">
        <v>36</v>
      </c>
      <c r="B25" s="133">
        <f t="shared" ref="B25:D26" si="0">B20*1.10231125</f>
        <v>0</v>
      </c>
      <c r="C25" s="105">
        <f t="shared" si="0"/>
        <v>2426.1870612500002</v>
      </c>
      <c r="D25" s="105">
        <f t="shared" si="0"/>
        <v>0</v>
      </c>
      <c r="E25" s="105"/>
      <c r="F25" s="105"/>
      <c r="G25" s="105"/>
      <c r="H25" s="105"/>
      <c r="I25" s="105"/>
      <c r="J25" s="105"/>
      <c r="K25" s="105"/>
      <c r="L25" s="105"/>
      <c r="M25" s="168"/>
      <c r="N25" s="108">
        <f>SUM(B25:M25)</f>
        <v>2426.1870612500002</v>
      </c>
    </row>
    <row r="26" spans="1:14" s="142" customFormat="1" ht="15.75" customHeight="1" x14ac:dyDescent="0.25">
      <c r="A26" s="48" t="s">
        <v>164</v>
      </c>
      <c r="B26" s="133">
        <f t="shared" si="0"/>
        <v>3351.0262000000002</v>
      </c>
      <c r="C26" s="105">
        <f t="shared" si="0"/>
        <v>15997.843171250001</v>
      </c>
      <c r="D26" s="105">
        <f t="shared" si="0"/>
        <v>0</v>
      </c>
      <c r="E26" s="105"/>
      <c r="F26" s="105"/>
      <c r="G26" s="105"/>
      <c r="H26" s="105"/>
      <c r="I26" s="105"/>
      <c r="J26" s="105"/>
      <c r="K26" s="105"/>
      <c r="L26" s="105"/>
      <c r="M26" s="168"/>
      <c r="N26" s="108">
        <f>SUM(B26:M26)</f>
        <v>19348.869371250003</v>
      </c>
    </row>
    <row r="27" spans="1:14" s="142" customFormat="1" ht="13.2" customHeight="1" x14ac:dyDescent="0.25">
      <c r="A27" s="48"/>
      <c r="B27" s="133"/>
      <c r="C27" s="105"/>
      <c r="D27" s="49"/>
      <c r="E27" s="53"/>
      <c r="F27" s="53"/>
      <c r="G27" s="53"/>
      <c r="H27" s="53"/>
      <c r="I27" s="53"/>
      <c r="J27" s="53"/>
      <c r="K27" s="49"/>
      <c r="L27" s="49"/>
      <c r="M27" s="168"/>
      <c r="N27" s="108"/>
    </row>
    <row r="28" spans="1:14" s="142" customFormat="1" ht="15.75" customHeight="1" x14ac:dyDescent="0.25">
      <c r="A28" s="166" t="s">
        <v>35</v>
      </c>
      <c r="B28" s="250">
        <f>SUM(B25:B27)</f>
        <v>3351.0262000000002</v>
      </c>
      <c r="C28" s="251">
        <f t="shared" ref="C28:D28" si="1">C23*1.10231125</f>
        <v>18424.030232500001</v>
      </c>
      <c r="D28" s="251">
        <f t="shared" si="1"/>
        <v>0</v>
      </c>
      <c r="E28" s="251"/>
      <c r="F28" s="251"/>
      <c r="G28" s="251"/>
      <c r="H28" s="251"/>
      <c r="I28" s="251"/>
      <c r="J28" s="251"/>
      <c r="K28" s="251"/>
      <c r="L28" s="251"/>
      <c r="M28" s="188"/>
      <c r="N28" s="172">
        <f>SUM(B28:M28)</f>
        <v>21775.056432500001</v>
      </c>
    </row>
    <row r="29" spans="1:14" s="254" customFormat="1" ht="15.75" customHeight="1" x14ac:dyDescent="0.25">
      <c r="A29" s="4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52"/>
      <c r="N29" s="105"/>
    </row>
    <row r="30" spans="1:14" s="254" customFormat="1" ht="15.75" customHeight="1" x14ac:dyDescent="0.25">
      <c r="A30" s="31" t="s">
        <v>150</v>
      </c>
      <c r="B30" s="44"/>
      <c r="C30" s="44"/>
      <c r="D30" s="44"/>
      <c r="E30" s="31"/>
      <c r="F30" s="31"/>
      <c r="G30" s="31"/>
      <c r="H30" s="31"/>
      <c r="I30" s="31"/>
      <c r="J30" s="105"/>
      <c r="K30" s="105"/>
      <c r="L30" s="105"/>
      <c r="M30" s="52"/>
      <c r="N30" s="105"/>
    </row>
    <row r="31" spans="1:14" s="254" customFormat="1" ht="15.75" customHeight="1" x14ac:dyDescent="0.25">
      <c r="A31" s="31" t="s">
        <v>203</v>
      </c>
      <c r="B31" s="31"/>
      <c r="C31" s="31"/>
      <c r="D31" s="31"/>
      <c r="E31" s="31"/>
      <c r="F31" s="31"/>
      <c r="G31" s="31"/>
      <c r="H31" s="31"/>
      <c r="I31" s="31"/>
      <c r="J31" s="105"/>
      <c r="K31" s="105"/>
      <c r="L31" s="105"/>
      <c r="M31" s="52"/>
      <c r="N31" s="105"/>
    </row>
    <row r="32" spans="1:14" s="142" customFormat="1" ht="15.75" customHeight="1" x14ac:dyDescent="0.25">
      <c r="A32" s="4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52"/>
      <c r="M32" s="52"/>
      <c r="N32" s="105"/>
    </row>
    <row r="33" spans="1:14" s="18" customFormat="1" ht="18.600000000000001" customHeight="1" x14ac:dyDescent="0.25">
      <c r="A33" s="267" t="s">
        <v>202</v>
      </c>
      <c r="B33" s="267"/>
      <c r="C33" s="267"/>
      <c r="D33" s="267"/>
      <c r="E33" s="267"/>
      <c r="F33" s="267"/>
      <c r="G33" s="267"/>
      <c r="H33" s="267"/>
      <c r="I33" s="267"/>
      <c r="J33"/>
      <c r="K33"/>
      <c r="L33"/>
      <c r="M33"/>
      <c r="N33"/>
    </row>
    <row r="34" spans="1:14" ht="15.6" x14ac:dyDescent="0.25">
      <c r="A34" s="268"/>
      <c r="B34" s="453">
        <v>2017</v>
      </c>
      <c r="C34" s="453">
        <v>2018</v>
      </c>
      <c r="D34" s="453">
        <v>2019</v>
      </c>
      <c r="E34" s="453">
        <v>2020</v>
      </c>
      <c r="F34" s="453">
        <v>2021</v>
      </c>
      <c r="G34" s="269"/>
      <c r="H34" s="269"/>
      <c r="I34" s="269"/>
      <c r="J34" s="142"/>
      <c r="K34" s="142"/>
    </row>
    <row r="35" spans="1:14" s="142" customFormat="1" ht="14.4" x14ac:dyDescent="0.25">
      <c r="A35" s="270"/>
      <c r="B35" s="722" t="s">
        <v>39</v>
      </c>
      <c r="C35" s="723"/>
      <c r="D35" s="723"/>
      <c r="E35" s="723"/>
      <c r="F35" s="724"/>
      <c r="G35" s="254"/>
      <c r="H35" s="254"/>
      <c r="I35" s="254"/>
    </row>
    <row r="36" spans="1:14" ht="13.8" x14ac:dyDescent="0.25">
      <c r="A36" s="271" t="s">
        <v>99</v>
      </c>
      <c r="B36" s="273">
        <v>0</v>
      </c>
      <c r="C36" s="273">
        <v>0</v>
      </c>
      <c r="D36" s="273">
        <v>14751.48</v>
      </c>
      <c r="E36" s="276">
        <v>0</v>
      </c>
      <c r="F36" s="561">
        <v>0</v>
      </c>
      <c r="G36" s="254"/>
      <c r="H36" s="254"/>
      <c r="I36" s="253"/>
      <c r="J36" s="142"/>
      <c r="K36" s="142"/>
    </row>
    <row r="37" spans="1:14" ht="13.8" x14ac:dyDescent="0.25">
      <c r="A37" s="272" t="s">
        <v>37</v>
      </c>
      <c r="B37" s="273">
        <v>13931.13</v>
      </c>
      <c r="C37" s="273">
        <v>91289.56</v>
      </c>
      <c r="D37" s="273">
        <v>4553.84</v>
      </c>
      <c r="E37" s="274">
        <v>66584</v>
      </c>
      <c r="F37" s="562">
        <v>80272</v>
      </c>
      <c r="G37" s="254"/>
      <c r="H37" s="254"/>
      <c r="I37" s="275"/>
      <c r="J37" s="142"/>
      <c r="K37" s="142"/>
    </row>
    <row r="38" spans="1:14" ht="13.8" x14ac:dyDescent="0.25">
      <c r="A38" s="272" t="s">
        <v>4</v>
      </c>
      <c r="B38" s="273">
        <v>0</v>
      </c>
      <c r="C38" s="273">
        <v>0</v>
      </c>
      <c r="D38" s="273">
        <v>23000</v>
      </c>
      <c r="E38" s="276">
        <v>0</v>
      </c>
      <c r="F38" s="563">
        <v>0</v>
      </c>
      <c r="G38" s="254"/>
      <c r="H38" s="254"/>
      <c r="I38" s="275"/>
      <c r="J38" s="142"/>
      <c r="K38" s="142"/>
    </row>
    <row r="39" spans="1:14" ht="13.8" x14ac:dyDescent="0.25">
      <c r="A39" s="272" t="s">
        <v>6</v>
      </c>
      <c r="B39" s="273">
        <v>70329.100000000006</v>
      </c>
      <c r="C39" s="273">
        <v>38345.21</v>
      </c>
      <c r="D39" s="273">
        <v>30405.66</v>
      </c>
      <c r="E39" s="274">
        <v>44707</v>
      </c>
      <c r="F39" s="562">
        <v>1043</v>
      </c>
      <c r="G39" s="254"/>
      <c r="H39" s="254"/>
      <c r="I39" s="275"/>
      <c r="J39" s="142"/>
      <c r="K39" s="142"/>
    </row>
    <row r="40" spans="1:14" ht="13.8" x14ac:dyDescent="0.25">
      <c r="A40" s="272" t="s">
        <v>10</v>
      </c>
      <c r="B40" s="273">
        <v>49452.42</v>
      </c>
      <c r="C40" s="273">
        <v>39878.160000000003</v>
      </c>
      <c r="D40" s="273">
        <v>33551.699999999997</v>
      </c>
      <c r="E40" s="274">
        <v>63484</v>
      </c>
      <c r="F40" s="562">
        <v>38321</v>
      </c>
      <c r="G40" s="254"/>
      <c r="H40" s="254"/>
      <c r="I40" s="275"/>
      <c r="J40" s="142"/>
      <c r="K40" s="142"/>
    </row>
    <row r="41" spans="1:14" ht="13.8" x14ac:dyDescent="0.25">
      <c r="A41" s="272" t="s">
        <v>13</v>
      </c>
      <c r="B41" s="273">
        <v>172805.22</v>
      </c>
      <c r="C41" s="273">
        <v>91460.52</v>
      </c>
      <c r="D41" s="273">
        <v>113531.69</v>
      </c>
      <c r="E41" s="274">
        <v>141092</v>
      </c>
      <c r="F41" s="562">
        <v>59800</v>
      </c>
      <c r="G41" s="254"/>
      <c r="H41" s="254"/>
      <c r="I41" s="275"/>
      <c r="J41" s="142"/>
      <c r="K41" s="142"/>
    </row>
    <row r="42" spans="1:14" ht="13.8" x14ac:dyDescent="0.25">
      <c r="A42" s="272" t="s">
        <v>16</v>
      </c>
      <c r="B42" s="273">
        <v>4000.01</v>
      </c>
      <c r="C42" s="273">
        <v>4801.8900000000003</v>
      </c>
      <c r="D42" s="273">
        <v>8693.5499999999993</v>
      </c>
      <c r="E42" s="274">
        <v>24946</v>
      </c>
      <c r="F42" s="563">
        <v>0</v>
      </c>
      <c r="G42" s="254"/>
      <c r="H42" s="254"/>
      <c r="I42" s="275"/>
      <c r="J42" s="142"/>
      <c r="K42" s="142"/>
    </row>
    <row r="43" spans="1:14" ht="13.8" x14ac:dyDescent="0.25">
      <c r="A43" s="272" t="s">
        <v>36</v>
      </c>
      <c r="B43" s="273">
        <v>17918.189999999999</v>
      </c>
      <c r="C43" s="273">
        <v>12500</v>
      </c>
      <c r="D43" s="273">
        <v>146888</v>
      </c>
      <c r="E43" s="274">
        <v>21404</v>
      </c>
      <c r="F43" s="562">
        <v>61144</v>
      </c>
      <c r="G43" s="254"/>
      <c r="H43" s="254"/>
      <c r="I43" s="275"/>
      <c r="J43" s="142"/>
      <c r="K43" s="142"/>
    </row>
    <row r="44" spans="1:14" ht="13.8" x14ac:dyDescent="0.25">
      <c r="A44" s="272" t="s">
        <v>23</v>
      </c>
      <c r="B44" s="273">
        <v>44627.37</v>
      </c>
      <c r="C44" s="273">
        <v>13153.35</v>
      </c>
      <c r="D44" s="273">
        <v>13717.8</v>
      </c>
      <c r="E44" s="274">
        <v>16663</v>
      </c>
      <c r="F44" s="562">
        <v>21533</v>
      </c>
      <c r="G44" s="254"/>
      <c r="H44" s="254"/>
      <c r="I44" s="275"/>
      <c r="J44" s="142"/>
      <c r="K44" s="142"/>
    </row>
    <row r="45" spans="1:14" ht="13.8" x14ac:dyDescent="0.25">
      <c r="A45" s="272" t="s">
        <v>28</v>
      </c>
      <c r="B45" s="273">
        <v>0</v>
      </c>
      <c r="C45" s="273">
        <v>0</v>
      </c>
      <c r="D45" s="273">
        <v>0</v>
      </c>
      <c r="E45" s="274">
        <v>13391</v>
      </c>
      <c r="F45" s="563">
        <v>0</v>
      </c>
      <c r="G45" s="254"/>
      <c r="H45" s="254"/>
      <c r="I45" s="254"/>
      <c r="J45" s="142"/>
      <c r="K45" s="142"/>
    </row>
    <row r="46" spans="1:14" ht="13.8" x14ac:dyDescent="0.25">
      <c r="A46" s="272" t="s">
        <v>164</v>
      </c>
      <c r="B46" s="273">
        <v>0</v>
      </c>
      <c r="C46" s="273">
        <v>141</v>
      </c>
      <c r="D46" s="273">
        <v>114</v>
      </c>
      <c r="E46" s="276">
        <v>0</v>
      </c>
      <c r="F46" s="562">
        <v>3165</v>
      </c>
      <c r="G46" s="254"/>
      <c r="H46" s="254"/>
      <c r="I46" s="254"/>
      <c r="J46" s="142"/>
      <c r="K46" s="142"/>
    </row>
    <row r="47" spans="1:14" ht="13.8" x14ac:dyDescent="0.25">
      <c r="A47" s="272"/>
      <c r="B47" s="273"/>
      <c r="C47" s="273"/>
      <c r="D47" s="273"/>
      <c r="E47" s="276"/>
      <c r="F47" s="564"/>
      <c r="G47" s="254"/>
      <c r="H47" s="254"/>
      <c r="I47" s="254"/>
      <c r="J47" s="142"/>
      <c r="K47" s="142"/>
    </row>
    <row r="48" spans="1:14" ht="13.8" x14ac:dyDescent="0.25">
      <c r="A48" s="277" t="s">
        <v>35</v>
      </c>
      <c r="B48" s="278">
        <f>SUM(B36:B46)</f>
        <v>373063.44</v>
      </c>
      <c r="C48" s="278">
        <f>SUM(C36:C46)</f>
        <v>291569.69</v>
      </c>
      <c r="D48" s="278">
        <f>SUM(D36:D46)</f>
        <v>389207.72</v>
      </c>
      <c r="E48" s="278">
        <f>SUM(E36:E46)</f>
        <v>392271</v>
      </c>
      <c r="F48" s="278">
        <f>SUM(F36:F46)</f>
        <v>265278</v>
      </c>
      <c r="G48" s="254"/>
      <c r="H48" s="254"/>
      <c r="I48" s="254"/>
      <c r="J48" s="142"/>
      <c r="K48" s="142"/>
    </row>
    <row r="49" spans="1:11" x14ac:dyDescent="0.25">
      <c r="A49" s="254"/>
      <c r="B49" s="254"/>
      <c r="C49" s="254"/>
      <c r="D49" s="254"/>
      <c r="E49" s="254"/>
      <c r="F49" s="254"/>
      <c r="G49" s="254"/>
      <c r="H49" s="254"/>
      <c r="I49" s="254"/>
      <c r="J49" s="142"/>
      <c r="K49" s="142"/>
    </row>
    <row r="50" spans="1:11" ht="13.8" x14ac:dyDescent="0.25">
      <c r="A50" s="31" t="s">
        <v>151</v>
      </c>
      <c r="B50" s="266"/>
      <c r="C50" s="254"/>
      <c r="D50" s="254"/>
      <c r="E50" s="254"/>
      <c r="F50" s="254"/>
      <c r="G50" s="254"/>
      <c r="H50" s="254"/>
      <c r="I50" s="254"/>
      <c r="J50" s="142"/>
      <c r="K50" s="142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L60"/>
  <sheetViews>
    <sheetView showWhiteSpace="0" topLeftCell="A35" zoomScaleNormal="100" workbookViewId="0">
      <selection activeCell="D31" sqref="D31"/>
    </sheetView>
  </sheetViews>
  <sheetFormatPr defaultColWidth="8.88671875" defaultRowHeight="13.2" x14ac:dyDescent="0.25"/>
  <cols>
    <col min="1" max="1" width="51.21875" style="173" customWidth="1"/>
    <col min="2" max="2" width="14.33203125" style="173" customWidth="1"/>
    <col min="3" max="4" width="11.88671875" style="173" customWidth="1"/>
    <col min="5" max="5" width="22.6640625" style="173" customWidth="1"/>
    <col min="6" max="7" width="11.77734375" style="173" customWidth="1"/>
    <col min="8" max="8" width="25.44140625" style="173" customWidth="1"/>
    <col min="9" max="10" width="8.88671875" style="173"/>
    <col min="11" max="11" width="9.109375" style="173" bestFit="1" customWidth="1"/>
    <col min="12" max="16384" width="8.88671875" style="173"/>
  </cols>
  <sheetData>
    <row r="1" spans="1:8" s="185" customFormat="1" ht="23.4" customHeight="1" x14ac:dyDescent="0.25">
      <c r="A1" s="725" t="s">
        <v>248</v>
      </c>
      <c r="B1" s="726"/>
      <c r="C1" s="726"/>
      <c r="D1" s="726"/>
      <c r="E1" s="726"/>
      <c r="F1" s="726"/>
    </row>
    <row r="2" spans="1:8" ht="39.6" customHeight="1" x14ac:dyDescent="0.25">
      <c r="A2" s="135"/>
      <c r="B2" s="635" t="s">
        <v>345</v>
      </c>
      <c r="C2" s="281" t="s">
        <v>128</v>
      </c>
      <c r="D2" s="280" t="s">
        <v>129</v>
      </c>
      <c r="E2" s="219" t="s">
        <v>329</v>
      </c>
      <c r="F2" s="279" t="s">
        <v>128</v>
      </c>
      <c r="G2" s="279" t="s">
        <v>129</v>
      </c>
      <c r="H2" s="220" t="s">
        <v>329</v>
      </c>
    </row>
    <row r="3" spans="1:8" ht="16.2" customHeight="1" x14ac:dyDescent="0.25">
      <c r="A3" s="136"/>
      <c r="B3" s="137" t="s">
        <v>39</v>
      </c>
      <c r="C3" s="727" t="s">
        <v>186</v>
      </c>
      <c r="D3" s="728"/>
      <c r="E3" s="729"/>
      <c r="F3" s="730" t="s">
        <v>187</v>
      </c>
      <c r="G3" s="731"/>
      <c r="H3" s="732"/>
    </row>
    <row r="4" spans="1:8" ht="13.8" x14ac:dyDescent="0.25">
      <c r="A4" s="123"/>
      <c r="B4" s="124"/>
      <c r="C4" s="466"/>
      <c r="D4" s="466"/>
      <c r="E4" s="125"/>
      <c r="F4" s="452"/>
      <c r="G4" s="452"/>
      <c r="H4" s="221"/>
    </row>
    <row r="5" spans="1:8" ht="13.8" x14ac:dyDescent="0.25">
      <c r="A5" s="493" t="s">
        <v>218</v>
      </c>
      <c r="B5" s="494"/>
      <c r="C5" s="495"/>
      <c r="D5" s="495"/>
      <c r="E5" s="496"/>
      <c r="F5" s="497"/>
      <c r="G5" s="497"/>
      <c r="H5" s="498"/>
    </row>
    <row r="6" spans="1:8" ht="14.4" x14ac:dyDescent="0.25">
      <c r="A6" s="655" t="s">
        <v>61</v>
      </c>
      <c r="B6" s="495">
        <v>1117195</v>
      </c>
      <c r="C6" s="500">
        <v>1117195</v>
      </c>
      <c r="D6" s="500">
        <v>1117195</v>
      </c>
      <c r="E6" s="500">
        <f>+D6-C6</f>
        <v>0</v>
      </c>
      <c r="F6" s="501">
        <f t="shared" ref="F6:G9" si="0">C6*1.10231125</f>
        <v>1231496.6169437501</v>
      </c>
      <c r="G6" s="501">
        <f t="shared" si="0"/>
        <v>1231496.6169437501</v>
      </c>
      <c r="H6" s="502">
        <f>+G6-F6</f>
        <v>0</v>
      </c>
    </row>
    <row r="7" spans="1:8" ht="14.4" x14ac:dyDescent="0.25">
      <c r="A7" s="655" t="s">
        <v>217</v>
      </c>
      <c r="B7" s="494"/>
      <c r="C7" s="495">
        <v>-227489</v>
      </c>
      <c r="D7" s="495">
        <v>-227489</v>
      </c>
      <c r="E7" s="500">
        <f>+D7-C7</f>
        <v>0</v>
      </c>
      <c r="F7" s="501">
        <f t="shared" si="0"/>
        <v>-250763.68395125002</v>
      </c>
      <c r="G7" s="501">
        <f t="shared" si="0"/>
        <v>-250763.68395125002</v>
      </c>
      <c r="H7" s="502">
        <f>+G7-F7</f>
        <v>0</v>
      </c>
    </row>
    <row r="8" spans="1:8" ht="14.4" x14ac:dyDescent="0.25">
      <c r="A8" s="655" t="s">
        <v>293</v>
      </c>
      <c r="B8" s="494"/>
      <c r="C8" s="500">
        <v>136652</v>
      </c>
      <c r="D8" s="500">
        <f>+'Table 3 WTO Raw  '!B46+'Table 3 WTO Raw  '!C46+'Table 3 WTO Raw  '!D46</f>
        <v>86702</v>
      </c>
      <c r="E8" s="500">
        <f>+D8-C8</f>
        <v>-49950</v>
      </c>
      <c r="F8" s="501">
        <f t="shared" si="0"/>
        <v>150633.03693500001</v>
      </c>
      <c r="G8" s="501">
        <f t="shared" si="0"/>
        <v>95572.589997500007</v>
      </c>
      <c r="H8" s="502">
        <f>+G8-F8</f>
        <v>-55060.446937500004</v>
      </c>
    </row>
    <row r="9" spans="1:8" ht="13.8" x14ac:dyDescent="0.25">
      <c r="A9" s="493" t="s">
        <v>57</v>
      </c>
      <c r="B9" s="503">
        <f>SUM(B6:B7)</f>
        <v>1117195</v>
      </c>
      <c r="C9" s="504">
        <f>SUM(C6:C8)</f>
        <v>1026358</v>
      </c>
      <c r="D9" s="504">
        <f>SUM(D6:D8)</f>
        <v>976408</v>
      </c>
      <c r="E9" s="504">
        <f>+D9-C9</f>
        <v>-49950</v>
      </c>
      <c r="F9" s="505">
        <f t="shared" si="0"/>
        <v>1131365.9699275</v>
      </c>
      <c r="G9" s="505">
        <f t="shared" si="0"/>
        <v>1076305.52299</v>
      </c>
      <c r="H9" s="506">
        <f>+G9-F9</f>
        <v>-55060.446937500034</v>
      </c>
    </row>
    <row r="10" spans="1:8" ht="13.8" x14ac:dyDescent="0.25">
      <c r="A10" s="494"/>
      <c r="B10" s="495"/>
      <c r="C10" s="495"/>
      <c r="D10" s="495"/>
      <c r="E10" s="496"/>
      <c r="F10" s="497"/>
      <c r="G10" s="497"/>
      <c r="H10" s="498"/>
    </row>
    <row r="11" spans="1:8" ht="13.8" x14ac:dyDescent="0.25">
      <c r="A11" s="493" t="s">
        <v>219</v>
      </c>
      <c r="B11" s="495"/>
      <c r="C11" s="495"/>
      <c r="D11" s="495"/>
      <c r="E11" s="496"/>
      <c r="F11" s="497"/>
      <c r="G11" s="497"/>
      <c r="H11" s="498"/>
    </row>
    <row r="12" spans="1:8" ht="14.4" x14ac:dyDescent="0.25">
      <c r="A12" s="655" t="s">
        <v>62</v>
      </c>
      <c r="B12" s="507">
        <v>10300</v>
      </c>
      <c r="C12" s="507">
        <v>10300</v>
      </c>
      <c r="D12" s="507">
        <v>10300</v>
      </c>
      <c r="E12" s="507">
        <f t="shared" ref="E12:E14" si="1">+D12-C12</f>
        <v>0</v>
      </c>
      <c r="F12" s="508">
        <f t="shared" ref="F12:F14" si="2">C12*1.10231125</f>
        <v>11353.805875</v>
      </c>
      <c r="G12" s="508">
        <f t="shared" ref="G12:G14" si="3">D12*1.10231125</f>
        <v>11353.805875</v>
      </c>
      <c r="H12" s="509">
        <f t="shared" ref="H12:H18" si="4">+G12-F12</f>
        <v>0</v>
      </c>
    </row>
    <row r="13" spans="1:8" ht="14.4" x14ac:dyDescent="0.25">
      <c r="A13" s="655" t="s">
        <v>77</v>
      </c>
      <c r="B13" s="507">
        <v>2954</v>
      </c>
      <c r="C13" s="507">
        <v>0</v>
      </c>
      <c r="D13" s="507">
        <v>0</v>
      </c>
      <c r="E13" s="507">
        <f t="shared" si="1"/>
        <v>0</v>
      </c>
      <c r="F13" s="508">
        <f t="shared" si="2"/>
        <v>0</v>
      </c>
      <c r="G13" s="508">
        <f t="shared" si="3"/>
        <v>0</v>
      </c>
      <c r="H13" s="510">
        <f t="shared" si="4"/>
        <v>0</v>
      </c>
    </row>
    <row r="14" spans="1:8" ht="14.4" x14ac:dyDescent="0.25">
      <c r="A14" s="655" t="s">
        <v>63</v>
      </c>
      <c r="B14" s="507">
        <v>7090</v>
      </c>
      <c r="C14" s="507">
        <v>7090</v>
      </c>
      <c r="D14" s="507">
        <v>7090</v>
      </c>
      <c r="E14" s="507">
        <f t="shared" si="1"/>
        <v>0</v>
      </c>
      <c r="F14" s="508">
        <f t="shared" si="2"/>
        <v>7815.3867625000003</v>
      </c>
      <c r="G14" s="508">
        <f t="shared" si="3"/>
        <v>7815.3867625000003</v>
      </c>
      <c r="H14" s="509">
        <f t="shared" si="4"/>
        <v>0</v>
      </c>
    </row>
    <row r="15" spans="1:8" ht="14.4" x14ac:dyDescent="0.25">
      <c r="A15" s="494"/>
      <c r="B15" s="495"/>
      <c r="C15" s="495"/>
      <c r="D15" s="495"/>
      <c r="E15" s="496"/>
      <c r="F15" s="501"/>
      <c r="G15" s="501"/>
      <c r="H15" s="511"/>
    </row>
    <row r="16" spans="1:8" ht="14.4" x14ac:dyDescent="0.25">
      <c r="A16" s="499" t="s">
        <v>64</v>
      </c>
      <c r="B16" s="495"/>
      <c r="C16" s="495"/>
      <c r="D16" s="495"/>
      <c r="E16" s="496"/>
      <c r="F16" s="501"/>
      <c r="G16" s="501"/>
      <c r="H16" s="511"/>
    </row>
    <row r="17" spans="1:11" ht="14.4" x14ac:dyDescent="0.25">
      <c r="A17" s="655" t="s">
        <v>56</v>
      </c>
      <c r="B17" s="495">
        <v>1656</v>
      </c>
      <c r="C17" s="495">
        <v>1656</v>
      </c>
      <c r="D17" s="495">
        <v>1656</v>
      </c>
      <c r="E17" s="496">
        <f>+D17-C17</f>
        <v>0</v>
      </c>
      <c r="F17" s="501">
        <f t="shared" ref="F17:G19" si="5">C17*1.10231125</f>
        <v>1825.4274300000002</v>
      </c>
      <c r="G17" s="501">
        <f t="shared" si="5"/>
        <v>1825.4274300000002</v>
      </c>
      <c r="H17" s="511">
        <f t="shared" si="4"/>
        <v>0</v>
      </c>
    </row>
    <row r="18" spans="1:11" ht="14.4" x14ac:dyDescent="0.25">
      <c r="A18" s="655" t="s">
        <v>58</v>
      </c>
      <c r="B18" s="512">
        <v>200000</v>
      </c>
      <c r="C18" s="512">
        <v>200000</v>
      </c>
      <c r="D18" s="512">
        <v>200000</v>
      </c>
      <c r="E18" s="496">
        <f>+D18-C18</f>
        <v>0</v>
      </c>
      <c r="F18" s="501">
        <f t="shared" si="5"/>
        <v>220462.25000000003</v>
      </c>
      <c r="G18" s="501">
        <f t="shared" si="5"/>
        <v>220462.25000000003</v>
      </c>
      <c r="H18" s="513">
        <f t="shared" si="4"/>
        <v>0</v>
      </c>
    </row>
    <row r="19" spans="1:11" ht="13.8" x14ac:dyDescent="0.25">
      <c r="A19" s="493" t="s">
        <v>59</v>
      </c>
      <c r="B19" s="503">
        <f>SUM(B12:B18)</f>
        <v>222000</v>
      </c>
      <c r="C19" s="503">
        <f>SUM(C12:C18)</f>
        <v>219046</v>
      </c>
      <c r="D19" s="503">
        <f>SUM(D12:D18)</f>
        <v>219046</v>
      </c>
      <c r="E19" s="504">
        <f>+D19-C19</f>
        <v>0</v>
      </c>
      <c r="F19" s="505">
        <f t="shared" si="5"/>
        <v>241456.87006750001</v>
      </c>
      <c r="G19" s="505">
        <f t="shared" si="5"/>
        <v>241456.87006750001</v>
      </c>
      <c r="H19" s="506">
        <f>+G19-F19</f>
        <v>0</v>
      </c>
    </row>
    <row r="20" spans="1:11" ht="13.8" x14ac:dyDescent="0.25">
      <c r="A20" s="494"/>
      <c r="B20" s="495"/>
      <c r="C20" s="495"/>
      <c r="D20" s="495"/>
      <c r="E20" s="496"/>
      <c r="F20" s="497"/>
      <c r="G20" s="497"/>
      <c r="H20" s="498"/>
    </row>
    <row r="21" spans="1:11" ht="13.8" x14ac:dyDescent="0.25">
      <c r="A21" s="493" t="s">
        <v>60</v>
      </c>
      <c r="B21" s="495"/>
      <c r="C21" s="514"/>
      <c r="D21" s="514"/>
      <c r="E21" s="515"/>
      <c r="F21" s="497"/>
      <c r="G21" s="497"/>
      <c r="H21" s="498"/>
    </row>
    <row r="22" spans="1:11" ht="13.8" x14ac:dyDescent="0.25">
      <c r="A22" s="655" t="s">
        <v>346</v>
      </c>
      <c r="B22" s="516">
        <v>145220</v>
      </c>
      <c r="C22" s="495"/>
      <c r="D22" s="495"/>
      <c r="E22" s="496"/>
      <c r="F22" s="497"/>
      <c r="G22" s="497"/>
      <c r="H22" s="498"/>
    </row>
    <row r="23" spans="1:11" ht="14.4" x14ac:dyDescent="0.25">
      <c r="A23" s="655" t="s">
        <v>351</v>
      </c>
      <c r="B23" s="495"/>
      <c r="C23" s="517">
        <v>13055</v>
      </c>
      <c r="D23" s="517">
        <v>13000</v>
      </c>
      <c r="E23" s="500">
        <f t="shared" ref="E23:E52" si="6">+D23-C23</f>
        <v>-55</v>
      </c>
      <c r="F23" s="501">
        <f>C23*1.10231125</f>
        <v>14390.673368750002</v>
      </c>
      <c r="G23" s="501">
        <f>D23*1.10231125</f>
        <v>14330.046250000001</v>
      </c>
      <c r="H23" s="502">
        <f t="shared" ref="H23:H52" si="7">+G23-F23</f>
        <v>-60.627118750000591</v>
      </c>
      <c r="K23" s="489"/>
    </row>
    <row r="24" spans="1:11" ht="14.4" x14ac:dyDescent="0.25">
      <c r="A24" s="655" t="s">
        <v>352</v>
      </c>
      <c r="B24" s="495"/>
      <c r="C24" s="517">
        <v>123508.38660968661</v>
      </c>
      <c r="D24" s="517">
        <v>123508.38660968661</v>
      </c>
      <c r="E24" s="517">
        <f t="shared" si="6"/>
        <v>0</v>
      </c>
      <c r="F24" s="501">
        <f>C24*1.10231125</f>
        <v>136144.68402920692</v>
      </c>
      <c r="G24" s="501">
        <f>D24*1.10231125</f>
        <v>136144.68402920692</v>
      </c>
      <c r="H24" s="511">
        <f t="shared" si="7"/>
        <v>0</v>
      </c>
      <c r="K24" s="489"/>
    </row>
    <row r="25" spans="1:11" ht="14.4" x14ac:dyDescent="0.25">
      <c r="A25" s="655"/>
      <c r="B25" s="495"/>
      <c r="C25" s="517"/>
      <c r="D25" s="517"/>
      <c r="E25" s="517"/>
      <c r="F25" s="501"/>
      <c r="G25" s="501"/>
      <c r="H25" s="511"/>
      <c r="K25" s="489"/>
    </row>
    <row r="26" spans="1:11" ht="14.4" x14ac:dyDescent="0.25">
      <c r="A26" s="655" t="s">
        <v>347</v>
      </c>
      <c r="B26" s="495">
        <v>2000</v>
      </c>
      <c r="C26" s="517"/>
      <c r="D26" s="517"/>
      <c r="E26" s="517"/>
      <c r="F26" s="501"/>
      <c r="G26" s="501"/>
      <c r="H26" s="511"/>
      <c r="K26" s="489"/>
    </row>
    <row r="27" spans="1:11" ht="14.4" x14ac:dyDescent="0.25">
      <c r="A27" s="655" t="s">
        <v>351</v>
      </c>
      <c r="B27" s="495"/>
      <c r="C27" s="517">
        <v>0</v>
      </c>
      <c r="D27" s="517">
        <v>0</v>
      </c>
      <c r="E27" s="517">
        <f t="shared" si="6"/>
        <v>0</v>
      </c>
      <c r="F27" s="501">
        <f>C27*1.10231125</f>
        <v>0</v>
      </c>
      <c r="G27" s="501">
        <f>D27*1.10231125</f>
        <v>0</v>
      </c>
      <c r="H27" s="511">
        <f t="shared" si="7"/>
        <v>0</v>
      </c>
      <c r="K27" s="489"/>
    </row>
    <row r="28" spans="1:11" ht="14.4" x14ac:dyDescent="0.25">
      <c r="A28" s="655" t="s">
        <v>352</v>
      </c>
      <c r="B28" s="495"/>
      <c r="C28" s="517">
        <v>0</v>
      </c>
      <c r="D28" s="517">
        <v>0</v>
      </c>
      <c r="E28" s="517">
        <f t="shared" si="6"/>
        <v>0</v>
      </c>
      <c r="F28" s="501">
        <f>C28*1.10231125</f>
        <v>0</v>
      </c>
      <c r="G28" s="501">
        <f>D28*1.10231125</f>
        <v>0</v>
      </c>
      <c r="H28" s="511">
        <f t="shared" si="7"/>
        <v>0</v>
      </c>
      <c r="K28" s="489"/>
    </row>
    <row r="29" spans="1:11" ht="14.4" x14ac:dyDescent="0.25">
      <c r="A29" s="655"/>
      <c r="B29" s="495"/>
      <c r="C29" s="517"/>
      <c r="D29" s="517"/>
      <c r="E29" s="517"/>
      <c r="F29" s="501"/>
      <c r="G29" s="501"/>
      <c r="H29" s="511"/>
      <c r="K29" s="489"/>
    </row>
    <row r="30" spans="1:11" ht="14.4" x14ac:dyDescent="0.25">
      <c r="A30" s="655" t="s">
        <v>348</v>
      </c>
      <c r="B30" s="495">
        <v>57500</v>
      </c>
      <c r="C30" s="517"/>
      <c r="D30" s="517"/>
      <c r="E30" s="517"/>
      <c r="F30" s="501"/>
      <c r="G30" s="501"/>
      <c r="H30" s="511"/>
      <c r="K30" s="489"/>
    </row>
    <row r="31" spans="1:11" ht="14.4" x14ac:dyDescent="0.25">
      <c r="A31" s="655" t="s">
        <v>351</v>
      </c>
      <c r="B31" s="495"/>
      <c r="C31" s="517">
        <v>22301</v>
      </c>
      <c r="D31" s="517">
        <v>19801</v>
      </c>
      <c r="E31" s="500">
        <f t="shared" si="6"/>
        <v>-2500</v>
      </c>
      <c r="F31" s="501">
        <f>C31*1.10231125</f>
        <v>24582.643186250003</v>
      </c>
      <c r="G31" s="501">
        <f>D31*1.10231125</f>
        <v>21826.865061250002</v>
      </c>
      <c r="H31" s="502">
        <f t="shared" si="7"/>
        <v>-2755.7781250000007</v>
      </c>
      <c r="K31" s="489"/>
    </row>
    <row r="32" spans="1:11" ht="14.4" x14ac:dyDescent="0.25">
      <c r="A32" s="655" t="s">
        <v>352</v>
      </c>
      <c r="B32" s="495"/>
      <c r="C32" s="517">
        <v>39358.370044052863</v>
      </c>
      <c r="D32" s="517">
        <v>39358.370044052863</v>
      </c>
      <c r="E32" s="517">
        <f t="shared" si="6"/>
        <v>0</v>
      </c>
      <c r="F32" s="501">
        <f>C32*1.10231125</f>
        <v>43385.174081222467</v>
      </c>
      <c r="G32" s="501">
        <f>D32*1.10231125</f>
        <v>43385.174081222467</v>
      </c>
      <c r="H32" s="502">
        <f t="shared" si="7"/>
        <v>0</v>
      </c>
      <c r="K32" s="489"/>
    </row>
    <row r="33" spans="1:12" ht="14.4" x14ac:dyDescent="0.25">
      <c r="A33" s="655"/>
      <c r="B33" s="495"/>
      <c r="C33" s="516"/>
      <c r="D33" s="516"/>
      <c r="E33" s="518"/>
      <c r="F33" s="501"/>
      <c r="G33" s="501"/>
      <c r="H33" s="502"/>
      <c r="K33" s="489"/>
    </row>
    <row r="34" spans="1:12" ht="14.4" x14ac:dyDescent="0.25">
      <c r="A34" s="655" t="s">
        <v>349</v>
      </c>
      <c r="B34" s="512">
        <v>7100</v>
      </c>
      <c r="C34" s="519"/>
      <c r="D34" s="519"/>
      <c r="E34" s="519"/>
      <c r="F34" s="501"/>
      <c r="G34" s="501"/>
      <c r="H34" s="502"/>
      <c r="K34" s="489"/>
    </row>
    <row r="35" spans="1:12" ht="14.4" x14ac:dyDescent="0.25">
      <c r="A35" s="655" t="s">
        <v>351</v>
      </c>
      <c r="B35" s="512"/>
      <c r="C35" s="519">
        <v>2150</v>
      </c>
      <c r="D35" s="519">
        <v>1041</v>
      </c>
      <c r="E35" s="647">
        <f t="shared" si="6"/>
        <v>-1109</v>
      </c>
      <c r="F35" s="501">
        <f>C35*1.10231125</f>
        <v>2369.9691875000003</v>
      </c>
      <c r="G35" s="501">
        <f>D35*1.10231125</f>
        <v>1147.50601125</v>
      </c>
      <c r="H35" s="502">
        <f t="shared" si="7"/>
        <v>-1222.4631762500003</v>
      </c>
      <c r="K35" s="489"/>
    </row>
    <row r="36" spans="1:12" ht="14.4" x14ac:dyDescent="0.25">
      <c r="A36" s="655" t="s">
        <v>352</v>
      </c>
      <c r="B36" s="512"/>
      <c r="C36" s="519">
        <v>6264</v>
      </c>
      <c r="D36" s="519">
        <v>6264</v>
      </c>
      <c r="E36" s="519">
        <f t="shared" si="6"/>
        <v>0</v>
      </c>
      <c r="F36" s="501">
        <f>C36*1.10231125</f>
        <v>6904.8776700000008</v>
      </c>
      <c r="G36" s="501">
        <f>D36*1.10231125</f>
        <v>6904.8776700000008</v>
      </c>
      <c r="H36" s="511">
        <f t="shared" si="7"/>
        <v>0</v>
      </c>
      <c r="K36" s="489"/>
      <c r="L36" s="459"/>
    </row>
    <row r="37" spans="1:12" ht="14.4" x14ac:dyDescent="0.25">
      <c r="A37" s="655"/>
      <c r="B37" s="512"/>
      <c r="C37" s="520"/>
      <c r="D37" s="520"/>
      <c r="E37" s="521"/>
      <c r="F37" s="501"/>
      <c r="G37" s="501"/>
      <c r="H37" s="511"/>
      <c r="K37" s="489"/>
    </row>
    <row r="38" spans="1:12" ht="14.4" x14ac:dyDescent="0.25">
      <c r="A38" s="655" t="s">
        <v>350</v>
      </c>
      <c r="B38" s="512">
        <v>9600</v>
      </c>
      <c r="C38" s="522"/>
      <c r="D38" s="522"/>
      <c r="E38" s="520"/>
      <c r="F38" s="522"/>
      <c r="G38" s="522"/>
      <c r="H38" s="511"/>
      <c r="K38" s="489"/>
    </row>
    <row r="39" spans="1:12" ht="14.4" x14ac:dyDescent="0.25">
      <c r="A39" s="655" t="s">
        <v>351</v>
      </c>
      <c r="B39" s="512"/>
      <c r="C39" s="520">
        <v>2400</v>
      </c>
      <c r="D39" s="520">
        <v>1393</v>
      </c>
      <c r="E39" s="524">
        <f t="shared" si="6"/>
        <v>-1007</v>
      </c>
      <c r="F39" s="501">
        <f>C39*1.10231125</f>
        <v>2645.547</v>
      </c>
      <c r="G39" s="501">
        <f>D39*1.10231125</f>
        <v>1535.5195712500001</v>
      </c>
      <c r="H39" s="502">
        <f t="shared" si="7"/>
        <v>-1110.0274287499999</v>
      </c>
      <c r="K39" s="489"/>
    </row>
    <row r="40" spans="1:12" ht="14.4" x14ac:dyDescent="0.25">
      <c r="A40" s="655" t="s">
        <v>352</v>
      </c>
      <c r="B40" s="512"/>
      <c r="C40" s="520">
        <v>7200</v>
      </c>
      <c r="D40" s="520">
        <v>7200</v>
      </c>
      <c r="E40" s="521">
        <f t="shared" si="6"/>
        <v>0</v>
      </c>
      <c r="F40" s="501">
        <f>C40*1.10231125</f>
        <v>7936.6410000000005</v>
      </c>
      <c r="G40" s="501">
        <f>D40*1.10231125</f>
        <v>7936.6410000000005</v>
      </c>
      <c r="H40" s="523">
        <f t="shared" si="7"/>
        <v>0</v>
      </c>
      <c r="J40" s="459"/>
    </row>
    <row r="41" spans="1:12" ht="14.4" x14ac:dyDescent="0.25">
      <c r="A41" s="499"/>
      <c r="B41" s="512"/>
      <c r="C41" s="512"/>
      <c r="D41" s="512"/>
      <c r="E41" s="524"/>
      <c r="F41" s="497"/>
      <c r="G41" s="497"/>
      <c r="H41" s="511"/>
    </row>
    <row r="42" spans="1:12" ht="17.399999999999999" x14ac:dyDescent="0.25">
      <c r="A42" s="493" t="s">
        <v>221</v>
      </c>
      <c r="B42" s="503">
        <f>SUM(B22:B40)</f>
        <v>221420</v>
      </c>
      <c r="C42" s="503">
        <f>SUM(C22:C40)</f>
        <v>216236.75665373946</v>
      </c>
      <c r="D42" s="503">
        <f>SUM(D22:D40)</f>
        <v>211565.75665373946</v>
      </c>
      <c r="E42" s="504">
        <f t="shared" si="6"/>
        <v>-4671</v>
      </c>
      <c r="F42" s="525">
        <f>SUM(F22:F40)</f>
        <v>238360.20952292939</v>
      </c>
      <c r="G42" s="525">
        <f>SUM(G22:G40)</f>
        <v>233211.3136741794</v>
      </c>
      <c r="H42" s="506">
        <f t="shared" si="7"/>
        <v>-5148.8958487499913</v>
      </c>
    </row>
    <row r="43" spans="1:12" ht="14.4" x14ac:dyDescent="0.25">
      <c r="A43" s="526"/>
      <c r="B43" s="495"/>
      <c r="C43" s="495"/>
      <c r="D43" s="495"/>
      <c r="E43" s="496"/>
      <c r="F43" s="527"/>
      <c r="G43" s="527"/>
      <c r="H43" s="511"/>
    </row>
    <row r="44" spans="1:12" ht="17.399999999999999" x14ac:dyDescent="0.25">
      <c r="A44" s="526" t="s">
        <v>75</v>
      </c>
      <c r="B44" s="503">
        <f>B9+B19+B42</f>
        <v>1560615</v>
      </c>
      <c r="C44" s="503">
        <f>C9+C19+C42</f>
        <v>1461640.7566537394</v>
      </c>
      <c r="D44" s="503">
        <f>D9+D19+D42</f>
        <v>1407019.7566537394</v>
      </c>
      <c r="E44" s="504">
        <f t="shared" si="6"/>
        <v>-54621</v>
      </c>
      <c r="F44" s="525">
        <f>F9+F19+F42</f>
        <v>1611183.0495179296</v>
      </c>
      <c r="G44" s="525">
        <f>G9+G19+G42</f>
        <v>1550973.7067316794</v>
      </c>
      <c r="H44" s="506">
        <f t="shared" si="7"/>
        <v>-60209.34278625017</v>
      </c>
    </row>
    <row r="45" spans="1:12" ht="14.4" x14ac:dyDescent="0.25">
      <c r="A45" s="526"/>
      <c r="B45" s="495"/>
      <c r="C45" s="495"/>
      <c r="D45" s="495"/>
      <c r="E45" s="496"/>
      <c r="F45" s="527"/>
      <c r="G45" s="527"/>
      <c r="H45" s="511"/>
    </row>
    <row r="46" spans="1:12" ht="21.6" customHeight="1" x14ac:dyDescent="0.25">
      <c r="A46" s="499" t="s">
        <v>175</v>
      </c>
      <c r="B46" s="528"/>
      <c r="C46" s="528">
        <f>F46/1.10231125</f>
        <v>965890.53227933578</v>
      </c>
      <c r="D46" s="528">
        <f>G46/1.10231125</f>
        <v>965890.53227933578</v>
      </c>
      <c r="E46" s="529">
        <f>+D46-C46</f>
        <v>0</v>
      </c>
      <c r="F46" s="530">
        <v>1064712</v>
      </c>
      <c r="G46" s="530">
        <v>1064712</v>
      </c>
      <c r="H46" s="502">
        <f t="shared" si="7"/>
        <v>0</v>
      </c>
      <c r="K46" s="459"/>
    </row>
    <row r="47" spans="1:12" ht="14.4" x14ac:dyDescent="0.25">
      <c r="A47" s="499"/>
      <c r="B47" s="495"/>
      <c r="C47" s="531"/>
      <c r="D47" s="531"/>
      <c r="E47" s="532"/>
      <c r="F47" s="530"/>
      <c r="G47" s="530"/>
      <c r="H47" s="523"/>
      <c r="K47" s="489"/>
    </row>
    <row r="48" spans="1:12" ht="21.6" customHeight="1" x14ac:dyDescent="0.25">
      <c r="A48" s="499" t="s">
        <v>174</v>
      </c>
      <c r="B48" s="495"/>
      <c r="C48" s="531">
        <f>F48/1.10231125</f>
        <v>226796.19753495211</v>
      </c>
      <c r="D48" s="531">
        <f>G48/1.10231125</f>
        <v>226796.19753495211</v>
      </c>
      <c r="E48" s="532">
        <f t="shared" si="6"/>
        <v>0</v>
      </c>
      <c r="F48" s="530">
        <v>250000</v>
      </c>
      <c r="G48" s="530">
        <v>250000</v>
      </c>
      <c r="H48" s="523">
        <f t="shared" si="7"/>
        <v>0</v>
      </c>
    </row>
    <row r="49" spans="1:10" ht="14.4" x14ac:dyDescent="0.25">
      <c r="A49" s="499"/>
      <c r="B49" s="495"/>
      <c r="C49" s="531"/>
      <c r="D49" s="531"/>
      <c r="E49" s="532"/>
      <c r="F49" s="530"/>
      <c r="G49" s="530"/>
      <c r="H49" s="523"/>
    </row>
    <row r="50" spans="1:10" ht="14.4" x14ac:dyDescent="0.25">
      <c r="A50" s="499" t="s">
        <v>171</v>
      </c>
      <c r="B50" s="495"/>
      <c r="C50" s="531">
        <f>F50/1.10231125</f>
        <v>136077.71852097128</v>
      </c>
      <c r="D50" s="531">
        <f>G50/1.10231125</f>
        <v>136077.71852097128</v>
      </c>
      <c r="E50" s="532">
        <f t="shared" si="6"/>
        <v>0</v>
      </c>
      <c r="F50" s="530">
        <v>150000</v>
      </c>
      <c r="G50" s="530">
        <v>150000</v>
      </c>
      <c r="H50" s="523">
        <f t="shared" si="7"/>
        <v>0</v>
      </c>
    </row>
    <row r="51" spans="1:10" ht="14.4" x14ac:dyDescent="0.25">
      <c r="A51" s="526"/>
      <c r="B51" s="495"/>
      <c r="C51" s="495"/>
      <c r="D51" s="495"/>
      <c r="E51" s="496"/>
      <c r="F51" s="533"/>
      <c r="G51" s="533"/>
      <c r="H51" s="523"/>
    </row>
    <row r="52" spans="1:10" ht="15.6" customHeight="1" x14ac:dyDescent="0.25">
      <c r="A52" s="534" t="s">
        <v>173</v>
      </c>
      <c r="B52" s="535"/>
      <c r="C52" s="535">
        <f>C44+C46+C48+C50</f>
        <v>2790405.2049889988</v>
      </c>
      <c r="D52" s="535">
        <f>D44+D46+D48+D50</f>
        <v>2735784.2049889988</v>
      </c>
      <c r="E52" s="536">
        <f t="shared" si="6"/>
        <v>-54621</v>
      </c>
      <c r="F52" s="537">
        <f>F44+F46+F48+F50</f>
        <v>3075895.0495179296</v>
      </c>
      <c r="G52" s="537">
        <f>G44+G46+G48+G50</f>
        <v>3015685.7067316794</v>
      </c>
      <c r="H52" s="538">
        <f t="shared" si="7"/>
        <v>-60209.34278625017</v>
      </c>
    </row>
    <row r="53" spans="1:10" ht="13.8" x14ac:dyDescent="0.25">
      <c r="A53" s="43"/>
      <c r="B53" s="125"/>
      <c r="C53" s="125"/>
      <c r="D53" s="125"/>
      <c r="E53" s="125"/>
      <c r="F53" s="125"/>
      <c r="G53" s="125"/>
    </row>
    <row r="54" spans="1:10" s="174" customFormat="1" ht="13.8" x14ac:dyDescent="0.25">
      <c r="A54" s="174" t="s">
        <v>152</v>
      </c>
      <c r="B54" s="175"/>
      <c r="F54" s="125"/>
      <c r="G54" s="125"/>
    </row>
    <row r="55" spans="1:10" s="174" customFormat="1" ht="13.8" x14ac:dyDescent="0.25">
      <c r="A55" s="43" t="s">
        <v>220</v>
      </c>
      <c r="B55" s="175"/>
      <c r="F55" s="125"/>
      <c r="G55" s="125"/>
    </row>
    <row r="56" spans="1:10" s="174" customFormat="1" ht="13.8" x14ac:dyDescent="0.25">
      <c r="A56" s="43" t="s">
        <v>118</v>
      </c>
      <c r="B56" s="125"/>
      <c r="C56" s="125"/>
      <c r="D56" s="125"/>
      <c r="E56" s="125"/>
      <c r="F56" s="125"/>
      <c r="G56" s="125"/>
      <c r="J56" s="175"/>
    </row>
    <row r="57" spans="1:10" s="174" customFormat="1" ht="13.8" x14ac:dyDescent="0.25">
      <c r="A57" s="43" t="s">
        <v>117</v>
      </c>
      <c r="B57" s="125"/>
      <c r="C57" s="125"/>
      <c r="D57" s="125"/>
      <c r="E57" s="125"/>
      <c r="F57" s="125"/>
      <c r="G57" s="125"/>
      <c r="J57" s="175"/>
    </row>
    <row r="58" spans="1:10" s="174" customFormat="1" ht="13.8" x14ac:dyDescent="0.25">
      <c r="A58" s="174" t="s">
        <v>116</v>
      </c>
      <c r="J58" s="175"/>
    </row>
    <row r="59" spans="1:10" ht="13.8" x14ac:dyDescent="0.25">
      <c r="A59" s="174" t="s">
        <v>222</v>
      </c>
      <c r="B59" s="174"/>
      <c r="J59" s="459"/>
    </row>
    <row r="60" spans="1:10" ht="13.8" x14ac:dyDescent="0.25">
      <c r="A60" s="174" t="s">
        <v>343</v>
      </c>
      <c r="B60" s="174"/>
      <c r="C60" s="174"/>
      <c r="D60" s="174"/>
      <c r="E60" s="174"/>
    </row>
  </sheetData>
  <mergeCells count="3">
    <mergeCell ref="A1:F1"/>
    <mergeCell ref="C3:E3"/>
    <mergeCell ref="F3:H3"/>
  </mergeCells>
  <pageMargins left="0.5" right="0.17" top="1" bottom="0.17" header="0.17" footer="0.17"/>
  <pageSetup scale="62" orientation="landscape" r:id="rId1"/>
  <ignoredErrors>
    <ignoredError sqref="E42:E44 E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4"/>
  <sheetViews>
    <sheetView topLeftCell="A39" zoomScale="75" zoomScaleNormal="75" workbookViewId="0">
      <selection activeCell="L63" sqref="L63"/>
    </sheetView>
  </sheetViews>
  <sheetFormatPr defaultColWidth="8.88671875" defaultRowHeight="14.4" x14ac:dyDescent="0.3"/>
  <cols>
    <col min="1" max="1" width="35.6640625" style="223" customWidth="1"/>
    <col min="2" max="2" width="23.88671875" style="223" customWidth="1"/>
    <col min="3" max="3" width="14.88671875" style="223" customWidth="1"/>
    <col min="4" max="4" width="16.21875" style="223" customWidth="1"/>
    <col min="5" max="7" width="22.77734375" style="223" customWidth="1"/>
    <col min="8" max="8" width="17.5546875" style="223" customWidth="1"/>
    <col min="9" max="10" width="22.77734375" style="223" customWidth="1"/>
    <col min="11" max="11" width="28" style="223" customWidth="1"/>
    <col min="12" max="12" width="8.88671875" style="223"/>
    <col min="13" max="15" width="20.6640625" style="223" customWidth="1"/>
    <col min="16" max="16384" width="8.88671875" style="223"/>
  </cols>
  <sheetData>
    <row r="1" spans="1:11" s="222" customFormat="1" ht="22.8" customHeight="1" x14ac:dyDescent="0.25">
      <c r="A1" s="734" t="s">
        <v>78</v>
      </c>
      <c r="B1" s="735"/>
      <c r="C1" s="735"/>
      <c r="D1" s="735"/>
      <c r="E1" s="735"/>
      <c r="F1" s="735"/>
      <c r="G1" s="735"/>
      <c r="H1" s="735"/>
      <c r="I1" s="735"/>
      <c r="J1" s="735"/>
      <c r="K1" s="736"/>
    </row>
    <row r="2" spans="1:11" ht="17.399999999999999" customHeight="1" x14ac:dyDescent="0.3">
      <c r="A2" s="737" t="s">
        <v>183</v>
      </c>
      <c r="B2" s="738" t="s">
        <v>79</v>
      </c>
      <c r="C2" s="738"/>
      <c r="D2" s="738"/>
      <c r="E2" s="738"/>
      <c r="F2" s="738" t="s">
        <v>80</v>
      </c>
      <c r="G2" s="738"/>
      <c r="H2" s="738"/>
      <c r="I2" s="738" t="s">
        <v>81</v>
      </c>
      <c r="J2" s="738"/>
      <c r="K2" s="738"/>
    </row>
    <row r="3" spans="1:11" ht="18" customHeight="1" x14ac:dyDescent="0.3">
      <c r="A3" s="737"/>
      <c r="B3" s="739" t="s">
        <v>71</v>
      </c>
      <c r="C3" s="739"/>
      <c r="D3" s="739"/>
      <c r="E3" s="739"/>
      <c r="F3" s="739" t="s">
        <v>82</v>
      </c>
      <c r="G3" s="739"/>
      <c r="H3" s="739"/>
      <c r="I3" s="739" t="s">
        <v>82</v>
      </c>
      <c r="J3" s="739"/>
      <c r="K3" s="739"/>
    </row>
    <row r="4" spans="1:11" s="222" customFormat="1" ht="42" customHeight="1" x14ac:dyDescent="0.25">
      <c r="A4" s="737"/>
      <c r="B4" s="224" t="s">
        <v>190</v>
      </c>
      <c r="C4" s="224" t="s">
        <v>83</v>
      </c>
      <c r="D4" s="224" t="s">
        <v>84</v>
      </c>
      <c r="E4" s="224" t="s">
        <v>85</v>
      </c>
      <c r="F4" s="224" t="s">
        <v>191</v>
      </c>
      <c r="G4" s="224" t="s">
        <v>86</v>
      </c>
      <c r="H4" s="224" t="s">
        <v>84</v>
      </c>
      <c r="I4" s="224" t="s">
        <v>184</v>
      </c>
      <c r="J4" s="224" t="s">
        <v>86</v>
      </c>
      <c r="K4" s="224" t="s">
        <v>87</v>
      </c>
    </row>
    <row r="5" spans="1:11" ht="19.8" customHeight="1" x14ac:dyDescent="0.3">
      <c r="A5" s="225" t="s">
        <v>114</v>
      </c>
      <c r="B5" s="227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9.8" customHeight="1" x14ac:dyDescent="0.3">
      <c r="A6" s="226" t="s">
        <v>88</v>
      </c>
      <c r="B6" s="565">
        <v>-74438.86</v>
      </c>
      <c r="C6" s="565">
        <v>99208.14</v>
      </c>
      <c r="D6" s="565">
        <v>9330.07</v>
      </c>
      <c r="E6" s="565">
        <v>67353.86</v>
      </c>
      <c r="F6" s="565">
        <v>-145299.13</v>
      </c>
      <c r="G6" s="565">
        <v>63798.98</v>
      </c>
      <c r="H6" s="565">
        <v>70458.53</v>
      </c>
      <c r="I6" s="565">
        <v>-7808.64</v>
      </c>
      <c r="J6" s="565">
        <v>5630.36</v>
      </c>
      <c r="K6" s="565">
        <v>7356.58</v>
      </c>
    </row>
    <row r="7" spans="1:11" ht="19.8" customHeight="1" x14ac:dyDescent="0.3">
      <c r="A7" s="191" t="s">
        <v>89</v>
      </c>
      <c r="B7" s="565">
        <v>-51914.64</v>
      </c>
      <c r="C7" s="565">
        <v>16679.349999999999</v>
      </c>
      <c r="D7" s="565">
        <v>9196.23</v>
      </c>
      <c r="E7" s="565">
        <v>81047.3</v>
      </c>
      <c r="F7" s="565">
        <v>-151958.72</v>
      </c>
      <c r="G7" s="565">
        <v>77279.899999999994</v>
      </c>
      <c r="H7" s="565">
        <v>66181.23</v>
      </c>
      <c r="I7" s="565">
        <v>-9534.82</v>
      </c>
      <c r="J7" s="565">
        <v>6337.67</v>
      </c>
      <c r="K7" s="565">
        <v>9360.68</v>
      </c>
    </row>
    <row r="8" spans="1:11" ht="19.8" customHeight="1" x14ac:dyDescent="0.3">
      <c r="A8" s="191" t="s">
        <v>90</v>
      </c>
      <c r="B8" s="565">
        <v>-125478.81</v>
      </c>
      <c r="C8" s="565">
        <v>122343.16</v>
      </c>
      <c r="D8" s="565">
        <v>11740.87</v>
      </c>
      <c r="E8" s="565">
        <v>113113.93</v>
      </c>
      <c r="F8" s="565">
        <v>-140860</v>
      </c>
      <c r="G8" s="565">
        <v>111345.46</v>
      </c>
      <c r="H8" s="565">
        <v>68038.75</v>
      </c>
      <c r="I8" s="565">
        <v>-12557.81</v>
      </c>
      <c r="J8" s="565">
        <v>6025.62</v>
      </c>
      <c r="K8" s="565">
        <v>5347.68</v>
      </c>
    </row>
    <row r="9" spans="1:11" ht="19.8" customHeight="1" x14ac:dyDescent="0.3">
      <c r="A9" s="191" t="s">
        <v>91</v>
      </c>
      <c r="B9" s="565">
        <v>-127990.48</v>
      </c>
      <c r="C9" s="565">
        <v>134832.79</v>
      </c>
      <c r="D9" s="565">
        <v>34229.07</v>
      </c>
      <c r="E9" s="565">
        <v>91309.03</v>
      </c>
      <c r="F9" s="565">
        <v>-97553.27</v>
      </c>
      <c r="G9" s="565">
        <v>87144.78</v>
      </c>
      <c r="H9" s="565">
        <v>69607.25</v>
      </c>
      <c r="I9" s="565">
        <v>-11879.87</v>
      </c>
      <c r="J9" s="565">
        <v>7122.05</v>
      </c>
      <c r="K9" s="565">
        <v>6592.03</v>
      </c>
    </row>
    <row r="10" spans="1:11" ht="19.8" customHeight="1" x14ac:dyDescent="0.3">
      <c r="A10" s="192" t="s">
        <v>35</v>
      </c>
      <c r="B10" s="565"/>
      <c r="C10" s="565">
        <v>373063.44</v>
      </c>
      <c r="D10" s="565">
        <v>64496.24</v>
      </c>
      <c r="E10" s="565">
        <v>352824.12</v>
      </c>
      <c r="F10" s="565"/>
      <c r="G10" s="565">
        <v>339569.12</v>
      </c>
      <c r="H10" s="565">
        <v>274285.76</v>
      </c>
      <c r="I10" s="565"/>
      <c r="J10" s="565">
        <v>25115.7</v>
      </c>
      <c r="K10" s="565">
        <v>28656.97</v>
      </c>
    </row>
    <row r="11" spans="1:11" ht="19.8" customHeight="1" x14ac:dyDescent="0.3">
      <c r="A11" s="225" t="s">
        <v>120</v>
      </c>
      <c r="B11" s="227"/>
      <c r="C11" s="228"/>
      <c r="D11" s="228"/>
      <c r="E11" s="228"/>
      <c r="F11" s="228"/>
      <c r="G11" s="228"/>
      <c r="H11" s="228"/>
      <c r="I11" s="228"/>
      <c r="J11" s="228"/>
      <c r="K11" s="229"/>
    </row>
    <row r="12" spans="1:11" ht="19.8" customHeight="1" x14ac:dyDescent="0.3">
      <c r="A12" s="226" t="s">
        <v>88</v>
      </c>
      <c r="B12" s="565">
        <v>-118695.79</v>
      </c>
      <c r="C12" s="565">
        <v>81041.48</v>
      </c>
      <c r="D12" s="565">
        <v>11980.51</v>
      </c>
      <c r="E12" s="565">
        <v>55877.09</v>
      </c>
      <c r="F12" s="565">
        <v>-80015.81</v>
      </c>
      <c r="G12" s="565">
        <v>52051.9</v>
      </c>
      <c r="H12" s="565">
        <v>71504.11</v>
      </c>
      <c r="I12" s="565">
        <v>-11349.85</v>
      </c>
      <c r="J12" s="565">
        <v>5694.71</v>
      </c>
      <c r="K12" s="565">
        <v>5621.59</v>
      </c>
    </row>
    <row r="13" spans="1:11" ht="19.8" customHeight="1" x14ac:dyDescent="0.3">
      <c r="A13" s="191" t="s">
        <v>89</v>
      </c>
      <c r="B13" s="565">
        <v>-105511.91</v>
      </c>
      <c r="C13" s="565">
        <v>67377.429999999993</v>
      </c>
      <c r="D13" s="565">
        <v>12807.72</v>
      </c>
      <c r="E13" s="565">
        <v>56350.1</v>
      </c>
      <c r="F13" s="565">
        <v>-99467.96</v>
      </c>
      <c r="G13" s="565">
        <v>52347.94</v>
      </c>
      <c r="H13" s="565">
        <v>64329.26</v>
      </c>
      <c r="I13" s="565">
        <v>-11276.73</v>
      </c>
      <c r="J13" s="565">
        <v>5884.74</v>
      </c>
      <c r="K13" s="565">
        <v>5453.87</v>
      </c>
    </row>
    <row r="14" spans="1:11" ht="19.8" customHeight="1" x14ac:dyDescent="0.3">
      <c r="A14" s="191" t="s">
        <v>90</v>
      </c>
      <c r="B14" s="565">
        <v>-107292.31</v>
      </c>
      <c r="C14" s="565">
        <v>28903.34</v>
      </c>
      <c r="D14" s="565">
        <v>32293.43</v>
      </c>
      <c r="E14" s="565">
        <v>62165.33</v>
      </c>
      <c r="F14" s="565">
        <v>-111449.26</v>
      </c>
      <c r="G14" s="565">
        <v>57053.06</v>
      </c>
      <c r="H14" s="565">
        <v>70853.600000000006</v>
      </c>
      <c r="I14" s="565">
        <v>-10845.85</v>
      </c>
      <c r="J14" s="565">
        <v>7098.86</v>
      </c>
      <c r="K14" s="565">
        <v>7085.21</v>
      </c>
    </row>
    <row r="15" spans="1:11" ht="19.8" customHeight="1" x14ac:dyDescent="0.3">
      <c r="A15" s="191" t="s">
        <v>157</v>
      </c>
      <c r="B15" s="565">
        <v>-172847.75</v>
      </c>
      <c r="C15" s="565">
        <v>114247.49</v>
      </c>
      <c r="D15" s="565">
        <v>12486.47</v>
      </c>
      <c r="E15" s="565">
        <v>77958.12</v>
      </c>
      <c r="F15" s="565">
        <v>-125249.86</v>
      </c>
      <c r="G15" s="565">
        <v>74267.39</v>
      </c>
      <c r="H15" s="565">
        <v>65772.55</v>
      </c>
      <c r="I15" s="565">
        <v>-10832.19</v>
      </c>
      <c r="J15" s="565">
        <v>6232.86</v>
      </c>
      <c r="K15" s="565">
        <v>6280.78</v>
      </c>
    </row>
    <row r="16" spans="1:11" ht="19.8" customHeight="1" x14ac:dyDescent="0.3">
      <c r="A16" s="192" t="s">
        <v>35</v>
      </c>
      <c r="B16" s="565"/>
      <c r="C16" s="565">
        <v>291569.74</v>
      </c>
      <c r="D16" s="565">
        <v>69568.13</v>
      </c>
      <c r="E16" s="565">
        <v>252350.64</v>
      </c>
      <c r="F16" s="565"/>
      <c r="G16" s="565">
        <v>235720.29</v>
      </c>
      <c r="H16" s="565">
        <v>272459.52000000002</v>
      </c>
      <c r="I16" s="565"/>
      <c r="J16" s="565">
        <v>24911.17</v>
      </c>
      <c r="K16" s="565">
        <v>24441.45</v>
      </c>
    </row>
    <row r="17" spans="1:11" ht="19.8" customHeight="1" x14ac:dyDescent="0.3">
      <c r="A17" s="230" t="s">
        <v>156</v>
      </c>
      <c r="B17" s="227"/>
      <c r="C17" s="228"/>
      <c r="D17" s="228"/>
      <c r="E17" s="228"/>
      <c r="F17" s="228"/>
      <c r="G17" s="228"/>
      <c r="H17" s="228"/>
      <c r="I17" s="228"/>
      <c r="J17" s="228"/>
      <c r="K17" s="229"/>
    </row>
    <row r="18" spans="1:11" ht="19.8" customHeight="1" x14ac:dyDescent="0.3">
      <c r="A18" s="246" t="s">
        <v>160</v>
      </c>
      <c r="B18" s="565">
        <v>-149044.85</v>
      </c>
      <c r="C18" s="565">
        <v>154154.32999999999</v>
      </c>
      <c r="D18" s="565">
        <v>11078.78</v>
      </c>
      <c r="E18" s="565">
        <v>74472.740000000005</v>
      </c>
      <c r="F18" s="565">
        <v>-116754.88</v>
      </c>
      <c r="G18" s="565">
        <v>71311.06</v>
      </c>
      <c r="H18" s="565">
        <v>64285.66</v>
      </c>
      <c r="I18" s="565">
        <v>-10880.09</v>
      </c>
      <c r="J18" s="565">
        <v>5629.77</v>
      </c>
      <c r="K18" s="565">
        <v>5503.31</v>
      </c>
    </row>
    <row r="19" spans="1:11" ht="19.8" customHeight="1" x14ac:dyDescent="0.3">
      <c r="A19" s="191" t="s">
        <v>163</v>
      </c>
      <c r="B19" s="565">
        <v>-80442.06</v>
      </c>
      <c r="C19" s="565">
        <v>64970.76</v>
      </c>
      <c r="D19" s="565">
        <v>6647.74</v>
      </c>
      <c r="E19" s="565">
        <v>77682.11</v>
      </c>
      <c r="F19" s="565">
        <v>-109729.46</v>
      </c>
      <c r="G19" s="565">
        <v>74120.91</v>
      </c>
      <c r="H19" s="565">
        <v>66575.67</v>
      </c>
      <c r="I19" s="565">
        <v>-10753.66</v>
      </c>
      <c r="J19" s="565">
        <v>6098.47</v>
      </c>
      <c r="K19" s="565">
        <v>6091.77</v>
      </c>
    </row>
    <row r="20" spans="1:11" ht="19.8" customHeight="1" x14ac:dyDescent="0.3">
      <c r="A20" s="191" t="s">
        <v>90</v>
      </c>
      <c r="B20" s="565">
        <v>-99801.13</v>
      </c>
      <c r="C20" s="565">
        <v>57894.71</v>
      </c>
      <c r="D20" s="565">
        <v>7106.42</v>
      </c>
      <c r="E20" s="565">
        <v>81285.490000000005</v>
      </c>
      <c r="F20" s="565">
        <v>-102184.3</v>
      </c>
      <c r="G20" s="565">
        <v>77784.3</v>
      </c>
      <c r="H20" s="565">
        <v>71031.77</v>
      </c>
      <c r="I20" s="565">
        <v>-10746.95</v>
      </c>
      <c r="J20" s="565">
        <v>6310.46</v>
      </c>
      <c r="K20" s="565">
        <v>5572.17</v>
      </c>
    </row>
    <row r="21" spans="1:11" ht="19.8" customHeight="1" x14ac:dyDescent="0.3">
      <c r="A21" s="191" t="s">
        <v>91</v>
      </c>
      <c r="B21" s="565">
        <v>-130298.32</v>
      </c>
      <c r="C21" s="565">
        <v>112186.77</v>
      </c>
      <c r="D21" s="565">
        <v>4258.5</v>
      </c>
      <c r="E21" s="565">
        <v>105819</v>
      </c>
      <c r="F21" s="565">
        <v>-95431.7</v>
      </c>
      <c r="G21" s="565">
        <v>95244.21</v>
      </c>
      <c r="H21" s="565">
        <v>70753.509999999995</v>
      </c>
      <c r="I21" s="565">
        <v>-10008.66</v>
      </c>
      <c r="J21" s="565">
        <v>14041.55</v>
      </c>
      <c r="K21" s="565">
        <v>7189.37</v>
      </c>
    </row>
    <row r="22" spans="1:11" ht="19.8" customHeight="1" x14ac:dyDescent="0.3">
      <c r="A22" s="192" t="s">
        <v>35</v>
      </c>
      <c r="B22" s="565"/>
      <c r="C22" s="565">
        <v>389206.57</v>
      </c>
      <c r="D22" s="565">
        <v>29091.439999999999</v>
      </c>
      <c r="E22" s="565">
        <v>339259.34</v>
      </c>
      <c r="F22" s="565"/>
      <c r="G22" s="565">
        <v>318460.48</v>
      </c>
      <c r="H22" s="565">
        <v>272646.61</v>
      </c>
      <c r="I22" s="565"/>
      <c r="J22" s="565">
        <v>32080.25</v>
      </c>
      <c r="K22" s="565">
        <v>24356.62</v>
      </c>
    </row>
    <row r="23" spans="1:11" ht="19.8" customHeight="1" x14ac:dyDescent="0.3">
      <c r="A23" s="230" t="s">
        <v>182</v>
      </c>
      <c r="B23" s="232"/>
      <c r="C23" s="233"/>
      <c r="D23" s="233"/>
      <c r="E23" s="233"/>
      <c r="F23" s="233"/>
      <c r="G23" s="233"/>
      <c r="H23" s="233"/>
      <c r="I23" s="233"/>
      <c r="J23" s="233"/>
      <c r="K23" s="234"/>
    </row>
    <row r="24" spans="1:11" ht="19.8" customHeight="1" x14ac:dyDescent="0.3">
      <c r="A24" s="231" t="s">
        <v>88</v>
      </c>
      <c r="B24" s="397">
        <v>-128189.05</v>
      </c>
      <c r="C24" s="397">
        <v>127355.52</v>
      </c>
      <c r="D24" s="397">
        <v>4086.25</v>
      </c>
      <c r="E24" s="397">
        <v>65297.37</v>
      </c>
      <c r="F24" s="397">
        <v>-70948.509999999995</v>
      </c>
      <c r="G24" s="397">
        <v>62096.49</v>
      </c>
      <c r="H24" s="397">
        <v>70440.78</v>
      </c>
      <c r="I24" s="397">
        <v>-3156.5</v>
      </c>
      <c r="J24" s="397">
        <v>5331.41</v>
      </c>
      <c r="K24" s="397">
        <v>6386.37</v>
      </c>
    </row>
    <row r="25" spans="1:11" ht="19.8" customHeight="1" x14ac:dyDescent="0.3">
      <c r="A25" s="191" t="s">
        <v>163</v>
      </c>
      <c r="B25" s="397">
        <v>-70217.149999999994</v>
      </c>
      <c r="C25" s="397">
        <v>69881.97</v>
      </c>
      <c r="D25" s="397">
        <v>4028.69</v>
      </c>
      <c r="E25" s="397">
        <v>56942.84</v>
      </c>
      <c r="F25" s="397">
        <v>-79292.88</v>
      </c>
      <c r="G25" s="397">
        <v>52246.37</v>
      </c>
      <c r="H25" s="397">
        <v>64666.3</v>
      </c>
      <c r="I25" s="397">
        <v>-4211.45</v>
      </c>
      <c r="J25" s="397">
        <v>6603.48</v>
      </c>
      <c r="K25" s="397">
        <v>6306.19</v>
      </c>
    </row>
    <row r="26" spans="1:11" ht="19.8" customHeight="1" x14ac:dyDescent="0.3">
      <c r="A26" s="193" t="s">
        <v>90</v>
      </c>
      <c r="B26" s="397">
        <v>-61306.709999999992</v>
      </c>
      <c r="C26" s="397">
        <v>80024.38</v>
      </c>
      <c r="D26" s="397">
        <v>3248.73</v>
      </c>
      <c r="E26" s="397">
        <v>66207.78</v>
      </c>
      <c r="F26" s="397">
        <v>-91712.65</v>
      </c>
      <c r="G26" s="397">
        <v>62863.19</v>
      </c>
      <c r="H26" s="397">
        <v>67298.11</v>
      </c>
      <c r="I26" s="397">
        <v>-3914.16</v>
      </c>
      <c r="J26" s="397">
        <v>5446.3</v>
      </c>
      <c r="K26" s="397">
        <v>6307.6</v>
      </c>
    </row>
    <row r="27" spans="1:11" ht="19.8" customHeight="1" x14ac:dyDescent="0.3">
      <c r="A27" s="191" t="s">
        <v>91</v>
      </c>
      <c r="B27" s="397">
        <v>-50738.839999999982</v>
      </c>
      <c r="C27" s="397">
        <v>115008.8</v>
      </c>
      <c r="D27" s="397">
        <v>8252</v>
      </c>
      <c r="E27" s="397">
        <v>81461.039999999994</v>
      </c>
      <c r="F27" s="397">
        <v>-96147.41</v>
      </c>
      <c r="G27" s="397">
        <v>75601.87</v>
      </c>
      <c r="H27" s="397">
        <v>64838.52</v>
      </c>
      <c r="I27" s="397">
        <v>-4775.4399999999996</v>
      </c>
      <c r="J27" s="397">
        <v>8491.83</v>
      </c>
      <c r="K27" s="397">
        <v>7211.02</v>
      </c>
    </row>
    <row r="28" spans="1:11" ht="19.8" customHeight="1" x14ac:dyDescent="0.3">
      <c r="A28" s="192" t="s">
        <v>35</v>
      </c>
      <c r="B28" s="397"/>
      <c r="C28" s="397">
        <v>392270.67</v>
      </c>
      <c r="D28" s="397">
        <v>19615.669999999998</v>
      </c>
      <c r="E28" s="397">
        <v>269909.03000000003</v>
      </c>
      <c r="F28" s="397"/>
      <c r="G28" s="397">
        <v>252807.92</v>
      </c>
      <c r="H28" s="397">
        <v>267243.71000000002</v>
      </c>
      <c r="I28" s="397"/>
      <c r="J28" s="397">
        <v>25873.02</v>
      </c>
      <c r="K28" s="397">
        <v>26211.18</v>
      </c>
    </row>
    <row r="29" spans="1:11" ht="19.8" customHeight="1" x14ac:dyDescent="0.3">
      <c r="A29" s="230" t="s">
        <v>215</v>
      </c>
      <c r="B29" s="397"/>
      <c r="C29" s="397"/>
      <c r="D29" s="397"/>
      <c r="E29" s="397"/>
      <c r="F29" s="397"/>
      <c r="G29" s="397"/>
      <c r="H29" s="397"/>
      <c r="I29" s="397"/>
      <c r="J29" s="397"/>
      <c r="K29" s="397"/>
    </row>
    <row r="30" spans="1:11" ht="19.8" customHeight="1" x14ac:dyDescent="0.3">
      <c r="A30" s="231" t="s">
        <v>160</v>
      </c>
      <c r="B30" s="397">
        <v>-25443.079999999973</v>
      </c>
      <c r="C30" s="397">
        <v>32875.279999999999</v>
      </c>
      <c r="D30" s="397">
        <v>3562.39</v>
      </c>
      <c r="E30" s="397">
        <v>64042.06</v>
      </c>
      <c r="F30" s="397">
        <v>-85384.14</v>
      </c>
      <c r="G30" s="397">
        <v>57023.16</v>
      </c>
      <c r="H30" s="397">
        <v>62409.07</v>
      </c>
      <c r="I30" s="397">
        <v>-3494.63</v>
      </c>
      <c r="J30" s="397">
        <v>9169.08</v>
      </c>
      <c r="K30" s="397">
        <v>8579.57</v>
      </c>
    </row>
    <row r="31" spans="1:11" ht="19.8" customHeight="1" x14ac:dyDescent="0.3">
      <c r="A31" s="191" t="s">
        <v>163</v>
      </c>
      <c r="B31" s="397">
        <v>-60172.249999999971</v>
      </c>
      <c r="C31" s="397">
        <v>40267.269999999997</v>
      </c>
      <c r="D31" s="397">
        <v>3222.01</v>
      </c>
      <c r="E31" s="397">
        <v>61670.77</v>
      </c>
      <c r="F31" s="397">
        <v>-90770.03</v>
      </c>
      <c r="G31" s="397">
        <v>56664.03</v>
      </c>
      <c r="H31" s="397">
        <v>67037.36</v>
      </c>
      <c r="I31" s="397">
        <v>-2905.1</v>
      </c>
      <c r="J31" s="397">
        <v>7070.23</v>
      </c>
      <c r="K31" s="397">
        <v>6740.23</v>
      </c>
    </row>
    <row r="32" spans="1:11" ht="19.8" customHeight="1" x14ac:dyDescent="0.3">
      <c r="A32" s="191" t="s">
        <v>261</v>
      </c>
      <c r="B32" s="397">
        <v>-84797.75999999998</v>
      </c>
      <c r="C32" s="397">
        <v>71829.3</v>
      </c>
      <c r="D32" s="397">
        <v>3764.14</v>
      </c>
      <c r="E32" s="397">
        <v>73916.08</v>
      </c>
      <c r="F32" s="397">
        <v>-101143.37</v>
      </c>
      <c r="G32" s="397">
        <v>67701.5</v>
      </c>
      <c r="H32" s="397">
        <v>69713.039999999994</v>
      </c>
      <c r="I32" s="397">
        <v>-2575.09</v>
      </c>
      <c r="J32" s="397">
        <v>8558.92</v>
      </c>
      <c r="K32" s="397">
        <v>7828.82</v>
      </c>
    </row>
    <row r="33" spans="1:11" ht="19.8" customHeight="1" x14ac:dyDescent="0.3">
      <c r="A33" s="191" t="s">
        <v>157</v>
      </c>
      <c r="B33" s="397">
        <v>-90648.679999999978</v>
      </c>
      <c r="C33" s="397">
        <v>120303.03999999999</v>
      </c>
      <c r="D33" s="397">
        <v>3880.77</v>
      </c>
      <c r="E33" s="397">
        <v>71053.64</v>
      </c>
      <c r="F33" s="397">
        <v>-103154.95</v>
      </c>
      <c r="G33" s="397">
        <v>65375.73</v>
      </c>
      <c r="H33" s="397">
        <v>65584.36</v>
      </c>
      <c r="I33" s="397">
        <v>-1844.97</v>
      </c>
      <c r="J33" s="397">
        <v>8021.98</v>
      </c>
      <c r="K33" s="397">
        <v>8275.58</v>
      </c>
    </row>
    <row r="34" spans="1:11" ht="19.8" customHeight="1" x14ac:dyDescent="0.3">
      <c r="A34" s="192" t="s">
        <v>35</v>
      </c>
      <c r="B34" s="397"/>
      <c r="C34" s="397">
        <v>265274.89</v>
      </c>
      <c r="D34" s="397">
        <v>14429.31</v>
      </c>
      <c r="E34" s="397">
        <v>270682.55</v>
      </c>
      <c r="F34" s="397"/>
      <c r="G34" s="397">
        <v>246764.42</v>
      </c>
      <c r="H34" s="397">
        <v>264743.83</v>
      </c>
      <c r="I34" s="397"/>
      <c r="J34" s="397">
        <v>32820.21</v>
      </c>
      <c r="K34" s="397">
        <v>31424.2</v>
      </c>
    </row>
    <row r="35" spans="1:11" ht="19.8" customHeight="1" x14ac:dyDescent="0.3">
      <c r="A35" s="230" t="s">
        <v>339</v>
      </c>
      <c r="B35" s="565"/>
      <c r="C35" s="565"/>
      <c r="D35" s="565"/>
      <c r="E35" s="565"/>
      <c r="F35" s="565"/>
      <c r="G35" s="565"/>
      <c r="H35" s="565"/>
      <c r="I35" s="565"/>
      <c r="J35" s="565"/>
      <c r="K35" s="565"/>
    </row>
    <row r="36" spans="1:11" ht="19.8" customHeight="1" x14ac:dyDescent="0.3">
      <c r="A36" s="231" t="s">
        <v>340</v>
      </c>
      <c r="B36" s="397">
        <v>-45280.049999999988</v>
      </c>
      <c r="C36" s="397">
        <v>19754.63</v>
      </c>
      <c r="D36" s="397">
        <v>40.6</v>
      </c>
      <c r="E36" s="397">
        <v>46189.19</v>
      </c>
      <c r="F36" s="397">
        <v>-103363.64</v>
      </c>
      <c r="G36" s="397">
        <v>45798.66</v>
      </c>
      <c r="H36" s="397">
        <v>20723</v>
      </c>
      <c r="I36" s="397">
        <v>-2098.5700000000002</v>
      </c>
      <c r="J36" s="397">
        <v>1000</v>
      </c>
      <c r="K36" s="397">
        <v>7159.99</v>
      </c>
    </row>
    <row r="37" spans="1:11" ht="19.8" customHeight="1" x14ac:dyDescent="0.3">
      <c r="A37" s="191"/>
      <c r="B37" s="565"/>
      <c r="C37" s="565"/>
      <c r="D37" s="565"/>
      <c r="E37" s="565"/>
      <c r="F37" s="565"/>
      <c r="G37" s="565"/>
      <c r="H37" s="565"/>
      <c r="I37" s="565"/>
      <c r="J37" s="565"/>
      <c r="K37" s="565"/>
    </row>
    <row r="38" spans="1:11" ht="19.8" customHeight="1" x14ac:dyDescent="0.3">
      <c r="A38" s="194" t="s">
        <v>92</v>
      </c>
      <c r="B38" s="235"/>
      <c r="C38" s="236"/>
      <c r="D38" s="236"/>
      <c r="E38" s="236"/>
      <c r="F38" s="236"/>
      <c r="G38" s="236"/>
      <c r="H38" s="236"/>
      <c r="I38" s="236"/>
      <c r="J38" s="236"/>
      <c r="K38" s="237"/>
    </row>
    <row r="39" spans="1:11" ht="19.8" customHeight="1" x14ac:dyDescent="0.3">
      <c r="A39" s="238" t="s">
        <v>165</v>
      </c>
      <c r="B39" s="565">
        <v>-2836.81</v>
      </c>
      <c r="C39" s="565">
        <v>312784.77</v>
      </c>
      <c r="D39" s="565">
        <v>140038.29</v>
      </c>
      <c r="E39" s="565">
        <v>148132.43</v>
      </c>
      <c r="F39" s="565">
        <v>-73157.2</v>
      </c>
      <c r="G39" s="565">
        <v>129100.98</v>
      </c>
      <c r="H39" s="565">
        <v>173427.97</v>
      </c>
      <c r="I39" s="565">
        <v>-7803.74</v>
      </c>
      <c r="J39" s="565">
        <v>23637.72</v>
      </c>
      <c r="K39" s="565">
        <v>22996.27</v>
      </c>
    </row>
    <row r="40" spans="1:11" ht="19.8" customHeight="1" x14ac:dyDescent="0.3">
      <c r="A40" s="238" t="s">
        <v>166</v>
      </c>
      <c r="B40" s="565">
        <v>21777.23</v>
      </c>
      <c r="C40" s="565">
        <v>351714.17</v>
      </c>
      <c r="D40" s="565">
        <v>314867.46999999997</v>
      </c>
      <c r="E40" s="565">
        <v>211525.25</v>
      </c>
      <c r="F40" s="565">
        <v>-117506.41</v>
      </c>
      <c r="G40" s="565">
        <v>194561.87</v>
      </c>
      <c r="H40" s="565">
        <v>175283.45</v>
      </c>
      <c r="I40" s="565">
        <v>-7162.28</v>
      </c>
      <c r="J40" s="565">
        <v>23632.2</v>
      </c>
      <c r="K40" s="565">
        <v>21924.75</v>
      </c>
    </row>
    <row r="41" spans="1:11" ht="19.8" customHeight="1" x14ac:dyDescent="0.3">
      <c r="A41" s="238" t="s">
        <v>167</v>
      </c>
      <c r="B41" s="565">
        <v>-152901.32</v>
      </c>
      <c r="C41" s="565">
        <v>564335.26</v>
      </c>
      <c r="D41" s="565">
        <v>243977.87</v>
      </c>
      <c r="E41" s="565">
        <v>202940.9</v>
      </c>
      <c r="F41" s="565">
        <v>-98244.7</v>
      </c>
      <c r="G41" s="565">
        <v>141420.31</v>
      </c>
      <c r="H41" s="565">
        <v>163005.32</v>
      </c>
      <c r="I41" s="565">
        <v>-5454.85</v>
      </c>
      <c r="J41" s="565">
        <v>18667.63</v>
      </c>
      <c r="K41" s="565">
        <v>20986.91</v>
      </c>
    </row>
    <row r="42" spans="1:11" ht="19.8" customHeight="1" x14ac:dyDescent="0.3">
      <c r="A42" s="238" t="s">
        <v>168</v>
      </c>
      <c r="B42" s="565">
        <v>-35172.19</v>
      </c>
      <c r="C42" s="565">
        <v>282236.71999999997</v>
      </c>
      <c r="D42" s="565">
        <v>138227.51999999999</v>
      </c>
      <c r="E42" s="565">
        <v>136097.19</v>
      </c>
      <c r="F42" s="565">
        <v>-119829.77</v>
      </c>
      <c r="G42" s="565">
        <v>124042.4</v>
      </c>
      <c r="H42" s="565">
        <v>172227.42</v>
      </c>
      <c r="I42" s="565">
        <v>-7774.12</v>
      </c>
      <c r="J42" s="565">
        <v>16408.61</v>
      </c>
      <c r="K42" s="565">
        <v>15556.52</v>
      </c>
    </row>
    <row r="43" spans="1:11" ht="19.8" customHeight="1" x14ac:dyDescent="0.3">
      <c r="A43" s="238" t="s">
        <v>169</v>
      </c>
      <c r="B43" s="565">
        <v>-27260.17</v>
      </c>
      <c r="C43" s="565">
        <v>410357.98</v>
      </c>
      <c r="D43" s="565">
        <v>188227.31</v>
      </c>
      <c r="E43" s="565">
        <v>240645.46</v>
      </c>
      <c r="F43" s="565">
        <v>-168067.11</v>
      </c>
      <c r="G43" s="565">
        <v>229528.12</v>
      </c>
      <c r="H43" s="565">
        <v>192833.82</v>
      </c>
      <c r="I43" s="565">
        <v>-6922.08</v>
      </c>
      <c r="J43" s="565">
        <v>18550.18</v>
      </c>
      <c r="K43" s="565">
        <v>17559.509999999998</v>
      </c>
    </row>
    <row r="44" spans="1:11" ht="19.8" customHeight="1" x14ac:dyDescent="0.3">
      <c r="A44" s="238" t="s">
        <v>69</v>
      </c>
      <c r="B44" s="565">
        <v>-45774.96</v>
      </c>
      <c r="C44" s="565">
        <v>264093.03999999998</v>
      </c>
      <c r="D44" s="565">
        <v>199195.01</v>
      </c>
      <c r="E44" s="565">
        <v>212326.08</v>
      </c>
      <c r="F44" s="565">
        <v>-131373.09</v>
      </c>
      <c r="G44" s="565">
        <v>199166.5</v>
      </c>
      <c r="H44" s="565">
        <v>198960.53</v>
      </c>
      <c r="I44" s="565">
        <v>-5931.35</v>
      </c>
      <c r="J44" s="565">
        <v>20451.36</v>
      </c>
      <c r="K44" s="248">
        <v>13821.06</v>
      </c>
    </row>
    <row r="45" spans="1:11" ht="19.8" customHeight="1" x14ac:dyDescent="0.3">
      <c r="A45" s="238" t="s">
        <v>70</v>
      </c>
      <c r="B45" s="565">
        <v>-193203</v>
      </c>
      <c r="C45" s="565">
        <v>610930.15</v>
      </c>
      <c r="D45" s="565">
        <v>263208.25</v>
      </c>
      <c r="E45" s="565">
        <v>178583.76</v>
      </c>
      <c r="F45" s="565">
        <v>-131216.24</v>
      </c>
      <c r="G45" s="565">
        <v>162997.51</v>
      </c>
      <c r="H45" s="565">
        <v>200255.24</v>
      </c>
      <c r="I45" s="565">
        <v>698.96</v>
      </c>
      <c r="J45" s="565">
        <v>21613.1</v>
      </c>
      <c r="K45" s="248">
        <v>32571.64</v>
      </c>
    </row>
    <row r="46" spans="1:11" ht="19.8" customHeight="1" x14ac:dyDescent="0.3">
      <c r="A46" s="238" t="s">
        <v>192</v>
      </c>
      <c r="B46" s="565">
        <v>-24064.83</v>
      </c>
      <c r="C46" s="565">
        <v>641272.17000000004</v>
      </c>
      <c r="D46" s="565">
        <v>244645.78</v>
      </c>
      <c r="E46" s="565">
        <v>250148.43</v>
      </c>
      <c r="F46" s="565">
        <v>-169781.14</v>
      </c>
      <c r="G46" s="565">
        <v>217164.57</v>
      </c>
      <c r="H46" s="565">
        <v>203406</v>
      </c>
      <c r="I46" s="565">
        <v>-10259.64</v>
      </c>
      <c r="J46" s="565">
        <v>27146.29</v>
      </c>
      <c r="K46" s="248">
        <v>20157.900000000001</v>
      </c>
    </row>
    <row r="47" spans="1:11" ht="19.8" customHeight="1" x14ac:dyDescent="0.3">
      <c r="A47" s="238" t="s">
        <v>95</v>
      </c>
      <c r="B47" s="565">
        <v>135541.69</v>
      </c>
      <c r="C47" s="565">
        <v>278999.21999999997</v>
      </c>
      <c r="D47" s="565">
        <v>266834.21000000002</v>
      </c>
      <c r="E47" s="565">
        <v>236153.21</v>
      </c>
      <c r="F47" s="565">
        <v>-156022.43</v>
      </c>
      <c r="G47" s="565">
        <v>222418.33</v>
      </c>
      <c r="H47" s="565">
        <v>220446.38</v>
      </c>
      <c r="I47" s="565">
        <v>-3271.29</v>
      </c>
      <c r="J47" s="565">
        <v>20959.34</v>
      </c>
      <c r="K47" s="248">
        <v>21414.03</v>
      </c>
    </row>
    <row r="48" spans="1:11" ht="19.8" customHeight="1" x14ac:dyDescent="0.3">
      <c r="A48" s="238" t="s">
        <v>96</v>
      </c>
      <c r="B48" s="565">
        <v>-88446.5</v>
      </c>
      <c r="C48" s="565">
        <v>427902.62</v>
      </c>
      <c r="D48" s="565">
        <v>142623.60999999999</v>
      </c>
      <c r="E48" s="565">
        <v>290031.35999999999</v>
      </c>
      <c r="F48" s="565">
        <v>-154050.46</v>
      </c>
      <c r="G48" s="565">
        <v>276671.74</v>
      </c>
      <c r="H48" s="565">
        <v>263039.31</v>
      </c>
      <c r="I48" s="565">
        <v>-3725.97</v>
      </c>
      <c r="J48" s="565">
        <v>22520.59</v>
      </c>
      <c r="K48" s="248">
        <v>22116.080000000002</v>
      </c>
    </row>
    <row r="49" spans="1:11" ht="19.8" customHeight="1" x14ac:dyDescent="0.3">
      <c r="A49" s="238" t="s">
        <v>115</v>
      </c>
      <c r="B49" s="397">
        <v>-93198.86</v>
      </c>
      <c r="C49" s="397">
        <v>360354.55</v>
      </c>
      <c r="D49" s="397">
        <v>74975.72</v>
      </c>
      <c r="E49" s="397">
        <v>266892.24</v>
      </c>
      <c r="F49" s="397">
        <v>-140425.51999999999</v>
      </c>
      <c r="G49" s="397">
        <v>250989.4</v>
      </c>
      <c r="H49" s="397">
        <v>255870.46</v>
      </c>
      <c r="I49" s="397">
        <v>-3321.48</v>
      </c>
      <c r="J49" s="397">
        <v>24060.81</v>
      </c>
      <c r="K49" s="397">
        <v>28547.95</v>
      </c>
    </row>
    <row r="50" spans="1:11" ht="19.8" customHeight="1" x14ac:dyDescent="0.3">
      <c r="A50" s="238" t="s">
        <v>121</v>
      </c>
      <c r="B50" s="397">
        <v>-74438.86</v>
      </c>
      <c r="C50" s="397">
        <v>373063.44</v>
      </c>
      <c r="D50" s="397">
        <v>64496.24</v>
      </c>
      <c r="E50" s="397">
        <v>352824.12</v>
      </c>
      <c r="F50" s="397">
        <v>-145306.6</v>
      </c>
      <c r="G50" s="397">
        <v>339569.12</v>
      </c>
      <c r="H50" s="397">
        <v>274285.76</v>
      </c>
      <c r="I50" s="397">
        <v>-7808.64</v>
      </c>
      <c r="J50" s="397">
        <v>25115.7</v>
      </c>
      <c r="K50" s="397">
        <v>28656.97</v>
      </c>
    </row>
    <row r="51" spans="1:11" ht="19.8" customHeight="1" x14ac:dyDescent="0.3">
      <c r="A51" s="247" t="s">
        <v>158</v>
      </c>
      <c r="B51" s="397">
        <v>-118695.79</v>
      </c>
      <c r="C51" s="397">
        <v>291569.74</v>
      </c>
      <c r="D51" s="397">
        <v>69568.13</v>
      </c>
      <c r="E51" s="397">
        <v>252350.64</v>
      </c>
      <c r="F51" s="397">
        <v>-80023.28</v>
      </c>
      <c r="G51" s="397">
        <v>235720.29</v>
      </c>
      <c r="H51" s="397">
        <v>272459.52000000002</v>
      </c>
      <c r="I51" s="397">
        <v>-11349.85</v>
      </c>
      <c r="J51" s="397">
        <v>24911.17</v>
      </c>
      <c r="K51" s="397">
        <v>24441.45</v>
      </c>
    </row>
    <row r="52" spans="1:11" ht="19.8" customHeight="1" x14ac:dyDescent="0.3">
      <c r="A52" s="238" t="s">
        <v>142</v>
      </c>
      <c r="B52" s="397">
        <v>-149044.85</v>
      </c>
      <c r="C52" s="397">
        <v>389206.57</v>
      </c>
      <c r="D52" s="397">
        <v>29091.439999999999</v>
      </c>
      <c r="E52" s="397">
        <v>339259.34</v>
      </c>
      <c r="F52" s="397">
        <v>-116762.35</v>
      </c>
      <c r="G52" s="397">
        <v>318460.48</v>
      </c>
      <c r="H52" s="397">
        <v>272646.61</v>
      </c>
      <c r="I52" s="397">
        <v>-10880.09</v>
      </c>
      <c r="J52" s="397">
        <v>32080.25</v>
      </c>
      <c r="K52" s="397">
        <v>24356.62</v>
      </c>
    </row>
    <row r="53" spans="1:11" ht="21" customHeight="1" x14ac:dyDescent="0.3">
      <c r="A53" s="238" t="s">
        <v>216</v>
      </c>
      <c r="B53" s="397">
        <v>-128189.05</v>
      </c>
      <c r="C53" s="397">
        <v>392270.67</v>
      </c>
      <c r="D53" s="397">
        <v>19615.669999999998</v>
      </c>
      <c r="E53" s="397">
        <v>269909.03000000003</v>
      </c>
      <c r="F53" s="397">
        <v>-70948.509999999995</v>
      </c>
      <c r="G53" s="397">
        <v>252807.92</v>
      </c>
      <c r="H53" s="397">
        <v>267243.71000000002</v>
      </c>
      <c r="I53" s="397">
        <v>-3156.5</v>
      </c>
      <c r="J53" s="397">
        <v>25873.02</v>
      </c>
      <c r="K53" s="397">
        <v>26211.18</v>
      </c>
    </row>
    <row r="54" spans="1:11" ht="21" customHeight="1" x14ac:dyDescent="0.3">
      <c r="A54" s="238" t="s">
        <v>341</v>
      </c>
      <c r="B54" s="397">
        <v>-25443.079999999973</v>
      </c>
      <c r="C54" s="397">
        <v>265274.89</v>
      </c>
      <c r="D54" s="397">
        <v>14429.31</v>
      </c>
      <c r="E54" s="397">
        <v>270682.55</v>
      </c>
      <c r="F54" s="397">
        <v>-85384.14</v>
      </c>
      <c r="G54" s="397">
        <v>246764.42</v>
      </c>
      <c r="H54" s="397">
        <v>264743.83</v>
      </c>
      <c r="I54" s="397">
        <v>-3494.63</v>
      </c>
      <c r="J54" s="397">
        <v>32820.21</v>
      </c>
      <c r="K54" s="397">
        <v>31424.2</v>
      </c>
    </row>
    <row r="55" spans="1:11" ht="21" customHeight="1" x14ac:dyDescent="0.3">
      <c r="A55" s="458" t="s">
        <v>344</v>
      </c>
      <c r="B55" s="397">
        <v>-45280.049999999988</v>
      </c>
      <c r="C55" s="653" t="s">
        <v>49</v>
      </c>
      <c r="D55" s="653" t="s">
        <v>49</v>
      </c>
      <c r="E55" s="654">
        <v>283630</v>
      </c>
      <c r="F55" s="653" t="s">
        <v>189</v>
      </c>
      <c r="G55" s="653" t="s">
        <v>49</v>
      </c>
      <c r="H55" s="653" t="s">
        <v>49</v>
      </c>
      <c r="I55" s="653" t="s">
        <v>49</v>
      </c>
      <c r="J55" s="653" t="s">
        <v>49</v>
      </c>
      <c r="K55" s="653" t="s">
        <v>49</v>
      </c>
    </row>
    <row r="56" spans="1:11" ht="20.399999999999999" customHeight="1" x14ac:dyDescent="0.3">
      <c r="A56" s="190"/>
      <c r="B56" s="239"/>
      <c r="C56" s="239"/>
      <c r="D56" s="239"/>
      <c r="E56" s="240"/>
      <c r="F56" s="241"/>
      <c r="G56" s="239"/>
      <c r="H56" s="239"/>
      <c r="I56" s="241"/>
      <c r="J56" s="239"/>
      <c r="K56" s="242"/>
    </row>
    <row r="57" spans="1:11" ht="20.399999999999999" customHeight="1" x14ac:dyDescent="0.3">
      <c r="A57" s="243" t="s">
        <v>136</v>
      </c>
      <c r="B57" s="243"/>
      <c r="C57" s="243"/>
      <c r="D57" s="243"/>
      <c r="E57" s="243"/>
      <c r="F57" s="243"/>
      <c r="G57" s="243"/>
      <c r="H57" s="243"/>
      <c r="I57" s="243"/>
      <c r="J57" s="243"/>
      <c r="K57" s="243"/>
    </row>
    <row r="58" spans="1:11" ht="20.399999999999999" customHeight="1" x14ac:dyDescent="0.3">
      <c r="A58" s="733" t="s">
        <v>97</v>
      </c>
      <c r="B58" s="733"/>
      <c r="C58" s="733"/>
      <c r="D58" s="733"/>
      <c r="E58" s="733"/>
      <c r="F58" s="733"/>
      <c r="G58" s="733"/>
      <c r="H58" s="733"/>
      <c r="I58" s="733"/>
      <c r="J58" s="733"/>
      <c r="K58" s="733"/>
    </row>
    <row r="59" spans="1:11" ht="20.399999999999999" customHeight="1" x14ac:dyDescent="0.3">
      <c r="A59" s="244" t="s">
        <v>154</v>
      </c>
      <c r="B59" s="244"/>
      <c r="C59" s="244"/>
      <c r="D59" s="244"/>
      <c r="E59" s="244"/>
      <c r="F59" s="244"/>
      <c r="G59" s="244"/>
      <c r="H59" s="244"/>
      <c r="I59" s="244"/>
      <c r="J59" s="244"/>
      <c r="K59" s="244"/>
    </row>
    <row r="60" spans="1:11" ht="20.399999999999999" customHeight="1" x14ac:dyDescent="0.3">
      <c r="A60" s="733" t="s">
        <v>93</v>
      </c>
      <c r="B60" s="733"/>
      <c r="C60" s="733"/>
      <c r="D60" s="733"/>
      <c r="E60" s="733"/>
      <c r="F60" s="733"/>
      <c r="G60" s="733"/>
      <c r="H60" s="733"/>
      <c r="I60" s="733"/>
      <c r="J60" s="733"/>
      <c r="K60" s="733"/>
    </row>
    <row r="61" spans="1:11" ht="20.399999999999999" customHeight="1" x14ac:dyDescent="0.3">
      <c r="A61" s="733" t="s">
        <v>94</v>
      </c>
      <c r="B61" s="733"/>
      <c r="C61" s="733"/>
      <c r="D61" s="733"/>
      <c r="E61" s="733"/>
      <c r="F61" s="733"/>
      <c r="G61" s="733"/>
      <c r="H61" s="733"/>
      <c r="I61" s="733"/>
      <c r="J61" s="733"/>
      <c r="K61" s="733"/>
    </row>
    <row r="62" spans="1:11" ht="19.2" customHeight="1" x14ac:dyDescent="0.3">
      <c r="A62" s="195" t="s">
        <v>137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</row>
    <row r="63" spans="1:11" ht="19.2" customHeight="1" x14ac:dyDescent="0.3">
      <c r="A63" s="245" t="s">
        <v>353</v>
      </c>
      <c r="B63" s="245"/>
      <c r="C63" s="245"/>
      <c r="D63" s="245"/>
      <c r="E63" s="245"/>
      <c r="F63" s="245"/>
      <c r="G63" s="243"/>
      <c r="H63" s="243"/>
      <c r="I63" s="243"/>
      <c r="J63" s="243"/>
      <c r="K63" s="243"/>
    </row>
    <row r="64" spans="1:11" ht="17.399999999999999" x14ac:dyDescent="0.3">
      <c r="A64" s="243" t="s">
        <v>342</v>
      </c>
      <c r="B64" s="243"/>
      <c r="C64" s="243"/>
      <c r="D64" s="243"/>
      <c r="E64" s="243"/>
      <c r="F64" s="243"/>
      <c r="G64" s="243"/>
    </row>
  </sheetData>
  <mergeCells count="11">
    <mergeCell ref="A60:K60"/>
    <mergeCell ref="A61:K61"/>
    <mergeCell ref="A58:K58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2022 </vt:lpstr>
      <vt:lpstr>Table 9 Re-Export</vt:lpstr>
      <vt:lpstr>Tables 10 High Duty</vt:lpstr>
      <vt:lpstr>Tables 11A,11B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2022 '!Print_Area</vt:lpstr>
      <vt:lpstr>'Table 9 Re-Export'!Print_Area</vt:lpstr>
      <vt:lpstr>'Tables 11A,11B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2022-01-12T15:33:46Z</dcterms:modified>
</cp:coreProperties>
</file>