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1\"/>
    </mc:Choice>
  </mc:AlternateContent>
  <xr:revisionPtr revIDLastSave="0" documentId="13_ncr:1_{48D89AAE-C410-4514-8B7F-34F4F7F29EE9}" xr6:coauthVersionLast="45" xr6:coauthVersionMax="45"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12" r:id="rId3"/>
    <sheet name="Table 3A WTO Raw  " sheetId="1" r:id="rId4"/>
    <sheet name="Table 3B Raw " sheetId="215" r:id="rId5"/>
    <sheet name="Table 4 Refined" sheetId="8" r:id="rId6"/>
    <sheet name="Table 5 FTAs " sheetId="54" r:id="rId7"/>
    <sheet name="Tables 6,7 Re-Export " sheetId="116" r:id="rId8"/>
    <sheet name="Table 8A FY 2021" sheetId="200" r:id="rId9"/>
    <sheet name="Table 8B FY 2022" sheetId="214" r:id="rId10"/>
    <sheet name="Table 9 Re-Export" sheetId="186" r:id="rId11"/>
    <sheet name="Tables 10A,10B SCP" sheetId="45" r:id="rId12"/>
  </sheets>
  <externalReferences>
    <externalReference r:id="rId13"/>
  </externalReferences>
  <definedNames>
    <definedName name="CCCInv" localSheetId="4">#REF!</definedName>
    <definedName name="CCCInv" localSheetId="8">#REF!</definedName>
    <definedName name="CCCInv" localSheetId="9">#REF!</definedName>
    <definedName name="CCCInv">#REF!</definedName>
    <definedName name="CertificateGains" localSheetId="4">#REF!</definedName>
    <definedName name="CertificateGains" localSheetId="9">#REF!</definedName>
    <definedName name="CertificateGains">#REF!</definedName>
    <definedName name="ComplyAcres" localSheetId="4">#REF!</definedName>
    <definedName name="ComplyAcres" localSheetId="9">#REF!</definedName>
    <definedName name="ComplyAcres">#REF!</definedName>
    <definedName name="ContractPaymentAcres" localSheetId="4">#REF!</definedName>
    <definedName name="ContractPaymentAcres" localSheetId="9">#REF!</definedName>
    <definedName name="ContractPaymentAcres">#REF!</definedName>
    <definedName name="CountercyclicalPaymentRate" localSheetId="4">#REF!</definedName>
    <definedName name="CountercyclicalPaymentRate" localSheetId="9">#REF!</definedName>
    <definedName name="CountercyclicalPaymentRate">#REF!</definedName>
    <definedName name="CountercyclicalPayments" localSheetId="4">#REF!</definedName>
    <definedName name="CountercyclicalPayments" localSheetId="9">#REF!</definedName>
    <definedName name="CountercyclicalPayments">#REF!</definedName>
    <definedName name="CountercyclicalPaymentYield" localSheetId="4">#REF!</definedName>
    <definedName name="CountercyclicalPaymentYield" localSheetId="9">#REF!</definedName>
    <definedName name="CountercyclicalPaymentYield">#REF!</definedName>
    <definedName name="CRPHistory" localSheetId="4">#REF!</definedName>
    <definedName name="CRPHistory" localSheetId="9">#REF!</definedName>
    <definedName name="CRPHistory">#REF!</definedName>
    <definedName name="CRPPayments" localSheetId="4">#REF!</definedName>
    <definedName name="CRPPayments" localSheetId="9">#REF!</definedName>
    <definedName name="CRPPayments">#REF!</definedName>
    <definedName name="DiffUnaccounted" localSheetId="4">#REF!</definedName>
    <definedName name="DiffUnaccounted" localSheetId="9">#REF!</definedName>
    <definedName name="DiffUnaccounted">#REF!</definedName>
    <definedName name="DirectCounterCyclicalPayments" localSheetId="4">#REF!</definedName>
    <definedName name="DirectCounterCyclicalPayments" localSheetId="9">#REF!</definedName>
    <definedName name="DirectCounterCyclicalPayments">#REF!</definedName>
    <definedName name="DirectPaymentRate" localSheetId="4">#REF!</definedName>
    <definedName name="DirectPaymentRate" localSheetId="9">#REF!</definedName>
    <definedName name="DirectPaymentRate">#REF!</definedName>
    <definedName name="DirectPayments" localSheetId="4">#REF!</definedName>
    <definedName name="DirectPayments" localSheetId="9">#REF!</definedName>
    <definedName name="DirectPayments">#REF!</definedName>
    <definedName name="DirectPaymentsExtract" localSheetId="4">[1]ExtractFileForDirect!#REF!</definedName>
    <definedName name="DirectPaymentsExtract" localSheetId="8">[1]ExtractFileForDirect!#REF!</definedName>
    <definedName name="DirectPaymentsExtract" localSheetId="9">[1]ExtractFileForDirect!#REF!</definedName>
    <definedName name="DirectPaymentsExtract">[1]ExtractFileForDirect!#REF!</definedName>
    <definedName name="DirectPaymentYield" localSheetId="4">#REF!</definedName>
    <definedName name="DirectPaymentYield" localSheetId="8">#REF!</definedName>
    <definedName name="DirectPaymentYield" localSheetId="9">#REF!</definedName>
    <definedName name="DirectPaymentYield">#REF!</definedName>
    <definedName name="Domestic" localSheetId="4">#REF!</definedName>
    <definedName name="Domestic" localSheetId="9">#REF!</definedName>
    <definedName name="Domestic">#REF!</definedName>
    <definedName name="Effective" localSheetId="4">#REF!</definedName>
    <definedName name="Effective" localSheetId="9">#REF!</definedName>
    <definedName name="Effective">#REF!</definedName>
    <definedName name="EV__LASTREFTIME__" hidden="1">38283.519537037</definedName>
    <definedName name="ExcelName13">#N/A</definedName>
    <definedName name="FarmValueOfProd" localSheetId="4">#REF!</definedName>
    <definedName name="FarmValueOfProd" localSheetId="8">#REF!</definedName>
    <definedName name="FarmValueOfProd" localSheetId="9">#REF!</definedName>
    <definedName name="FarmValueOfProd">#REF!</definedName>
    <definedName name="FISCAL" localSheetId="4">#REF!</definedName>
    <definedName name="FISCAL" localSheetId="9">#REF!</definedName>
    <definedName name="FISCAL">#REF!</definedName>
    <definedName name="FixedDecoupledPayments" localSheetId="4">#REF!</definedName>
    <definedName name="FixedDecoupledPayments" localSheetId="9">#REF!</definedName>
    <definedName name="FixedDecoupledPayments">#REF!</definedName>
    <definedName name="FreeStocks" localSheetId="4">#REF!</definedName>
    <definedName name="FreeStocks" localSheetId="9">#REF!</definedName>
    <definedName name="FreeStocks">#REF!</definedName>
    <definedName name="HarvestedAcres" localSheetId="4">#REF!</definedName>
    <definedName name="HarvestedAcres" localSheetId="9">#REF!</definedName>
    <definedName name="HarvestedAcres">#REF!</definedName>
    <definedName name="HarvestedYield" localSheetId="4">#REF!</definedName>
    <definedName name="HarvestedYield" localSheetId="9">#REF!</definedName>
    <definedName name="HarvestedYield">#REF!</definedName>
    <definedName name="Hoja1_Query">#N/A</definedName>
    <definedName name="Imports" localSheetId="4">#REF!</definedName>
    <definedName name="Imports" localSheetId="8">#REF!</definedName>
    <definedName name="Imports" localSheetId="9">#REF!</definedName>
    <definedName name="Imports">#REF!</definedName>
    <definedName name="LDPs" localSheetId="4">#REF!</definedName>
    <definedName name="LDPs" localSheetId="9">#REF!</definedName>
    <definedName name="LDPs">#REF!</definedName>
    <definedName name="LoanDeficiencyPayments" localSheetId="4">#REF!</definedName>
    <definedName name="LoanDeficiencyPayments" localSheetId="9">#REF!</definedName>
    <definedName name="LoanDeficiencyPayments">#REF!</definedName>
    <definedName name="LoanRate" localSheetId="4">#REF!</definedName>
    <definedName name="LoanRate" localSheetId="9">#REF!</definedName>
    <definedName name="LoanRate">#REF!</definedName>
    <definedName name="LoanRePaymntRate" localSheetId="4">#REF!</definedName>
    <definedName name="LoanRePaymntRate" localSheetId="9">#REF!</definedName>
    <definedName name="LoanRePaymntRate">#REF!</definedName>
    <definedName name="LoansCertGains" localSheetId="4">#REF!</definedName>
    <definedName name="LoansCertGains" localSheetId="9">#REF!</definedName>
    <definedName name="LoansCertGains">#REF!</definedName>
    <definedName name="LoansCertPurchasesCwt" localSheetId="4">#REF!</definedName>
    <definedName name="LoansCertPurchasesCwt" localSheetId="9">#REF!</definedName>
    <definedName name="LoansCertPurchasesCwt">#REF!</definedName>
    <definedName name="LoansCertPurchasesDoll" localSheetId="4">#REF!</definedName>
    <definedName name="LoansCertPurchasesDoll" localSheetId="9">#REF!</definedName>
    <definedName name="LoansCertPurchasesDoll">#REF!</definedName>
    <definedName name="LoansOutstanding" localSheetId="4">#REF!</definedName>
    <definedName name="LoansOutstanding" localSheetId="9">#REF!</definedName>
    <definedName name="LoansOutstanding">#REF!</definedName>
    <definedName name="LoansRepaidCYFY_2" localSheetId="4">#REF!</definedName>
    <definedName name="LoansRepaidCYFY_2" localSheetId="9">#REF!</definedName>
    <definedName name="LoansRepaidCYFY_2">#REF!</definedName>
    <definedName name="MarketingLoanWriteOffs" localSheetId="4">#REF!</definedName>
    <definedName name="MarketingLoanWriteOffs" localSheetId="9">#REF!</definedName>
    <definedName name="MarketingLoanWriteOffs">#REF!</definedName>
    <definedName name="Marketings" localSheetId="4">#REF!</definedName>
    <definedName name="Marketings" localSheetId="9">#REF!</definedName>
    <definedName name="Marketings">#REF!</definedName>
    <definedName name="MarketReturns" localSheetId="4">#REF!</definedName>
    <definedName name="MarketReturns" localSheetId="9">#REF!</definedName>
    <definedName name="MarketReturns">#REF!</definedName>
    <definedName name="MO_GoatsClipped" localSheetId="4">#REF!</definedName>
    <definedName name="MO_GoatsClipped" localSheetId="9">#REF!</definedName>
    <definedName name="MO_GoatsClipped">#REF!</definedName>
    <definedName name="MO_LDPs" localSheetId="4">#REF!</definedName>
    <definedName name="MO_LDPs" localSheetId="9">#REF!</definedName>
    <definedName name="MO_LDPs">#REF!</definedName>
    <definedName name="MO_LoanDeficiencyPayments" localSheetId="4">#REF!</definedName>
    <definedName name="MO_LoanDeficiencyPayments" localSheetId="9">#REF!</definedName>
    <definedName name="MO_LoanDeficiencyPayments">#REF!</definedName>
    <definedName name="MO_LoansMadeByCwt" localSheetId="4">#REF!</definedName>
    <definedName name="MO_LoansMadeByCwt" localSheetId="9">#REF!</definedName>
    <definedName name="MO_LoansMadeByCwt">#REF!</definedName>
    <definedName name="MO_LoansMadeByDoll" localSheetId="4">#REF!</definedName>
    <definedName name="MO_LoansMadeByDoll" localSheetId="9">#REF!</definedName>
    <definedName name="MO_LoansMadeByDoll">#REF!</definedName>
    <definedName name="MO_LoansRepaidByCwt" localSheetId="4">#REF!</definedName>
    <definedName name="MO_LoansRepaidByCwt" localSheetId="9">#REF!</definedName>
    <definedName name="MO_LoansRepaidByCwt">#REF!</definedName>
    <definedName name="MO_LoansRepaidByDoll" localSheetId="4">#REF!</definedName>
    <definedName name="MO_LoansRepaidByDoll" localSheetId="9">#REF!</definedName>
    <definedName name="MO_LoansRepaidByDoll">#REF!</definedName>
    <definedName name="MO_MarketingLoanWriteOffs" localSheetId="4">#REF!</definedName>
    <definedName name="MO_MarketingLoanWriteOffs" localSheetId="9">#REF!</definedName>
    <definedName name="MO_MarketingLoanWriteOffs">#REF!</definedName>
    <definedName name="MO_Marketings" localSheetId="4">#REF!</definedName>
    <definedName name="MO_Marketings" localSheetId="9">#REF!</definedName>
    <definedName name="MO_Marketings">#REF!</definedName>
    <definedName name="MO_MarketReturns" localSheetId="4">#REF!</definedName>
    <definedName name="MO_MarketReturns" localSheetId="9">#REF!</definedName>
    <definedName name="MO_MarketReturns">#REF!</definedName>
    <definedName name="MO_Yield" localSheetId="4">#REF!</definedName>
    <definedName name="MO_Yield" localSheetId="9">#REF!</definedName>
    <definedName name="MO_Yield">#REF!</definedName>
    <definedName name="MohairPayments" localSheetId="4">#REF!</definedName>
    <definedName name="MohairPayments" localSheetId="9">#REF!</definedName>
    <definedName name="MohairPayments">#REF!</definedName>
    <definedName name="new_table" localSheetId="4">#REF!</definedName>
    <definedName name="new_table" localSheetId="9">#REF!</definedName>
    <definedName name="new_table">#REF!</definedName>
    <definedName name="NumberGoatsClipped" localSheetId="4">#REF!</definedName>
    <definedName name="NumberGoatsClipped" localSheetId="9">#REF!</definedName>
    <definedName name="NumberGoatsClipped">#REF!</definedName>
    <definedName name="OldTable" localSheetId="4">#REF!</definedName>
    <definedName name="OldTable" localSheetId="9">#REF!</definedName>
    <definedName name="OldTable">#REF!</definedName>
    <definedName name="OTHER" localSheetId="4">#REF!</definedName>
    <definedName name="OTHER" localSheetId="9">#REF!</definedName>
    <definedName name="OTHER">#REF!</definedName>
    <definedName name="PlantedAcres" localSheetId="4">#REF!</definedName>
    <definedName name="PlantedAcres" localSheetId="9">#REF!</definedName>
    <definedName name="PlantedAcres">#REF!</definedName>
    <definedName name="price" localSheetId="4">#REF!</definedName>
    <definedName name="price" localSheetId="9">#REF!</definedName>
    <definedName name="price">#REF!</definedName>
    <definedName name="_xlnm.Print_Area" localSheetId="0">'Cover Page '!$B$3:$P$17</definedName>
    <definedName name="_xlnm.Print_Area" localSheetId="1">'Table 1 WASDE'!$A$1:$Q$31</definedName>
    <definedName name="_xlnm.Print_Area" localSheetId="2">'Table 2 Mexico'!$A$1:$N$31</definedName>
    <definedName name="_xlnm.Print_Area" localSheetId="3">'Table 3A WTO Raw  '!$A$1:$R$51</definedName>
    <definedName name="_xlnm.Print_Area" localSheetId="4">'Table 3B Raw '!$A$1:$E$46</definedName>
    <definedName name="_xlnm.Print_Area" localSheetId="5">'Table 4 Refined'!$A$1:$P$26</definedName>
    <definedName name="_xlnm.Print_Area" localSheetId="6">'Table 5 FTAs '!$A$1:$S$42</definedName>
    <definedName name="_xlnm.Print_Area" localSheetId="8">'Table 8A FY 2021'!$A$1:$H$59</definedName>
    <definedName name="_xlnm.Print_Area" localSheetId="9">'Table 8B FY 2022'!$A$1:$H$58</definedName>
    <definedName name="_xlnm.Print_Area" localSheetId="10">'Table 9 Re-Export'!$A$1:$L$61</definedName>
    <definedName name="_xlnm.Print_Area" localSheetId="11">'Tables 10A,10B SCP'!$A$1:$S$25</definedName>
    <definedName name="_xlnm.Print_Area" localSheetId="7">'Tables 6,7 Re-Export '!$A$1:$N$50</definedName>
    <definedName name="_xlnm.Print_Area">#N/A</definedName>
    <definedName name="_xlnm.Print_Titles">#N/A</definedName>
    <definedName name="Production" localSheetId="4">#REF!</definedName>
    <definedName name="Production" localSheetId="8">#REF!</definedName>
    <definedName name="Production" localSheetId="9">#REF!</definedName>
    <definedName name="Production">#REF!</definedName>
    <definedName name="ProductionFlexibilityPayments" localSheetId="4">#REF!</definedName>
    <definedName name="ProductionFlexibilityPayments" localSheetId="9">#REF!</definedName>
    <definedName name="ProductionFlexibilityPayments">#REF!</definedName>
    <definedName name="SAP" localSheetId="4">#REF!</definedName>
    <definedName name="SAP" localSheetId="9">#REF!</definedName>
    <definedName name="SAP">#REF!</definedName>
    <definedName name="SupportPrice" localSheetId="4">#REF!</definedName>
    <definedName name="SupportPrice" localSheetId="9">#REF!</definedName>
    <definedName name="SupportPrice">#REF!</definedName>
    <definedName name="TargetPrice" localSheetId="4">#REF!</definedName>
    <definedName name="TargetPrice" localSheetId="9">#REF!</definedName>
    <definedName name="TargetPrice">#REF!</definedName>
    <definedName name="WO_BeginningStocks" localSheetId="4">#REF!</definedName>
    <definedName name="WO_BeginningStocks" localSheetId="9">#REF!</definedName>
    <definedName name="WO_BeginningStocks">#REF!</definedName>
    <definedName name="WO_DiffUnAccted" localSheetId="4">#REF!</definedName>
    <definedName name="WO_DiffUnAccted" localSheetId="9">#REF!</definedName>
    <definedName name="WO_DiffUnAccted">#REF!</definedName>
    <definedName name="WO_DomesticUse" localSheetId="4">#REF!</definedName>
    <definedName name="WO_DomesticUse" localSheetId="9">#REF!</definedName>
    <definedName name="WO_DomesticUse">#REF!</definedName>
    <definedName name="WO_Exports" localSheetId="4">#REF!</definedName>
    <definedName name="WO_Exports" localSheetId="9">#REF!</definedName>
    <definedName name="WO_Exports">#REF!</definedName>
    <definedName name="WO_FreeStocks" localSheetId="4">#REF!</definedName>
    <definedName name="WO_FreeStocks" localSheetId="9">#REF!</definedName>
    <definedName name="WO_FreeStocks">#REF!</definedName>
    <definedName name="WO_Imports" localSheetId="4">#REF!</definedName>
    <definedName name="WO_Imports" localSheetId="9">#REF!</definedName>
    <definedName name="WO_Imports">#REF!</definedName>
    <definedName name="WO_LDPs" localSheetId="4">#REF!</definedName>
    <definedName name="WO_LDPs" localSheetId="9">#REF!</definedName>
    <definedName name="WO_LDPs">#REF!</definedName>
    <definedName name="WO_LDPsPelts" localSheetId="4">#REF!</definedName>
    <definedName name="WO_LDPsPelts" localSheetId="9">#REF!</definedName>
    <definedName name="WO_LDPsPelts">#REF!</definedName>
    <definedName name="WO_LoanDeficiencyPayments" localSheetId="4">#REF!</definedName>
    <definedName name="WO_LoanDeficiencyPayments" localSheetId="9">#REF!</definedName>
    <definedName name="WO_LoanDeficiencyPayments">#REF!</definedName>
    <definedName name="WO_LoansMadeByCwt" localSheetId="4">#REF!</definedName>
    <definedName name="WO_LoansMadeByCwt" localSheetId="9">#REF!</definedName>
    <definedName name="WO_LoansMadeByCwt">#REF!</definedName>
    <definedName name="WO_LoansMadeByDoll" localSheetId="4">#REF!</definedName>
    <definedName name="WO_LoansMadeByDoll" localSheetId="9">#REF!</definedName>
    <definedName name="WO_LoansMadeByDoll">#REF!</definedName>
    <definedName name="WO_LoansRepaidByCwt" localSheetId="4">#REF!</definedName>
    <definedName name="WO_LoansRepaidByCwt" localSheetId="9">#REF!</definedName>
    <definedName name="WO_LoansRepaidByCwt">#REF!</definedName>
    <definedName name="WO_LoansRepaidByDoll" localSheetId="4">#REF!</definedName>
    <definedName name="WO_LoansRepaidByDoll" localSheetId="9">#REF!</definedName>
    <definedName name="WO_LoansRepaidByDoll">#REF!</definedName>
    <definedName name="WO_MarketingLoanWriteOffs" localSheetId="4">#REF!</definedName>
    <definedName name="WO_MarketingLoanWriteOffs" localSheetId="9">#REF!</definedName>
    <definedName name="WO_MarketingLoanWriteOffs">#REF!</definedName>
    <definedName name="WO_Marketings" localSheetId="4">#REF!</definedName>
    <definedName name="WO_Marketings" localSheetId="9">#REF!</definedName>
    <definedName name="WO_Marketings">#REF!</definedName>
    <definedName name="WO_MarketReturns" localSheetId="4">#REF!</definedName>
    <definedName name="WO_MarketReturns" localSheetId="9">#REF!</definedName>
    <definedName name="WO_MarketReturns">#REF!</definedName>
    <definedName name="WO_production" localSheetId="4">#REF!</definedName>
    <definedName name="WO_production" localSheetId="9">#REF!</definedName>
    <definedName name="WO_production">#REF!</definedName>
    <definedName name="WO_SheepShorn" localSheetId="4">#REF!</definedName>
    <definedName name="WO_SheepShorn" localSheetId="9">#REF!</definedName>
    <definedName name="WO_SheepShorn">#REF!</definedName>
    <definedName name="WO_ShornWool" localSheetId="4">#REF!</definedName>
    <definedName name="WO_ShornWool" localSheetId="9">#REF!</definedName>
    <definedName name="WO_ShornWool">#REF!</definedName>
    <definedName name="WO_StockSheep" localSheetId="4">#REF!</definedName>
    <definedName name="WO_StockSheep" localSheetId="9">#REF!</definedName>
    <definedName name="WO_StockSheep">#REF!</definedName>
    <definedName name="WO_Yield" localSheetId="4">#REF!</definedName>
    <definedName name="WO_Yield" localSheetId="9">#REF!</definedName>
    <definedName name="WO_Yield">#REF!</definedName>
    <definedName name="x" localSheetId="4">#REF!</definedName>
    <definedName name="x">#REF!</definedName>
    <definedName name="XLSIMSIM" localSheetId="0"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localSheetId="7"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 localSheetId="8">#REF!</definedName>
    <definedName name="Yield" localSheetId="9">#REF!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215" l="1"/>
  <c r="D44" i="215"/>
  <c r="C44" i="215"/>
  <c r="B44" i="215"/>
  <c r="E43" i="215"/>
  <c r="E42" i="215"/>
  <c r="E41" i="215"/>
  <c r="E40" i="215"/>
  <c r="E39" i="215"/>
  <c r="E38" i="215"/>
  <c r="E37" i="215"/>
  <c r="E36" i="215"/>
  <c r="E35" i="215"/>
  <c r="E34" i="215"/>
  <c r="E33" i="215"/>
  <c r="E32" i="215"/>
  <c r="E31" i="215"/>
  <c r="E30" i="215"/>
  <c r="E29" i="215"/>
  <c r="E28" i="215"/>
  <c r="E27" i="215"/>
  <c r="E26" i="215"/>
  <c r="E25" i="215"/>
  <c r="E24" i="215"/>
  <c r="E23" i="215"/>
  <c r="E22" i="215"/>
  <c r="E21" i="215"/>
  <c r="E20" i="215"/>
  <c r="E19" i="215"/>
  <c r="E18" i="215"/>
  <c r="E17" i="215"/>
  <c r="E16" i="215"/>
  <c r="E15" i="215"/>
  <c r="E14" i="215"/>
  <c r="E13" i="215"/>
  <c r="E12" i="215"/>
  <c r="E11" i="215"/>
  <c r="E10" i="215"/>
  <c r="E9" i="215"/>
  <c r="E8" i="215"/>
  <c r="E7" i="215"/>
  <c r="E6" i="215"/>
  <c r="E5" i="215"/>
  <c r="E4" i="215"/>
  <c r="N15" i="12" l="1"/>
  <c r="M7" i="54" l="1"/>
  <c r="J7" i="45" l="1"/>
  <c r="J10" i="45" s="1"/>
  <c r="G19" i="45"/>
  <c r="M19" i="54"/>
  <c r="H24" i="12"/>
  <c r="K11" i="74" l="1"/>
  <c r="J25" i="116"/>
  <c r="J21" i="116"/>
  <c r="J26" i="116" s="1"/>
  <c r="M22" i="54"/>
  <c r="M17" i="54"/>
  <c r="M27" i="54"/>
  <c r="M26" i="54" s="1"/>
  <c r="M8" i="54"/>
  <c r="M9" i="54"/>
  <c r="M10" i="54"/>
  <c r="M11" i="54"/>
  <c r="M12" i="54"/>
  <c r="M13" i="54"/>
  <c r="J8" i="8"/>
  <c r="J14" i="8" s="1"/>
  <c r="K9" i="74" s="1"/>
  <c r="K20" i="74" s="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5" i="1"/>
  <c r="J24" i="74"/>
  <c r="K24" i="74"/>
  <c r="J25" i="12"/>
  <c r="K12" i="74" s="1"/>
  <c r="K23" i="74" s="1"/>
  <c r="J28" i="116" l="1"/>
  <c r="M6" i="54"/>
  <c r="K22" i="74"/>
  <c r="N21" i="45" l="1"/>
  <c r="I10" i="45" l="1"/>
  <c r="E49" i="214"/>
  <c r="E47" i="214"/>
  <c r="E38" i="214"/>
  <c r="E37" i="214"/>
  <c r="E35" i="214"/>
  <c r="E34" i="214"/>
  <c r="E31" i="214"/>
  <c r="E30" i="214"/>
  <c r="E27" i="214"/>
  <c r="E26" i="214"/>
  <c r="E23" i="214"/>
  <c r="E22" i="214"/>
  <c r="H49" i="214"/>
  <c r="H47" i="214"/>
  <c r="H45" i="214"/>
  <c r="H18" i="214" l="1"/>
  <c r="H16" i="214"/>
  <c r="H8" i="214"/>
  <c r="H7" i="214"/>
  <c r="H6" i="214"/>
  <c r="E18" i="214"/>
  <c r="E16" i="214"/>
  <c r="E7" i="214"/>
  <c r="E8" i="214"/>
  <c r="E6" i="214"/>
  <c r="D49" i="214"/>
  <c r="D47" i="214"/>
  <c r="D45" i="214"/>
  <c r="E45" i="214" s="1"/>
  <c r="G38" i="214"/>
  <c r="H38" i="214" s="1"/>
  <c r="G30" i="214"/>
  <c r="H30" i="214" s="1"/>
  <c r="D41" i="214"/>
  <c r="E41" i="214" s="1"/>
  <c r="D8" i="214"/>
  <c r="G37" i="214"/>
  <c r="H37" i="214" s="1"/>
  <c r="G35" i="214"/>
  <c r="H35" i="214" s="1"/>
  <c r="G34" i="214"/>
  <c r="H34" i="214" s="1"/>
  <c r="G31" i="214"/>
  <c r="H31" i="214" s="1"/>
  <c r="G27" i="214"/>
  <c r="H27" i="214" s="1"/>
  <c r="G26" i="214"/>
  <c r="H26" i="214" s="1"/>
  <c r="G23" i="214"/>
  <c r="H23" i="214" s="1"/>
  <c r="G22" i="214"/>
  <c r="H22" i="214" s="1"/>
  <c r="G18" i="214"/>
  <c r="G16" i="214"/>
  <c r="G7" i="214"/>
  <c r="G6" i="214"/>
  <c r="J11" i="74"/>
  <c r="J22" i="74" s="1"/>
  <c r="D43" i="214" l="1"/>
  <c r="G8" i="214"/>
  <c r="G41" i="214"/>
  <c r="I26" i="116"/>
  <c r="I25" i="116"/>
  <c r="I21" i="116"/>
  <c r="L26" i="54"/>
  <c r="L22" i="54"/>
  <c r="L17" i="54"/>
  <c r="M15" i="54"/>
  <c r="M30" i="54" s="1"/>
  <c r="K10" i="74" s="1"/>
  <c r="G43" i="214" l="1"/>
  <c r="H41" i="214"/>
  <c r="D51" i="214"/>
  <c r="E51" i="214" s="1"/>
  <c r="E43" i="214"/>
  <c r="I28" i="116"/>
  <c r="K21" i="74"/>
  <c r="L6" i="54"/>
  <c r="L30" i="54" s="1"/>
  <c r="J10" i="74" s="1"/>
  <c r="J21" i="74" s="1"/>
  <c r="G51" i="214" l="1"/>
  <c r="H51" i="214" s="1"/>
  <c r="H43" i="214"/>
  <c r="I14" i="8"/>
  <c r="J9" i="74" s="1"/>
  <c r="J20" i="74" s="1"/>
  <c r="I25" i="12"/>
  <c r="J12" i="74" s="1"/>
  <c r="J23" i="74" s="1"/>
  <c r="G24" i="12" l="1"/>
  <c r="H10" i="45" l="1"/>
  <c r="H8" i="116" l="1"/>
  <c r="H25" i="116" l="1"/>
  <c r="H26" i="116"/>
  <c r="H28" i="116" s="1"/>
  <c r="H21" i="116"/>
  <c r="I11" i="74" l="1"/>
  <c r="I22" i="74" s="1"/>
  <c r="K17" i="54"/>
  <c r="K22" i="54"/>
  <c r="K26" i="54"/>
  <c r="H25" i="12"/>
  <c r="I12" i="74" s="1"/>
  <c r="F24" i="12"/>
  <c r="K6" i="54" l="1"/>
  <c r="K30" i="54" s="1"/>
  <c r="I10" i="74" s="1"/>
  <c r="I21" i="74" s="1"/>
  <c r="I23" i="74"/>
  <c r="I24" i="74"/>
  <c r="H14" i="8" l="1"/>
  <c r="I9" i="74" s="1"/>
  <c r="I20" i="74" s="1"/>
  <c r="H24" i="74" l="1"/>
  <c r="F8" i="116" l="1"/>
  <c r="G8" i="116"/>
  <c r="F38" i="214" l="1"/>
  <c r="F37" i="214"/>
  <c r="F34" i="214"/>
  <c r="F23" i="214"/>
  <c r="F22" i="214"/>
  <c r="C49" i="214"/>
  <c r="C47" i="214"/>
  <c r="C45" i="214"/>
  <c r="B41" i="214"/>
  <c r="F35" i="214"/>
  <c r="F31" i="214"/>
  <c r="F27" i="214"/>
  <c r="F26" i="214"/>
  <c r="F18" i="214"/>
  <c r="F16" i="214"/>
  <c r="C8" i="214"/>
  <c r="F8" i="214" s="1"/>
  <c r="B8" i="214"/>
  <c r="B43" i="214" s="1"/>
  <c r="F7" i="214"/>
  <c r="F6" i="214"/>
  <c r="C41" i="214" l="1"/>
  <c r="C43" i="214" s="1"/>
  <c r="C51" i="214" s="1"/>
  <c r="F30" i="214"/>
  <c r="F41" i="214" s="1"/>
  <c r="F43" i="214" s="1"/>
  <c r="F51" i="214" s="1"/>
  <c r="G10" i="45" l="1"/>
  <c r="C48" i="200" l="1"/>
  <c r="C46" i="200"/>
  <c r="H11" i="74"/>
  <c r="G25" i="116"/>
  <c r="G21" i="116"/>
  <c r="G26" i="116" s="1"/>
  <c r="J17" i="54"/>
  <c r="J22" i="54"/>
  <c r="J26" i="54"/>
  <c r="G28" i="116" l="1"/>
  <c r="J6" i="54"/>
  <c r="J30" i="54" s="1"/>
  <c r="H10" i="74" s="1"/>
  <c r="H21" i="74" s="1"/>
  <c r="G14" i="8"/>
  <c r="H9" i="74" s="1"/>
  <c r="H22" i="74"/>
  <c r="G24" i="74"/>
  <c r="G25" i="12"/>
  <c r="H12" i="74" s="1"/>
  <c r="H23" i="74" s="1"/>
  <c r="H20" i="74" l="1"/>
  <c r="E24" i="12"/>
  <c r="E8" i="116" l="1"/>
  <c r="D8" i="116"/>
  <c r="F25" i="116" l="1"/>
  <c r="P19" i="45" l="1"/>
  <c r="N6" i="12" l="1"/>
  <c r="N7" i="12"/>
  <c r="N8" i="12"/>
  <c r="N9" i="12"/>
  <c r="N10" i="12"/>
  <c r="N11" i="12"/>
  <c r="N12" i="12"/>
  <c r="N13" i="12"/>
  <c r="N14" i="12"/>
  <c r="N16" i="12"/>
  <c r="N17" i="12"/>
  <c r="N18" i="12"/>
  <c r="N19" i="12"/>
  <c r="N20" i="12"/>
  <c r="N21" i="12"/>
  <c r="N22" i="12"/>
  <c r="N5" i="12"/>
  <c r="F25" i="12" l="1"/>
  <c r="G12" i="74" s="1"/>
  <c r="G23" i="74" s="1"/>
  <c r="G11" i="74" l="1"/>
  <c r="G22" i="74" s="1"/>
  <c r="F21" i="116"/>
  <c r="F26" i="116" s="1"/>
  <c r="F28" i="116" s="1"/>
  <c r="F8" i="45"/>
  <c r="F10" i="45" s="1"/>
  <c r="I17" i="54" l="1"/>
  <c r="I22" i="54"/>
  <c r="I26" i="54"/>
  <c r="F14" i="8"/>
  <c r="G9" i="74" s="1"/>
  <c r="G20" i="74" s="1"/>
  <c r="D24" i="12"/>
  <c r="I6" i="54" l="1"/>
  <c r="I30" i="54" s="1"/>
  <c r="G10" i="74" s="1"/>
  <c r="G21" i="74" s="1"/>
  <c r="Q26" i="54" l="1"/>
  <c r="Q22" i="54"/>
  <c r="R22" i="54"/>
  <c r="E25" i="116" l="1"/>
  <c r="F11" i="74" l="1"/>
  <c r="H26" i="54" l="1"/>
  <c r="R26" i="54"/>
  <c r="Q17" i="54"/>
  <c r="H22" i="54"/>
  <c r="H17" i="54"/>
  <c r="H6" i="54"/>
  <c r="Q6" i="54"/>
  <c r="Q30" i="54" l="1"/>
  <c r="H30" i="54"/>
  <c r="F10" i="74" s="1"/>
  <c r="F21" i="74" s="1"/>
  <c r="F22" i="74"/>
  <c r="D21" i="116"/>
  <c r="D26" i="116" s="1"/>
  <c r="E21" i="116"/>
  <c r="E26" i="116" s="1"/>
  <c r="E28" i="116" s="1"/>
  <c r="E14" i="8"/>
  <c r="F9" i="74" s="1"/>
  <c r="F20" i="74" s="1"/>
  <c r="F24" i="74"/>
  <c r="E25" i="12"/>
  <c r="F12" i="74" s="1"/>
  <c r="F23" i="74" s="1"/>
  <c r="C24" i="12"/>
  <c r="E10" i="45" l="1"/>
  <c r="C8" i="116" l="1"/>
  <c r="E24" i="74" l="1"/>
  <c r="D24" i="74"/>
  <c r="D10" i="45" l="1"/>
  <c r="D25" i="116" l="1"/>
  <c r="D28" i="116" s="1"/>
  <c r="C25" i="116"/>
  <c r="B8" i="116"/>
  <c r="D25" i="12"/>
  <c r="E12" i="74" s="1"/>
  <c r="E23" i="74" s="1"/>
  <c r="E11" i="74" l="1"/>
  <c r="E22" i="74" s="1"/>
  <c r="E28" i="54"/>
  <c r="S28" i="54" s="1"/>
  <c r="E19" i="54"/>
  <c r="E18" i="54"/>
  <c r="E15" i="54"/>
  <c r="E8" i="54"/>
  <c r="E9" i="54"/>
  <c r="E10" i="54"/>
  <c r="E11" i="54"/>
  <c r="E12" i="54"/>
  <c r="E13" i="54"/>
  <c r="E7" i="54"/>
  <c r="D14" i="8"/>
  <c r="E9" i="74" s="1"/>
  <c r="E20" i="74" s="1"/>
  <c r="E6" i="54" l="1"/>
  <c r="B24" i="12"/>
  <c r="C50" i="200" l="1"/>
  <c r="D26" i="54" l="1"/>
  <c r="E27" i="54"/>
  <c r="E26" i="54" s="1"/>
  <c r="C14" i="8" l="1"/>
  <c r="D11" i="74"/>
  <c r="D22" i="74" s="1"/>
  <c r="C21" i="116"/>
  <c r="C26" i="116" s="1"/>
  <c r="C28" i="116" s="1"/>
  <c r="D9" i="74" l="1"/>
  <c r="D20" i="74" s="1"/>
  <c r="C25" i="12"/>
  <c r="D12" i="74" s="1"/>
  <c r="D23" i="74" s="1"/>
  <c r="B21" i="116" l="1"/>
  <c r="N21" i="116" l="1"/>
  <c r="R17" i="54" l="1"/>
  <c r="S14" i="54" l="1"/>
  <c r="N7" i="116" l="1"/>
  <c r="N8" i="116"/>
  <c r="N10" i="116"/>
  <c r="N6" i="116"/>
  <c r="N23" i="116"/>
  <c r="N20" i="116"/>
  <c r="B10" i="45"/>
  <c r="C10" i="45"/>
  <c r="N10" i="45"/>
  <c r="E6" i="200"/>
  <c r="F6" i="200"/>
  <c r="G6" i="200"/>
  <c r="H6" i="200" s="1"/>
  <c r="E7" i="200"/>
  <c r="F7" i="200"/>
  <c r="G7" i="200"/>
  <c r="B9" i="200"/>
  <c r="E12" i="200"/>
  <c r="F12" i="200"/>
  <c r="G12" i="200"/>
  <c r="E13" i="200"/>
  <c r="F13" i="200"/>
  <c r="G13" i="200"/>
  <c r="E14" i="200"/>
  <c r="F14" i="200"/>
  <c r="F19" i="200" s="1"/>
  <c r="G14" i="200"/>
  <c r="E17" i="200"/>
  <c r="F17" i="200"/>
  <c r="G17" i="200"/>
  <c r="H17" i="200" s="1"/>
  <c r="E18" i="200"/>
  <c r="F18" i="200"/>
  <c r="G18" i="200"/>
  <c r="H18" i="200" s="1"/>
  <c r="B19" i="200"/>
  <c r="C19" i="200"/>
  <c r="D19" i="200"/>
  <c r="E19" i="200" s="1"/>
  <c r="F23" i="200"/>
  <c r="F24" i="200"/>
  <c r="E27" i="200"/>
  <c r="F27" i="200"/>
  <c r="G27" i="200"/>
  <c r="E28" i="200"/>
  <c r="F28" i="200"/>
  <c r="G28" i="200"/>
  <c r="F31" i="200"/>
  <c r="F32" i="200"/>
  <c r="G32" i="200"/>
  <c r="F35" i="200"/>
  <c r="F36" i="200"/>
  <c r="F39" i="200"/>
  <c r="F40" i="200"/>
  <c r="G40" i="200"/>
  <c r="B42" i="200"/>
  <c r="C42" i="200"/>
  <c r="D46" i="200"/>
  <c r="E46" i="200" s="1"/>
  <c r="H46" i="200"/>
  <c r="D48" i="200"/>
  <c r="E48" i="200" s="1"/>
  <c r="H48" i="200"/>
  <c r="D50" i="200"/>
  <c r="E50" i="200" s="1"/>
  <c r="H50" i="200"/>
  <c r="P12" i="74" l="1"/>
  <c r="H13" i="200"/>
  <c r="H7" i="200"/>
  <c r="P11" i="74"/>
  <c r="H27" i="200"/>
  <c r="G19" i="200"/>
  <c r="H19" i="200" s="1"/>
  <c r="F42" i="200"/>
  <c r="H14" i="200"/>
  <c r="P9" i="74"/>
  <c r="P13" i="74"/>
  <c r="H28" i="200"/>
  <c r="E39" i="200"/>
  <c r="E31" i="200"/>
  <c r="H40" i="200"/>
  <c r="H32" i="200"/>
  <c r="E40" i="200"/>
  <c r="G39" i="200"/>
  <c r="H39" i="200" s="1"/>
  <c r="E32" i="200"/>
  <c r="G31" i="200"/>
  <c r="H31" i="200" s="1"/>
  <c r="H12" i="200"/>
  <c r="B46" i="1"/>
  <c r="D8" i="200" l="1"/>
  <c r="G8" i="200" s="1"/>
  <c r="C8" i="200"/>
  <c r="C11" i="74"/>
  <c r="B26" i="116"/>
  <c r="N26" i="116" s="1"/>
  <c r="B25" i="116"/>
  <c r="N25" i="116" s="1"/>
  <c r="E48" i="116"/>
  <c r="D48" i="116"/>
  <c r="C48" i="116"/>
  <c r="B48" i="116"/>
  <c r="E8" i="200" l="1"/>
  <c r="D9" i="200"/>
  <c r="P8" i="74" s="1"/>
  <c r="F8" i="200"/>
  <c r="F9" i="200" s="1"/>
  <c r="F44" i="200" s="1"/>
  <c r="F52" i="200" s="1"/>
  <c r="C9" i="200"/>
  <c r="C44" i="200" s="1"/>
  <c r="C52" i="200" s="1"/>
  <c r="G9" i="200"/>
  <c r="B28" i="116"/>
  <c r="N28" i="116" s="1"/>
  <c r="C44" i="1"/>
  <c r="J46" i="1" l="1"/>
  <c r="J8" i="74" s="1"/>
  <c r="J14" i="74" s="1"/>
  <c r="K44" i="1"/>
  <c r="K46" i="1" s="1"/>
  <c r="K8" i="74" s="1"/>
  <c r="H46" i="1"/>
  <c r="H8" i="74" s="1"/>
  <c r="H19" i="74" s="1"/>
  <c r="H25" i="74" s="1"/>
  <c r="I46" i="1"/>
  <c r="I8" i="74" s="1"/>
  <c r="H9" i="200"/>
  <c r="F46" i="1"/>
  <c r="F8" i="74" s="1"/>
  <c r="F14" i="74" s="1"/>
  <c r="G46" i="1"/>
  <c r="G8" i="74" s="1"/>
  <c r="E9" i="200"/>
  <c r="H8" i="200"/>
  <c r="D46" i="1"/>
  <c r="D8" i="74" s="1"/>
  <c r="E46" i="1"/>
  <c r="E8" i="74" s="1"/>
  <c r="C46" i="1"/>
  <c r="C8" i="74" s="1"/>
  <c r="J19" i="74" l="1"/>
  <c r="J25" i="74" s="1"/>
  <c r="K19" i="74"/>
  <c r="K25" i="74" s="1"/>
  <c r="K14" i="74"/>
  <c r="H14" i="74"/>
  <c r="I19" i="74"/>
  <c r="I25" i="74" s="1"/>
  <c r="I14" i="74"/>
  <c r="F19" i="74"/>
  <c r="F25" i="74" s="1"/>
  <c r="G19" i="74"/>
  <c r="G25" i="74" s="1"/>
  <c r="G14" i="74"/>
  <c r="D19" i="74"/>
  <c r="E19" i="74"/>
  <c r="R6" i="54"/>
  <c r="R30" i="54" s="1"/>
  <c r="F26" i="54" l="1"/>
  <c r="F22" i="54"/>
  <c r="F17" i="54"/>
  <c r="F6" i="54"/>
  <c r="C24" i="54"/>
  <c r="E24" i="54" s="1"/>
  <c r="C23" i="54"/>
  <c r="E23" i="54" s="1"/>
  <c r="E22" i="54" s="1"/>
  <c r="C20" i="54"/>
  <c r="E20" i="54" s="1"/>
  <c r="E17" i="54" s="1"/>
  <c r="E30" i="54" s="1"/>
  <c r="E10" i="74" s="1"/>
  <c r="E21" i="74" s="1"/>
  <c r="S8" i="54"/>
  <c r="S9" i="54"/>
  <c r="S10" i="54"/>
  <c r="S11" i="54"/>
  <c r="S12" i="54"/>
  <c r="S15" i="54"/>
  <c r="S7" i="54"/>
  <c r="E25" i="74" l="1"/>
  <c r="E14" i="74"/>
  <c r="S20" i="54"/>
  <c r="S24" i="54"/>
  <c r="D22" i="54"/>
  <c r="S19" i="54"/>
  <c r="D6" i="54"/>
  <c r="F30" i="54"/>
  <c r="C26" i="54"/>
  <c r="S27" i="54"/>
  <c r="S26" i="54" s="1"/>
  <c r="C17" i="54"/>
  <c r="S18" i="54"/>
  <c r="C22" i="54"/>
  <c r="C6" i="54"/>
  <c r="S23" i="54" l="1"/>
  <c r="S22" i="54" s="1"/>
  <c r="D17" i="54"/>
  <c r="D30" i="54" s="1"/>
  <c r="D10" i="74" s="1"/>
  <c r="D21" i="74" s="1"/>
  <c r="S17" i="54"/>
  <c r="C30" i="54"/>
  <c r="S13" i="54"/>
  <c r="S6" i="54" s="1"/>
  <c r="B26" i="54"/>
  <c r="B22" i="54"/>
  <c r="B17" i="54"/>
  <c r="B6" i="54"/>
  <c r="G26" i="54"/>
  <c r="G22" i="54"/>
  <c r="G17" i="54"/>
  <c r="G6" i="54"/>
  <c r="D14" i="74" l="1"/>
  <c r="S30" i="54"/>
  <c r="D25" i="74"/>
  <c r="G30" i="54"/>
  <c r="B30" i="54"/>
  <c r="R11" i="1"/>
  <c r="R10" i="1" l="1"/>
  <c r="G24" i="200" l="1"/>
  <c r="H24" i="200" s="1"/>
  <c r="E24" i="200"/>
  <c r="G36" i="200"/>
  <c r="H36" i="200" s="1"/>
  <c r="E36" i="200"/>
  <c r="P46" i="1" l="1"/>
  <c r="C24" i="74" l="1"/>
  <c r="N24" i="12" l="1"/>
  <c r="O46" i="1" l="1"/>
  <c r="Q46" i="1" s="1"/>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0" i="74" l="1"/>
  <c r="C21" i="74" l="1"/>
  <c r="C22" i="74"/>
  <c r="E23" i="200" l="1"/>
  <c r="G23" i="200"/>
  <c r="H23" i="200" s="1"/>
  <c r="E35" i="200"/>
  <c r="G35" i="200"/>
  <c r="D42" i="200"/>
  <c r="P10" i="74" l="1"/>
  <c r="E42" i="200"/>
  <c r="D44" i="200"/>
  <c r="H35" i="200"/>
  <c r="G42" i="200"/>
  <c r="E44" i="200" l="1"/>
  <c r="D52" i="200"/>
  <c r="E52" i="200" s="1"/>
  <c r="H42" i="200"/>
  <c r="G44" i="200"/>
  <c r="G52" i="200" l="1"/>
  <c r="H52" i="200" s="1"/>
  <c r="H44" i="200"/>
  <c r="R18" i="1" l="1"/>
  <c r="R6" i="1" l="1"/>
  <c r="R7" i="1"/>
  <c r="R8" i="1"/>
  <c r="R9" i="1"/>
  <c r="R12" i="1"/>
  <c r="R13" i="1"/>
  <c r="R14" i="1"/>
  <c r="R15" i="1"/>
  <c r="R16" i="1"/>
  <c r="R17" i="1"/>
  <c r="R19" i="1"/>
  <c r="R20" i="1"/>
  <c r="R21" i="1"/>
  <c r="R22" i="1"/>
  <c r="R23" i="1"/>
  <c r="R24" i="1"/>
  <c r="R25" i="1"/>
  <c r="R26" i="1"/>
  <c r="R27" i="1"/>
  <c r="R28" i="1"/>
  <c r="R29" i="1"/>
  <c r="R30" i="1"/>
  <c r="R31" i="1"/>
  <c r="R32" i="1"/>
  <c r="R33" i="1"/>
  <c r="R34" i="1"/>
  <c r="R35" i="1"/>
  <c r="R36" i="1"/>
  <c r="R37" i="1"/>
  <c r="R38" i="1"/>
  <c r="R39" i="1"/>
  <c r="R40" i="1"/>
  <c r="R41" i="1"/>
  <c r="R42" i="1"/>
  <c r="R43" i="1"/>
  <c r="R44" i="1"/>
  <c r="R5" i="1"/>
  <c r="R46" i="1" l="1"/>
  <c r="P24" i="74" l="1"/>
  <c r="P20" i="74" l="1"/>
  <c r="C19" i="74" l="1"/>
  <c r="P22" i="74" l="1"/>
  <c r="P23" i="74"/>
  <c r="O11" i="74" l="1"/>
  <c r="O22" i="74" l="1"/>
  <c r="Q22" i="74" s="1"/>
  <c r="Q11" i="74"/>
  <c r="O10" i="74" l="1"/>
  <c r="O21" i="74" l="1"/>
  <c r="B25" i="12" l="1"/>
  <c r="C12" i="74" l="1"/>
  <c r="C23" i="74" s="1"/>
  <c r="O12" i="74" l="1"/>
  <c r="O23" i="74" l="1"/>
  <c r="Q23" i="74" s="1"/>
  <c r="Q12" i="74"/>
  <c r="P8" i="45"/>
  <c r="P7" i="45"/>
  <c r="O10" i="45" l="1"/>
  <c r="P10" i="45" s="1"/>
  <c r="O14" i="8" l="1"/>
  <c r="P8" i="8"/>
  <c r="P7" i="8" l="1"/>
  <c r="N25" i="12" l="1"/>
  <c r="O8" i="74" l="1"/>
  <c r="O19" i="74" l="1"/>
  <c r="P21" i="74"/>
  <c r="Q10" i="74"/>
  <c r="Q21" i="74" l="1"/>
  <c r="P11" i="8" l="1"/>
  <c r="P12" i="8" l="1"/>
  <c r="N14" i="8"/>
  <c r="P14" i="8" s="1"/>
  <c r="B14" i="8"/>
  <c r="C9" i="74" s="1"/>
  <c r="C20" i="74" l="1"/>
  <c r="C25" i="74" s="1"/>
  <c r="C14" i="74"/>
  <c r="Q8" i="74" l="1"/>
  <c r="P7" i="74"/>
  <c r="P19" i="74"/>
  <c r="P14" i="74"/>
  <c r="Q19" i="74" l="1"/>
  <c r="P25" i="74"/>
  <c r="P18" i="74"/>
  <c r="O13" i="74"/>
  <c r="Q13" i="74" l="1"/>
  <c r="O24" i="74"/>
  <c r="Q24" i="74" l="1"/>
  <c r="O9" i="74" l="1"/>
  <c r="Q9" i="74" l="1"/>
  <c r="O14" i="74"/>
  <c r="O20" i="74"/>
  <c r="O7" i="74"/>
  <c r="Q7" i="74" l="1"/>
  <c r="Q20" i="74"/>
  <c r="O18" i="74"/>
  <c r="Q18" i="74" s="1"/>
  <c r="O25" i="74"/>
  <c r="Q25" i="74" s="1"/>
  <c r="Q14" i="74"/>
  <c r="P21" i="45" l="1"/>
</calcChain>
</file>

<file path=xl/sharedStrings.xml><?xml version="1.0" encoding="utf-8"?>
<sst xmlns="http://schemas.openxmlformats.org/spreadsheetml/2006/main" count="631" uniqueCount="343">
  <si>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</si>
  <si>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</si>
  <si>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</si>
  <si>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</si>
  <si>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</si>
  <si>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</si>
  <si>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</si>
  <si>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</si>
  <si>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</si>
  <si>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</si>
  <si>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</si>
  <si>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</si>
  <si>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</si>
  <si>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</si>
  <si>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</si>
  <si>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</si>
  <si>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</si>
  <si>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</si>
  <si>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</si>
  <si>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</si>
  <si>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</si>
  <si>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</si>
  <si>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</si>
  <si>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</si>
  <si>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</si>
  <si>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</si>
  <si>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</si>
  <si>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</si>
  <si>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</si>
  <si>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</si>
  <si>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</si>
  <si>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</si>
  <si>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</si>
  <si>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</si>
  <si>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</si>
  <si>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</si>
  <si>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</si>
  <si>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</si>
  <si>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</si>
  <si>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</si>
  <si>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</si>
  <si>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</si>
  <si>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</si>
  <si>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</si>
  <si>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</si>
  <si>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</si>
  <si>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</si>
  <si>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</si>
  <si>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</si>
  <si>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</si>
  <si>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</si>
  <si>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</si>
  <si>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</si>
  <si>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</si>
  <si>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</si>
  <si>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</si>
  <si>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</si>
  <si>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</si>
  <si>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</si>
  <si>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</si>
  <si>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</si>
  <si>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</si>
  <si>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</si>
  <si>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</si>
  <si>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</si>
  <si>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</si>
  <si>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</si>
  <si>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</si>
  <si>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</si>
  <si>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</si>
  <si>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</si>
  <si>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</si>
  <si>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</si>
  <si>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</si>
  <si>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</si>
  <si>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</si>
  <si>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</si>
  <si>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</si>
  <si>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</si>
  <si>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</si>
  <si>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</si>
  <si>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</si>
  <si>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</si>
  <si>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</si>
  <si>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</si>
  <si>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</si>
  <si>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</si>
  <si>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</si>
  <si>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</si>
  <si>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</si>
  <si>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</si>
  <si>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</si>
  <si>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</si>
  <si>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</si>
  <si>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</si>
  <si>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</si>
  <si>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</si>
  <si>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</si>
  <si>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</si>
  <si>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</si>
  <si>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</si>
  <si>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</si>
  <si>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</si>
  <si>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</si>
  <si>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</si>
  <si>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</si>
  <si>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</si>
  <si>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1/  A negative balance indicates that cumulative exports and transfers exceed cumulative imports.  A positive balance indicates that cumulative imports exceed cumulative exports and transfers.</t>
  </si>
  <si>
    <t>Final</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</si>
  <si>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</si>
  <si>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</si>
  <si>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</si>
  <si>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</si>
  <si>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</si>
  <si>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</si>
  <si>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</si>
  <si>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</si>
  <si>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</si>
  <si>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</si>
  <si>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</si>
  <si>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</si>
  <si>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</si>
  <si>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Savannah, GA</t>
  </si>
  <si>
    <t xml:space="preserve">Short Tons, Raw Value </t>
  </si>
  <si>
    <t>Factor for Metric tons to Short Tons: 1.10231125</t>
  </si>
  <si>
    <t>Seattle, WA</t>
  </si>
  <si>
    <t>FY 2017:</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</si>
  <si>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</si>
  <si>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</si>
  <si>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</si>
  <si>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</si>
  <si>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</si>
  <si>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</si>
  <si>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</si>
  <si>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</si>
  <si>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</si>
  <si>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</si>
  <si>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</si>
  <si>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</si>
  <si>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</si>
  <si>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</si>
  <si>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</si>
  <si>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</si>
  <si>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</si>
  <si>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</si>
  <si>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</si>
  <si>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</si>
  <si>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</si>
  <si>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</si>
  <si>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</si>
  <si>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</si>
  <si>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</si>
  <si>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</si>
  <si>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</si>
  <si>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</si>
  <si>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</si>
  <si>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</si>
  <si>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FY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</si>
  <si>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</si>
  <si>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</si>
  <si>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</si>
  <si>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</si>
  <si>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</si>
  <si>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</si>
  <si>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</si>
  <si>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</si>
  <si>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</si>
  <si>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</si>
  <si>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</si>
  <si>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</si>
  <si>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</si>
  <si>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 xml:space="preserve">Global Minimum </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</si>
  <si>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</si>
  <si>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</si>
  <si>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</si>
  <si>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</si>
  <si>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Eswatini (Swaziland)</t>
  </si>
  <si>
    <t xml:space="preserve">October-December </t>
  </si>
  <si>
    <t>CY 2020</t>
  </si>
  <si>
    <t xml:space="preserve">Metric Tons, Raw Value  </t>
  </si>
  <si>
    <t>Totals may not add due to rounding.</t>
  </si>
  <si>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</si>
  <si>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</si>
  <si>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</si>
  <si>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Others</t>
  </si>
  <si>
    <t>FY 2006</t>
  </si>
  <si>
    <t>FY 2007</t>
  </si>
  <si>
    <t>FY 2008</t>
  </si>
  <si>
    <t>FY 2009</t>
  </si>
  <si>
    <t>FY 2010</t>
  </si>
  <si>
    <t>Table 7A</t>
  </si>
  <si>
    <t>FY 2020 TRQ</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</si>
  <si>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</si>
  <si>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</si>
  <si>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</si>
  <si>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</si>
  <si>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</si>
  <si>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</si>
  <si>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</si>
  <si>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</si>
  <si>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</si>
  <si>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</si>
  <si>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</si>
  <si>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</si>
  <si>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</si>
  <si>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FY 2020:</t>
  </si>
  <si>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</si>
  <si>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</si>
  <si>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</si>
  <si>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FY 2021 WTO Raw sugar TRQ:</t>
  </si>
  <si>
    <t>FY 2021 WTO Refined sugar TRQ:</t>
  </si>
  <si>
    <t>--------- MTRV --------</t>
  </si>
  <si>
    <t>---------- STRV -----------</t>
  </si>
  <si>
    <t xml:space="preserve">CAFTA/DR CY 2021 </t>
  </si>
  <si>
    <t>Peru CY 2021</t>
  </si>
  <si>
    <t>Panama CY 2021</t>
  </si>
  <si>
    <t>Oct-Dec 2020</t>
  </si>
  <si>
    <t>Jan-Sep 2021</t>
  </si>
  <si>
    <t>Colombia CY 2021</t>
  </si>
  <si>
    <t>1/  October 1, 2020 - September 30, 2021.</t>
  </si>
  <si>
    <t>CY 2021</t>
  </si>
  <si>
    <t>FY 2021</t>
  </si>
  <si>
    <t>Buffalo, NY</t>
  </si>
  <si>
    <t>na</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</si>
  <si>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</si>
  <si>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</si>
  <si>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</si>
  <si>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</si>
  <si>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Miami, FL</t>
  </si>
  <si>
    <t>1/ These TRQs are established on a calendar year basis (84 FR 66960 and 85 FR 39660).</t>
  </si>
  <si>
    <t xml:space="preserve">Sep-21 </t>
  </si>
  <si>
    <t xml:space="preserve">Nov-20 </t>
  </si>
  <si>
    <t xml:space="preserve">Dec-20 </t>
  </si>
  <si>
    <t xml:space="preserve">Jan-21 </t>
  </si>
  <si>
    <t xml:space="preserve">Feb-21 </t>
  </si>
  <si>
    <t xml:space="preserve">Mar-21 </t>
  </si>
  <si>
    <t xml:space="preserve">Apr-21 </t>
  </si>
  <si>
    <t xml:space="preserve">May-21 </t>
  </si>
  <si>
    <t xml:space="preserve">Jun-21 </t>
  </si>
  <si>
    <t xml:space="preserve">Jul-21 </t>
  </si>
  <si>
    <t xml:space="preserve">Aug-21 </t>
  </si>
  <si>
    <t>FY 2021 Entries-to-date</t>
  </si>
  <si>
    <r>
      <t>Table 2 -- U.S. Imports of Sugar from Mexico, Fiscal Year (FY) 2021</t>
    </r>
    <r>
      <rPr>
        <b/>
        <vertAlign val="superscript"/>
        <sz val="12"/>
        <rFont val="Arial"/>
        <family val="2"/>
      </rPr>
      <t xml:space="preserve"> </t>
    </r>
    <r>
      <rPr>
        <b/>
        <sz val="12"/>
        <rFont val="Arial"/>
        <family val="2"/>
      </rPr>
      <t>1/</t>
    </r>
  </si>
  <si>
    <t xml:space="preserve">Jan-21  </t>
  </si>
  <si>
    <t xml:space="preserve">Feb-21   </t>
  </si>
  <si>
    <t xml:space="preserve">Oct-20     </t>
  </si>
  <si>
    <t xml:space="preserve">Nov-20     </t>
  </si>
  <si>
    <t xml:space="preserve">Dec-20  </t>
  </si>
  <si>
    <t>------------------------ FY 2021 ---------------------</t>
  </si>
  <si>
    <t>Table 1 -- U.S. Monthly Sugar Imports, Fiscal Year (FY) 2021</t>
  </si>
  <si>
    <t>------------------------Fiscal Year 2021-----------------------</t>
  </si>
  <si>
    <t>Table 4 -- U.S. Refined Sugar Tariff-Rate Quota (TRQ) WTO Allocations and Entries By Month, Fiscal Year (FY) 2021</t>
  </si>
  <si>
    <t>1/ On July 9, 2020, USDA set the raw sugar TRQ at the minimum level to which the United States is committed in the Uruguay Round Agreement on Agriculture.</t>
  </si>
  <si>
    <t xml:space="preserve"> Fiscal Year (FY) 2021</t>
  </si>
  <si>
    <t xml:space="preserve"> Jan-Sep 2020</t>
  </si>
  <si>
    <t>Oct-20</t>
  </si>
  <si>
    <t>Table 7A -- U.S. Raw Sugar Imports Under the U.S. Sugar Re-Export Program, Fiscal Year (FY) 2021</t>
  </si>
  <si>
    <t xml:space="preserve">Table 6 -- U.S. Refined Sugar Reported for Export Credit Under the U.S. Refined Sugar Re-Export Program, Fiscal Year (FY) 2021 1/ </t>
  </si>
  <si>
    <t>Table 10A -- U.S. Sugar-Containing Products Tariff-Rate Quota (TRQ) Allocations and Entries By Month, Fiscal Year (FY) 2021 1/</t>
  </si>
  <si>
    <r>
      <t>Table 5 -- Sugar Imports During Fiscal Year (FY) 2021 Under Free Trade Agreement Tariff-Rate Quotas 1/</t>
    </r>
    <r>
      <rPr>
        <b/>
        <sz val="14"/>
        <rFont val="Arial"/>
        <family val="2"/>
      </rPr>
      <t xml:space="preserve"> </t>
    </r>
  </si>
  <si>
    <t>CY 2021 TRQ</t>
  </si>
  <si>
    <t xml:space="preserve">Oct-21     </t>
  </si>
  <si>
    <t xml:space="preserve">Nov-21     </t>
  </si>
  <si>
    <t xml:space="preserve">Dec-21  </t>
  </si>
  <si>
    <t>1/ Canada's SCP TRQ allocation under the USMCA (85 FR 39660).</t>
  </si>
  <si>
    <t>TRQ Not entered to date</t>
  </si>
  <si>
    <t>Table 7B -- U.S. Raw Sugar Imports Under the U.S. Sugar Re-Export Program, by Fiscal Year</t>
  </si>
  <si>
    <t xml:space="preserve">1/ Reporting deadline is the end of the calendar quarter following the quarter in which the transaction occurs.  </t>
  </si>
  <si>
    <t>Peru 2/</t>
  </si>
  <si>
    <t>Exports-to-date</t>
  </si>
  <si>
    <t xml:space="preserve"> Jan-Sep Entries-to-date</t>
  </si>
  <si>
    <t>FY 2020 TRQ Entered in FY 2021</t>
  </si>
  <si>
    <t xml:space="preserve">Shortfall </t>
  </si>
  <si>
    <t>Table 10B -- U.S. Sugar-Containing Products Tariff-Rate Quota (TRQ) Allocation and Entries for Canada under USMCA, Calendar Year (CY) 2021 1/</t>
  </si>
  <si>
    <t>Canada USMCA Refined</t>
  </si>
  <si>
    <t>Beet</t>
  </si>
  <si>
    <t>Cane</t>
  </si>
  <si>
    <t>Entered in October 2020  3/</t>
  </si>
  <si>
    <t xml:space="preserve">Oct-20 Final    </t>
  </si>
  <si>
    <t>3/ CBP revisions in December 2020</t>
  </si>
  <si>
    <t>Final Entries</t>
  </si>
  <si>
    <t>Panama, General  2/</t>
  </si>
  <si>
    <t>Dominican Republic 2/</t>
  </si>
  <si>
    <t>2/ Determined not to have a trade surplus as defined under the Free Trade Agreements, and thus the CY 2021 TRQs are zero (86 FR 691).</t>
  </si>
  <si>
    <t>Chile was determined to have no trade surplus as defined under the Free Trade Agreement, and thus the CY 2021 TRQ is zero (86 FR 691).</t>
  </si>
  <si>
    <t>Morocco was determined to have no trade surplus as defined under the Free Trade Agreement, and thus the CY 2021 TRQ is zero (86 FR 691).</t>
  </si>
  <si>
    <t>Nov-20 Final</t>
  </si>
  <si>
    <t>FY 2021:</t>
  </si>
  <si>
    <t xml:space="preserve">FY 2020 </t>
  </si>
  <si>
    <t>FY 2021 6/</t>
  </si>
  <si>
    <t>Canada CY 2021 5/</t>
  </si>
  <si>
    <t>5/ Canada's CY 2020 FTA TRQ was 41,087 mtrv, see Table 5.</t>
  </si>
  <si>
    <t>6/ Entries in a fiscal year can exceed a calendar year TRQ limit.</t>
  </si>
  <si>
    <t xml:space="preserve">Tranche 6     </t>
  </si>
  <si>
    <r>
      <t>Sub-Total Free Trade Agreements</t>
    </r>
    <r>
      <rPr>
        <sz val="11"/>
        <rFont val="Arial"/>
        <family val="2"/>
      </rPr>
      <t xml:space="preserve"> 6/</t>
    </r>
  </si>
  <si>
    <t>Dec-20 Final</t>
  </si>
  <si>
    <r>
      <t xml:space="preserve">6/  Forecast of </t>
    </r>
    <r>
      <rPr>
        <b/>
        <sz val="14"/>
        <rFont val="Arial"/>
        <family val="2"/>
      </rPr>
      <t>314,476</t>
    </r>
    <r>
      <rPr>
        <sz val="14"/>
        <rFont val="Arial"/>
        <family val="2"/>
      </rPr>
      <t xml:space="preserve"> MT for refiner transfers is based on a linear trend of FY 2011-2020 of combined SCP exports and Polyhydric use.  </t>
    </r>
  </si>
  <si>
    <t>Jan-21 Final</t>
  </si>
  <si>
    <t>Shortfall</t>
  </si>
  <si>
    <r>
      <t xml:space="preserve">Table 8B -- Estimate of Fiscal Year 2022 U.S. Sugar Imports </t>
    </r>
    <r>
      <rPr>
        <b/>
        <sz val="11"/>
        <rFont val="Arial"/>
        <family val="2"/>
      </rPr>
      <t>1/</t>
    </r>
  </si>
  <si>
    <t>FY 2022 WTO Raw sugar TRQ:</t>
  </si>
  <si>
    <t>FY 2022 WTO Refined sugar TRQ:</t>
  </si>
  <si>
    <t xml:space="preserve">CAFTA/DR CY 2022 </t>
  </si>
  <si>
    <t>Oct-Dec 2021</t>
  </si>
  <si>
    <t>Jan-Sep 2022</t>
  </si>
  <si>
    <t>Peru CY 2022</t>
  </si>
  <si>
    <t>Colombia CY 2022</t>
  </si>
  <si>
    <t>Panama CY 2022</t>
  </si>
  <si>
    <t>Canada CY 2022</t>
  </si>
  <si>
    <t>1/  October 1, 2021 - September 30, 2022.</t>
  </si>
  <si>
    <t>Feb-21 Final</t>
  </si>
  <si>
    <t xml:space="preserve">The FY 2022 WTO raw sugar tariff-rate quota (TRQ) shortfall is projected at 99,208 STRV.  No information is available about specific countries.  </t>
  </si>
  <si>
    <t>Table 8A --- Estimate of Fiscal Year 2021 U.S. Sugar Imports 1/</t>
  </si>
  <si>
    <t>FY 2022 7/</t>
  </si>
  <si>
    <t>8/  Reporting deadline is the end of the calendar quarter following the quarter in which the transaction occurs.  Monthly totals are preliminary until after reporting deadline.</t>
  </si>
  <si>
    <r>
      <t xml:space="preserve">7/  Forecast of </t>
    </r>
    <r>
      <rPr>
        <b/>
        <sz val="14"/>
        <rFont val="Arial"/>
        <family val="2"/>
      </rPr>
      <t>324,546</t>
    </r>
    <r>
      <rPr>
        <sz val="14"/>
        <rFont val="Arial"/>
        <family val="2"/>
      </rPr>
      <t xml:space="preserve"> MT for refiner transfers is based on a linear trend of FY 2011-2020 of combined SCP exports and Polyhydric use.  </t>
    </r>
  </si>
  <si>
    <r>
      <t>Sub-Total Free Trade Agreements</t>
    </r>
    <r>
      <rPr>
        <sz val="11"/>
        <rFont val="Arial"/>
        <family val="2"/>
      </rPr>
      <t xml:space="preserve"> 5/</t>
    </r>
  </si>
  <si>
    <t>5/ Entries in a fiscal year can exceed a calendar year TRQ limit.</t>
  </si>
  <si>
    <t>Mar-21 Final</t>
  </si>
  <si>
    <t>May-21 Forecast</t>
  </si>
  <si>
    <t xml:space="preserve">July 2021 </t>
  </si>
  <si>
    <t>Change in Forecast, July vs June</t>
  </si>
  <si>
    <t>Apr-21 Final</t>
  </si>
  <si>
    <t>Jun-21 Forecast</t>
  </si>
  <si>
    <t>Norfolk, VA</t>
  </si>
  <si>
    <t>April-June 8/</t>
  </si>
  <si>
    <t xml:space="preserve">The July WASDE report shows FY 2021 WTO raw sugar tariff-rate quota (TRQ) shortfall projected at 86,854 short tons raw value (STRV), down 60,000 STRV from last month.  No information is available about specific countries.  </t>
  </si>
  <si>
    <t>On July 9, USTR reallocated 76,571 metric tons raw value (MTRV) of the original WTO raw sugar TRQ quantity from those countries that have stated they do not plan to fill their FY 2021 allocated raw sugar quantities (see Table 3B).</t>
  </si>
  <si>
    <t>2/ Source: U.S. Customs and Border Protection.</t>
  </si>
  <si>
    <t>On July 9, USDA increased the FY 2021 specialty sugar TRQ by 40,000 MTRV.   Entry of this sugar opens on July 21, 2021.</t>
  </si>
  <si>
    <t>Table 3A -- U.S. Raw Sugar Tariff-Rate Quota (TRQ) WTO Allocations and Entries By Month, Fiscal Year (FY) 2021</t>
  </si>
  <si>
    <t>Table 3B -- U.S. Raw Sugar Tariff-Rate Quota (TRQ), Fiscal Year (FY) 2021</t>
  </si>
  <si>
    <t>Country</t>
  </si>
  <si>
    <t>Initial FY 2021 TRQ</t>
  </si>
  <si>
    <t>Surrender</t>
  </si>
  <si>
    <r>
      <t>Reallocation</t>
    </r>
    <r>
      <rPr>
        <b/>
        <vertAlign val="superscript"/>
        <sz val="12"/>
        <rFont val="Arial"/>
        <family val="2"/>
      </rPr>
      <t xml:space="preserve"> 1/</t>
    </r>
  </si>
  <si>
    <t>Net FY 2021 TRQ</t>
  </si>
  <si>
    <t>DR</t>
  </si>
  <si>
    <t>Eswatini (formerly Swaziland)</t>
  </si>
  <si>
    <t>Philippines</t>
  </si>
  <si>
    <t>St. Kitts &amp; Nevis</t>
  </si>
  <si>
    <t xml:space="preserve">1/ On July 9, 2021, USTR reallocated sugar from countries that have stated they are unable to fill (86 FR 36315). </t>
  </si>
  <si>
    <t>2/ The tranches of the FY 2021 specialty sugar TRQ open as follows in MTRV (85 FR 41226).  On July 9, USDA increased the FY 2021 specialty sugar TRQ by 40,000 MTRV (86 FR 36249).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</si>
</sst>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Red]#,##0.0"/>
    <numFmt numFmtId="175" formatCode="&quot;$&quot;#,##0"/>
    <numFmt numFmtId="176" formatCode="&quot;$&quot;#,##0.0000"/>
    <numFmt numFmtId="177" formatCode="0.000%"/>
  </numFmts>
  <fonts count="1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b/>
      <sz val="11"/>
      <color theme="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vertAlign val="superscript"/>
      <sz val="11"/>
      <name val="Arial"/>
      <family val="2"/>
    </font>
    <font>
      <b/>
      <sz val="14"/>
      <name val="Arial"/>
      <family val="2"/>
    </font>
    <font>
      <b/>
      <i/>
      <sz val="11"/>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b/>
      <u/>
      <sz val="11"/>
      <color theme="1"/>
      <name val="Arial"/>
      <family val="2"/>
    </font>
    <font>
      <strike/>
      <sz val="11"/>
      <name val="Arial"/>
      <family val="2"/>
    </font>
    <font>
      <sz val="8"/>
      <name val="Arial"/>
      <family val="2"/>
    </font>
    <font>
      <sz val="10"/>
      <color rgb="FF000000"/>
      <name val="Times New Roman"/>
      <family val="1"/>
    </font>
    <font>
      <sz val="10"/>
      <name val="Arial"/>
      <family val="2"/>
    </font>
    <font>
      <b/>
      <i/>
      <sz val="10"/>
      <name val="Arial"/>
      <family val="2"/>
    </font>
    <font>
      <b/>
      <i/>
      <u val="singleAccounting"/>
      <sz val="11"/>
      <color rgb="FFFF0000"/>
      <name val="Arial"/>
      <family val="2"/>
    </font>
    <font>
      <sz val="9"/>
      <color rgb="FF000000"/>
      <name val="Arial"/>
      <family val="2"/>
    </font>
    <font>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bottom style="thin">
        <color indexed="64"/>
      </bottom>
      <diagonal/>
    </border>
  </borders>
  <cellStyleXfs count="1954">
    <xf numFmtId="0" fontId="0" fillId="0" borderId="0"/>
    <xf numFmtId="43" fontId="35" fillId="0" borderId="0" applyFont="0" applyFill="0" applyBorder="0" applyAlignment="0" applyProtection="0"/>
    <xf numFmtId="43" fontId="4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3" fontId="43" fillId="0" borderId="0" applyFont="0" applyFill="0" applyBorder="0" applyAlignment="0" applyProtection="0"/>
    <xf numFmtId="44" fontId="35" fillId="0" borderId="0" applyFont="0" applyFill="0" applyBorder="0" applyAlignment="0" applyProtection="0"/>
    <xf numFmtId="42" fontId="43" fillId="0" borderId="0" applyFont="0" applyFill="0" applyBorder="0" applyAlignment="0" applyProtection="0"/>
    <xf numFmtId="0" fontId="37" fillId="0" borderId="0" applyNumberFormat="0" applyFill="0" applyBorder="0" applyAlignment="0" applyProtection="0">
      <alignment vertical="top"/>
      <protection locked="0"/>
    </xf>
    <xf numFmtId="0" fontId="35" fillId="0" borderId="0"/>
    <xf numFmtId="0" fontId="47" fillId="0" borderId="0"/>
    <xf numFmtId="0" fontId="47" fillId="0" borderId="0"/>
    <xf numFmtId="9" fontId="35" fillId="0" borderId="0" applyFont="0" applyFill="0" applyBorder="0" applyAlignment="0" applyProtection="0"/>
    <xf numFmtId="0" fontId="48" fillId="0" borderId="0">
      <protection locked="0"/>
    </xf>
    <xf numFmtId="167" fontId="48" fillId="0" borderId="0">
      <protection locked="0"/>
    </xf>
    <xf numFmtId="0" fontId="49" fillId="0" borderId="0">
      <protection locked="0"/>
    </xf>
    <xf numFmtId="0" fontId="49" fillId="0" borderId="0">
      <protection locked="0"/>
    </xf>
    <xf numFmtId="0" fontId="32" fillId="0" borderId="0"/>
    <xf numFmtId="0" fontId="51" fillId="0" borderId="0"/>
    <xf numFmtId="43"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9" fontId="53" fillId="0" borderId="0" applyFont="0" applyFill="0" applyBorder="0" applyAlignment="0" applyProtection="0"/>
    <xf numFmtId="0" fontId="31" fillId="0" borderId="0"/>
    <xf numFmtId="43" fontId="31" fillId="0" borderId="0" applyFont="0" applyFill="0" applyBorder="0" applyAlignment="0" applyProtection="0"/>
    <xf numFmtId="44" fontId="31" fillId="0" borderId="0" applyFont="0" applyFill="0" applyBorder="0" applyAlignment="0" applyProtection="0"/>
    <xf numFmtId="0" fontId="54" fillId="0" borderId="0" applyNumberFormat="0" applyFill="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8" fillId="2" borderId="0" applyNumberFormat="0" applyBorder="0" applyAlignment="0" applyProtection="0"/>
    <xf numFmtId="0" fontId="59" fillId="3" borderId="0" applyNumberFormat="0" applyBorder="0" applyAlignment="0" applyProtection="0"/>
    <xf numFmtId="0" fontId="60" fillId="4" borderId="0" applyNumberFormat="0" applyBorder="0" applyAlignment="0" applyProtection="0"/>
    <xf numFmtId="0" fontId="61" fillId="5" borderId="23" applyNumberFormat="0" applyAlignment="0" applyProtection="0"/>
    <xf numFmtId="0" fontId="62" fillId="6" borderId="24" applyNumberFormat="0" applyAlignment="0" applyProtection="0"/>
    <xf numFmtId="0" fontId="63" fillId="6" borderId="23" applyNumberFormat="0" applyAlignment="0" applyProtection="0"/>
    <xf numFmtId="0" fontId="64" fillId="0" borderId="25" applyNumberFormat="0" applyFill="0" applyAlignment="0" applyProtection="0"/>
    <xf numFmtId="0" fontId="65" fillId="7" borderId="2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8" applyNumberFormat="0" applyFill="0" applyAlignment="0" applyProtection="0"/>
    <xf numFmtId="0" fontId="6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69" fillId="32" borderId="0" applyNumberFormat="0" applyBorder="0" applyAlignment="0" applyProtection="0"/>
    <xf numFmtId="0" fontId="30" fillId="0" borderId="0"/>
    <xf numFmtId="0" fontId="30" fillId="8" borderId="27" applyNumberFormat="0" applyFont="0" applyAlignment="0" applyProtection="0"/>
    <xf numFmtId="43" fontId="70" fillId="0" borderId="0" applyFont="0" applyFill="0" applyBorder="0" applyAlignment="0" applyProtection="0"/>
    <xf numFmtId="9" fontId="70" fillId="0" borderId="0" applyFont="0" applyFill="0" applyBorder="0" applyAlignment="0" applyProtection="0"/>
    <xf numFmtId="0" fontId="29" fillId="0" borderId="0"/>
    <xf numFmtId="0" fontId="35" fillId="0" borderId="0"/>
    <xf numFmtId="0" fontId="28" fillId="0" borderId="0"/>
    <xf numFmtId="0" fontId="28" fillId="0" borderId="0"/>
    <xf numFmtId="43" fontId="28" fillId="0" borderId="0" applyFont="0" applyFill="0" applyBorder="0" applyAlignment="0" applyProtection="0"/>
    <xf numFmtId="0" fontId="28" fillId="0" borderId="0"/>
    <xf numFmtId="0" fontId="35" fillId="0" borderId="0"/>
    <xf numFmtId="9" fontId="35" fillId="0" borderId="0" applyFont="0" applyFill="0" applyBorder="0" applyAlignment="0" applyProtection="0"/>
    <xf numFmtId="0" fontId="27" fillId="0" borderId="0"/>
    <xf numFmtId="0" fontId="35" fillId="0" borderId="0"/>
    <xf numFmtId="9" fontId="35" fillId="0" borderId="0" applyFont="0" applyFill="0" applyBorder="0" applyAlignment="0" applyProtection="0"/>
    <xf numFmtId="0" fontId="27" fillId="0" borderId="0"/>
    <xf numFmtId="43" fontId="27" fillId="0" borderId="0" applyFont="0" applyFill="0" applyBorder="0" applyAlignment="0" applyProtection="0"/>
    <xf numFmtId="44" fontId="27" fillId="0" borderId="0" applyFont="0" applyFill="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8" borderId="27" applyNumberFormat="0" applyFont="0" applyAlignment="0" applyProtection="0"/>
    <xf numFmtId="43" fontId="35" fillId="0" borderId="0" applyFont="0" applyFill="0" applyBorder="0" applyAlignment="0" applyProtection="0"/>
    <xf numFmtId="9" fontId="35"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8" borderId="27" applyNumberFormat="0" applyFont="0" applyAlignment="0" applyProtection="0"/>
    <xf numFmtId="0" fontId="26" fillId="8" borderId="27" applyNumberFormat="0" applyFont="0" applyAlignment="0" applyProtection="0"/>
    <xf numFmtId="0" fontId="25" fillId="0" borderId="0"/>
    <xf numFmtId="43" fontId="25" fillId="0" borderId="0" applyFont="0" applyFill="0" applyBorder="0" applyAlignment="0" applyProtection="0"/>
    <xf numFmtId="0" fontId="35" fillId="0" borderId="0"/>
    <xf numFmtId="0" fontId="25" fillId="0" borderId="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27" applyNumberFormat="0" applyFont="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27" applyNumberFormat="0" applyFont="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27" applyNumberFormat="0" applyFont="0" applyAlignment="0" applyProtection="0"/>
    <xf numFmtId="0" fontId="24" fillId="8" borderId="27" applyNumberFormat="0" applyFont="0" applyAlignment="0" applyProtection="0"/>
    <xf numFmtId="0" fontId="23" fillId="0" borderId="0"/>
    <xf numFmtId="0" fontId="23" fillId="0" borderId="0"/>
    <xf numFmtId="0" fontId="23" fillId="0" borderId="0"/>
    <xf numFmtId="0" fontId="22"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8" borderId="27" applyNumberFormat="0" applyFont="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8" borderId="27" applyNumberFormat="0" applyFont="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10"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8" borderId="27" applyNumberFormat="0" applyFont="0" applyAlignment="0" applyProtection="0"/>
    <xf numFmtId="0" fontId="22" fillId="8" borderId="27" applyNumberFormat="0" applyFont="0" applyAlignment="0" applyProtection="0"/>
    <xf numFmtId="0" fontId="22" fillId="0" borderId="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8" borderId="27" applyNumberFormat="0" applyFont="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8" borderId="27" applyNumberFormat="0" applyFont="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10"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8" borderId="27" applyNumberFormat="0" applyFont="0" applyAlignment="0" applyProtection="0"/>
    <xf numFmtId="0" fontId="22" fillId="8" borderId="27" applyNumberFormat="0" applyFont="0" applyAlignment="0" applyProtection="0"/>
    <xf numFmtId="0" fontId="22" fillId="0" borderId="0"/>
    <xf numFmtId="0" fontId="22" fillId="0" borderId="0"/>
    <xf numFmtId="0" fontId="22"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8" borderId="27" applyNumberFormat="0" applyFont="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1" fillId="0" borderId="0"/>
    <xf numFmtId="0" fontId="21" fillId="0" borderId="0"/>
    <xf numFmtId="0" fontId="21" fillId="0" borderId="0"/>
    <xf numFmtId="0" fontId="20" fillId="0" borderId="0"/>
    <xf numFmtId="0" fontId="20" fillId="0" borderId="0"/>
    <xf numFmtId="0" fontId="20" fillId="0" borderId="0"/>
    <xf numFmtId="43" fontId="35" fillId="0" borderId="0" applyFont="0" applyFill="0" applyBorder="0" applyAlignment="0" applyProtection="0"/>
    <xf numFmtId="9" fontId="35" fillId="0" borderId="0" applyFont="0" applyFill="0" applyBorder="0" applyAlignment="0" applyProtection="0"/>
    <xf numFmtId="0" fontId="19" fillId="0" borderId="0"/>
    <xf numFmtId="0" fontId="19" fillId="0" borderId="0"/>
    <xf numFmtId="0" fontId="19"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35" fillId="0" borderId="0"/>
    <xf numFmtId="9" fontId="1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27" applyNumberFormat="0" applyFont="0" applyAlignment="0" applyProtection="0"/>
    <xf numFmtId="0" fontId="5" fillId="8" borderId="27"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27" applyNumberFormat="0" applyFont="0" applyAlignment="0" applyProtection="0"/>
    <xf numFmtId="0" fontId="5" fillId="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27" applyNumberFormat="0" applyFont="0" applyAlignment="0" applyProtection="0"/>
    <xf numFmtId="0" fontId="5" fillId="8" borderId="27"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27"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27" applyNumberFormat="0" applyFont="0" applyAlignment="0" applyProtection="0"/>
    <xf numFmtId="0" fontId="5" fillId="8" borderId="27" applyNumberFormat="0" applyFont="0" applyAlignment="0" applyProtection="0"/>
    <xf numFmtId="0" fontId="5" fillId="0" borderId="0"/>
    <xf numFmtId="0" fontId="5" fillId="0" borderId="0"/>
    <xf numFmtId="0" fontId="5"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2" fillId="0" borderId="0"/>
    <xf numFmtId="0" fontId="2" fillId="0" borderId="0"/>
    <xf numFmtId="44" fontId="113" fillId="0" borderId="0" applyFont="0" applyFill="0" applyBorder="0" applyAlignment="0" applyProtection="0"/>
    <xf numFmtId="0" fontId="35" fillId="0" borderId="0"/>
    <xf numFmtId="0" fontId="1" fillId="0" borderId="0"/>
  </cellStyleXfs>
  <cellXfs count="782">
    <xf numFmtId="0" fontId="0" fillId="0" borderId="0" xfId="0"/>
    <xf numFmtId="3" fontId="0" fillId="0" borderId="0" xfId="0" applyNumberFormat="1"/>
    <xf numFmtId="0" fontId="0" fillId="0" borderId="0" xfId="0" applyBorder="1"/>
    <xf numFmtId="0" fontId="0" fillId="0" borderId="3" xfId="0" applyBorder="1"/>
    <xf numFmtId="0" fontId="0" fillId="0" borderId="0" xfId="0" applyFill="1" applyBorder="1"/>
    <xf numFmtId="0" fontId="0" fillId="0" borderId="0" xfId="0" applyFill="1"/>
    <xf numFmtId="0" fontId="0" fillId="0" borderId="7" xfId="0" applyBorder="1"/>
    <xf numFmtId="3" fontId="35"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8" fillId="0" borderId="8" xfId="0" applyFont="1" applyBorder="1"/>
    <xf numFmtId="0" fontId="41" fillId="0" borderId="5" xfId="0" applyFont="1" applyBorder="1" applyAlignment="1">
      <alignment horizontal="center"/>
    </xf>
    <xf numFmtId="0" fontId="41" fillId="0" borderId="0" xfId="0" applyFont="1" applyBorder="1" applyAlignment="1">
      <alignment horizontal="center"/>
    </xf>
    <xf numFmtId="14" fontId="41" fillId="0" borderId="0" xfId="0" quotePrefix="1" applyNumberFormat="1" applyFont="1" applyBorder="1" applyAlignment="1">
      <alignment horizontal="center"/>
    </xf>
    <xf numFmtId="0" fontId="35" fillId="0" borderId="0" xfId="0" applyFont="1" applyFill="1"/>
    <xf numFmtId="0" fontId="42" fillId="0" borderId="0" xfId="0" applyFont="1" applyFill="1"/>
    <xf numFmtId="14" fontId="0" fillId="0" borderId="0" xfId="0" applyNumberFormat="1"/>
    <xf numFmtId="0" fontId="35" fillId="0" borderId="0" xfId="0" applyFont="1" applyBorder="1"/>
    <xf numFmtId="3" fontId="35" fillId="0" borderId="0" xfId="0" applyNumberFormat="1" applyFont="1"/>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0" fontId="36" fillId="0" borderId="4" xfId="0" applyFont="1" applyBorder="1"/>
    <xf numFmtId="0" fontId="36" fillId="0" borderId="0" xfId="0" applyFont="1"/>
    <xf numFmtId="0" fontId="39" fillId="0" borderId="8" xfId="0" applyFont="1" applyBorder="1" applyAlignment="1">
      <alignment horizontal="left" vertical="center"/>
    </xf>
    <xf numFmtId="0" fontId="39" fillId="0" borderId="7" xfId="0" applyFont="1" applyBorder="1" applyAlignment="1">
      <alignment horizontal="left"/>
    </xf>
    <xf numFmtId="14" fontId="75" fillId="0" borderId="5" xfId="0" applyNumberFormat="1" applyFont="1" applyBorder="1" applyAlignment="1">
      <alignment horizontal="center"/>
    </xf>
    <xf numFmtId="14" fontId="75" fillId="0" borderId="0" xfId="0" applyNumberFormat="1" applyFont="1" applyBorder="1" applyAlignment="1">
      <alignment horizontal="center"/>
    </xf>
    <xf numFmtId="17" fontId="33"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74" fillId="0" borderId="7" xfId="0" applyFont="1" applyBorder="1" applyAlignment="1">
      <alignment horizontal="center" wrapText="1"/>
    </xf>
    <xf numFmtId="0" fontId="0" fillId="0" borderId="0" xfId="0"/>
    <xf numFmtId="0" fontId="50" fillId="0" borderId="0" xfId="0" applyFont="1"/>
    <xf numFmtId="0" fontId="74" fillId="0" borderId="3" xfId="0" applyFont="1" applyBorder="1" applyAlignment="1">
      <alignment horizontal="center" wrapText="1"/>
    </xf>
    <xf numFmtId="0" fontId="0" fillId="0" borderId="0" xfId="0" applyAlignment="1">
      <alignment vertical="top"/>
    </xf>
    <xf numFmtId="0" fontId="35" fillId="0" borderId="0" xfId="0" applyFont="1" applyAlignment="1">
      <alignment vertical="top"/>
    </xf>
    <xf numFmtId="172" fontId="35" fillId="0" borderId="0" xfId="0" applyNumberFormat="1" applyFont="1" applyFill="1" applyBorder="1" applyAlignment="1">
      <alignment horizontal="right"/>
    </xf>
    <xf numFmtId="0" fontId="0" fillId="0" borderId="0" xfId="0"/>
    <xf numFmtId="3" fontId="0" fillId="0" borderId="0" xfId="0" applyNumberFormat="1"/>
    <xf numFmtId="0" fontId="35" fillId="0" borderId="0" xfId="0" applyFont="1"/>
    <xf numFmtId="4" fontId="0" fillId="0" borderId="0" xfId="0" applyNumberFormat="1"/>
    <xf numFmtId="0" fontId="71" fillId="0" borderId="0" xfId="0" applyFont="1" applyAlignment="1">
      <alignment vertical="top"/>
    </xf>
    <xf numFmtId="0" fontId="0" fillId="0" borderId="13" xfId="0" applyBorder="1"/>
    <xf numFmtId="3" fontId="50" fillId="0" borderId="0" xfId="0" applyNumberFormat="1" applyFont="1" applyFill="1" applyBorder="1"/>
    <xf numFmtId="0" fontId="50" fillId="0" borderId="0" xfId="11" applyFont="1"/>
    <xf numFmtId="3" fontId="50" fillId="0" borderId="0" xfId="0" applyNumberFormat="1" applyFont="1"/>
    <xf numFmtId="0" fontId="50" fillId="0" borderId="0" xfId="0" applyFont="1" applyBorder="1"/>
    <xf numFmtId="3" fontId="50" fillId="0" borderId="0" xfId="0" applyNumberFormat="1" applyFont="1" applyBorder="1"/>
    <xf numFmtId="3" fontId="50" fillId="0" borderId="0" xfId="0" applyNumberFormat="1" applyFont="1" applyFill="1" applyBorder="1" applyAlignment="1">
      <alignment horizontal="right"/>
    </xf>
    <xf numFmtId="0" fontId="82" fillId="0" borderId="0" xfId="0" applyFont="1" applyBorder="1" applyAlignment="1">
      <alignment horizontal="left" wrapText="1" indent="1"/>
    </xf>
    <xf numFmtId="169" fontId="82" fillId="0" borderId="0" xfId="1" quotePrefix="1" applyNumberFormat="1" applyFont="1" applyBorder="1" applyAlignment="1">
      <alignment readingOrder="2"/>
    </xf>
    <xf numFmtId="169" fontId="82" fillId="0" borderId="0" xfId="1" quotePrefix="1" applyNumberFormat="1" applyFont="1" applyFill="1" applyBorder="1" applyAlignment="1">
      <alignment readingOrder="2"/>
    </xf>
    <xf numFmtId="169" fontId="82" fillId="0" borderId="0" xfId="1" applyNumberFormat="1" applyFont="1" applyBorder="1" applyAlignment="1">
      <alignment readingOrder="2"/>
    </xf>
    <xf numFmtId="0" fontId="50" fillId="0" borderId="3" xfId="0" applyFont="1" applyBorder="1"/>
    <xf numFmtId="0" fontId="50" fillId="0" borderId="0" xfId="0" applyFont="1" applyBorder="1" applyAlignment="1">
      <alignment horizontal="right"/>
    </xf>
    <xf numFmtId="0" fontId="82" fillId="0" borderId="0" xfId="0" applyFont="1" applyBorder="1" applyAlignment="1">
      <alignment wrapText="1"/>
    </xf>
    <xf numFmtId="3" fontId="82" fillId="0" borderId="0" xfId="0" applyNumberFormat="1" applyFont="1" applyBorder="1" applyAlignment="1">
      <alignment horizontal="right"/>
    </xf>
    <xf numFmtId="3" fontId="50" fillId="0" borderId="0" xfId="0" applyNumberFormat="1" applyFont="1" applyBorder="1" applyAlignment="1">
      <alignment horizontal="right"/>
    </xf>
    <xf numFmtId="0" fontId="50" fillId="0" borderId="0" xfId="0" applyFont="1" applyFill="1" applyBorder="1" applyAlignment="1">
      <alignment horizontal="right"/>
    </xf>
    <xf numFmtId="0" fontId="50" fillId="0" borderId="7" xfId="0" applyFont="1" applyBorder="1" applyAlignment="1">
      <alignment wrapText="1"/>
    </xf>
    <xf numFmtId="165" fontId="33" fillId="0" borderId="0" xfId="1" applyNumberFormat="1" applyFont="1" applyFill="1"/>
    <xf numFmtId="165" fontId="35" fillId="0" borderId="0" xfId="1" applyNumberFormat="1" applyFont="1"/>
    <xf numFmtId="37" fontId="35" fillId="0" borderId="0" xfId="0" applyNumberFormat="1" applyFont="1"/>
    <xf numFmtId="3" fontId="35" fillId="0" borderId="0" xfId="0" applyNumberFormat="1" applyFont="1" applyAlignment="1">
      <alignment vertical="top"/>
    </xf>
    <xf numFmtId="4" fontId="35" fillId="0" borderId="0" xfId="0" applyNumberFormat="1" applyFont="1"/>
    <xf numFmtId="0" fontId="50" fillId="0" borderId="0" xfId="0" applyFont="1" applyFill="1" applyBorder="1" applyAlignment="1"/>
    <xf numFmtId="0" fontId="50" fillId="0" borderId="5" xfId="0" applyFont="1" applyBorder="1"/>
    <xf numFmtId="0" fontId="82" fillId="0" borderId="0" xfId="0" applyFont="1" applyBorder="1" applyAlignment="1"/>
    <xf numFmtId="0" fontId="35" fillId="0" borderId="0" xfId="0" applyFont="1" applyFill="1" applyAlignment="1"/>
    <xf numFmtId="0" fontId="0" fillId="0" borderId="0" xfId="0" applyAlignment="1"/>
    <xf numFmtId="0" fontId="50" fillId="0" borderId="5" xfId="0" applyFont="1" applyBorder="1" applyAlignment="1">
      <alignment horizontal="center" vertical="center"/>
    </xf>
    <xf numFmtId="0" fontId="50" fillId="0" borderId="7" xfId="0" applyFont="1" applyBorder="1" applyAlignment="1">
      <alignment horizontal="center" vertical="center"/>
    </xf>
    <xf numFmtId="165" fontId="82" fillId="0" borderId="3" xfId="0" applyNumberFormat="1" applyFont="1" applyBorder="1" applyAlignment="1">
      <alignment horizontal="center" vertical="center"/>
    </xf>
    <xf numFmtId="0" fontId="82" fillId="0" borderId="5" xfId="0" applyFont="1" applyBorder="1" applyAlignment="1">
      <alignment horizontal="center"/>
    </xf>
    <xf numFmtId="0" fontId="50" fillId="0" borderId="5" xfId="0" applyFont="1" applyBorder="1" applyAlignment="1">
      <alignment horizontal="right"/>
    </xf>
    <xf numFmtId="0" fontId="50" fillId="0" borderId="5" xfId="0" applyFont="1" applyBorder="1" applyAlignment="1">
      <alignment horizontal="left"/>
    </xf>
    <xf numFmtId="3" fontId="50" fillId="0" borderId="5" xfId="0" applyNumberFormat="1" applyFont="1" applyBorder="1" applyAlignment="1">
      <alignment horizontal="right"/>
    </xf>
    <xf numFmtId="165" fontId="87" fillId="0" borderId="7" xfId="0" applyNumberFormat="1" applyFont="1" applyFill="1" applyBorder="1" applyAlignment="1">
      <alignment horizontal="center" vertical="center"/>
    </xf>
    <xf numFmtId="0" fontId="50" fillId="0" borderId="8" xfId="0" applyFont="1" applyBorder="1" applyAlignment="1">
      <alignment horizontal="center" vertical="center" wrapText="1"/>
    </xf>
    <xf numFmtId="0" fontId="76" fillId="0" borderId="6" xfId="0" applyFont="1" applyBorder="1" applyAlignment="1">
      <alignment horizontal="center" vertical="center" wrapText="1"/>
    </xf>
    <xf numFmtId="0" fontId="50" fillId="0" borderId="6" xfId="0" applyFont="1" applyBorder="1" applyAlignment="1">
      <alignment horizontal="center" vertical="center" wrapText="1"/>
    </xf>
    <xf numFmtId="0" fontId="78" fillId="0" borderId="11" xfId="0" applyFont="1" applyBorder="1" applyAlignment="1">
      <alignment horizontal="left"/>
    </xf>
    <xf numFmtId="0" fontId="50" fillId="0" borderId="3" xfId="0" applyFont="1" applyBorder="1" applyAlignment="1">
      <alignment horizontal="center" vertical="top" wrapText="1"/>
    </xf>
    <xf numFmtId="0" fontId="78" fillId="0" borderId="3" xfId="0" applyFont="1" applyBorder="1"/>
    <xf numFmtId="3" fontId="50" fillId="0" borderId="5" xfId="1" applyNumberFormat="1" applyFont="1" applyFill="1" applyBorder="1" applyAlignment="1">
      <alignment readingOrder="2"/>
    </xf>
    <xf numFmtId="3" fontId="50" fillId="0" borderId="0" xfId="1" applyNumberFormat="1" applyFont="1" applyFill="1" applyBorder="1" applyAlignment="1">
      <alignment horizontal="right" readingOrder="2"/>
    </xf>
    <xf numFmtId="3" fontId="50" fillId="0" borderId="0" xfId="1" applyNumberFormat="1" applyFont="1" applyBorder="1" applyAlignment="1">
      <alignment readingOrder="2"/>
    </xf>
    <xf numFmtId="3" fontId="50" fillId="0" borderId="0" xfId="1" applyNumberFormat="1" applyFont="1" applyFill="1" applyBorder="1" applyAlignment="1">
      <alignment readingOrder="2"/>
    </xf>
    <xf numFmtId="3" fontId="50" fillId="0" borderId="7" xfId="1" applyNumberFormat="1" applyFont="1" applyBorder="1" applyAlignment="1">
      <alignment readingOrder="2"/>
    </xf>
    <xf numFmtId="3" fontId="50" fillId="0" borderId="3" xfId="1" applyNumberFormat="1" applyFont="1" applyBorder="1" applyAlignment="1">
      <alignment readingOrder="2"/>
    </xf>
    <xf numFmtId="0" fontId="85" fillId="0" borderId="3" xfId="19" applyFont="1" applyBorder="1" applyAlignment="1">
      <alignment horizontal="left" indent="1"/>
    </xf>
    <xf numFmtId="169" fontId="50" fillId="0" borderId="5" xfId="1" applyNumberFormat="1" applyFont="1" applyBorder="1"/>
    <xf numFmtId="169" fontId="50" fillId="0" borderId="0" xfId="1" applyNumberFormat="1" applyFont="1" applyBorder="1"/>
    <xf numFmtId="169" fontId="50" fillId="0" borderId="0" xfId="1" applyNumberFormat="1" applyFont="1" applyFill="1" applyBorder="1"/>
    <xf numFmtId="169" fontId="50" fillId="0" borderId="0" xfId="1" applyNumberFormat="1" applyFont="1" applyFill="1" applyBorder="1" applyAlignment="1">
      <alignment readingOrder="2"/>
    </xf>
    <xf numFmtId="169" fontId="50" fillId="0" borderId="5" xfId="1" applyNumberFormat="1" applyFont="1" applyFill="1" applyBorder="1"/>
    <xf numFmtId="169" fontId="50" fillId="0" borderId="0" xfId="1" applyNumberFormat="1" applyFont="1"/>
    <xf numFmtId="169" fontId="50" fillId="0" borderId="0" xfId="1" applyNumberFormat="1" applyFont="1" applyFill="1"/>
    <xf numFmtId="0" fontId="50" fillId="0" borderId="3" xfId="0" applyFont="1" applyBorder="1" applyAlignment="1">
      <alignment horizontal="left" indent="1"/>
    </xf>
    <xf numFmtId="169" fontId="50" fillId="0" borderId="0" xfId="1" applyNumberFormat="1" applyFont="1" applyFill="1" applyBorder="1" applyAlignment="1">
      <alignment horizontal="right" readingOrder="2"/>
    </xf>
    <xf numFmtId="0" fontId="50" fillId="0" borderId="3" xfId="0" applyFont="1" applyBorder="1" applyAlignment="1">
      <alignment horizontal="left" vertical="center" wrapText="1" indent="1"/>
    </xf>
    <xf numFmtId="169" fontId="50" fillId="0" borderId="0" xfId="1" applyNumberFormat="1" applyFont="1" applyBorder="1" applyAlignment="1"/>
    <xf numFmtId="169" fontId="50" fillId="0" borderId="0" xfId="1" applyNumberFormat="1" applyFont="1" applyFill="1" applyBorder="1" applyAlignment="1"/>
    <xf numFmtId="0" fontId="82" fillId="0" borderId="19" xfId="0" applyFont="1" applyBorder="1" applyAlignment="1">
      <alignment horizontal="left" wrapText="1" indent="1"/>
    </xf>
    <xf numFmtId="169" fontId="82" fillId="0" borderId="19" xfId="1" quotePrefix="1" applyNumberFormat="1" applyFont="1" applyBorder="1" applyAlignment="1">
      <alignment readingOrder="2"/>
    </xf>
    <xf numFmtId="169" fontId="82" fillId="0" borderId="16" xfId="1" quotePrefix="1" applyNumberFormat="1" applyFont="1" applyBorder="1" applyAlignment="1">
      <alignment readingOrder="2"/>
    </xf>
    <xf numFmtId="0" fontId="50" fillId="0" borderId="0" xfId="0" applyFont="1" applyAlignment="1">
      <alignment vertical="top"/>
    </xf>
    <xf numFmtId="0" fontId="78" fillId="0" borderId="13" xfId="0" applyFont="1" applyBorder="1" applyAlignment="1">
      <alignment horizontal="left"/>
    </xf>
    <xf numFmtId="17" fontId="50" fillId="0" borderId="14" xfId="0" quotePrefix="1" applyNumberFormat="1" applyFont="1" applyBorder="1" applyAlignment="1">
      <alignment horizontal="center" vertical="center" wrapText="1"/>
    </xf>
    <xf numFmtId="17" fontId="50" fillId="0" borderId="15" xfId="0" quotePrefix="1" applyNumberFormat="1" applyFont="1" applyBorder="1" applyAlignment="1">
      <alignment horizontal="center" vertical="center" wrapText="1"/>
    </xf>
    <xf numFmtId="0" fontId="50" fillId="0" borderId="13" xfId="0" applyFont="1" applyBorder="1" applyAlignment="1">
      <alignment horizontal="center" vertical="top" wrapText="1"/>
    </xf>
    <xf numFmtId="0" fontId="82" fillId="0" borderId="3" xfId="0" applyFont="1" applyBorder="1" applyAlignment="1">
      <alignment horizontal="center"/>
    </xf>
    <xf numFmtId="0" fontId="82" fillId="0" borderId="7" xfId="0" applyFont="1" applyBorder="1" applyAlignment="1">
      <alignment horizontal="center"/>
    </xf>
    <xf numFmtId="0" fontId="50" fillId="0" borderId="5" xfId="0" applyFont="1" applyBorder="1" applyAlignment="1">
      <alignment readingOrder="1"/>
    </xf>
    <xf numFmtId="0" fontId="50" fillId="0" borderId="0" xfId="0" applyFont="1" applyBorder="1" applyAlignment="1">
      <alignment readingOrder="1"/>
    </xf>
    <xf numFmtId="0" fontId="82" fillId="0" borderId="0" xfId="0" applyFont="1" applyBorder="1" applyAlignment="1">
      <alignment readingOrder="1"/>
    </xf>
    <xf numFmtId="0" fontId="50" fillId="0" borderId="0" xfId="0" applyFont="1" applyFill="1" applyBorder="1" applyAlignment="1">
      <alignment readingOrder="1"/>
    </xf>
    <xf numFmtId="0" fontId="50" fillId="0" borderId="7" xfId="0" applyFont="1" applyBorder="1" applyAlignment="1">
      <alignment readingOrder="1"/>
    </xf>
    <xf numFmtId="3" fontId="50" fillId="0" borderId="3" xfId="0" applyNumberFormat="1" applyFont="1" applyBorder="1" applyAlignment="1">
      <alignment readingOrder="1"/>
    </xf>
    <xf numFmtId="3" fontId="50" fillId="0" borderId="0" xfId="0" applyNumberFormat="1" applyFont="1" applyBorder="1" applyAlignment="1">
      <alignment readingOrder="1"/>
    </xf>
    <xf numFmtId="9" fontId="50" fillId="0" borderId="3" xfId="0" applyNumberFormat="1" applyFont="1" applyBorder="1" applyAlignment="1">
      <alignment readingOrder="1"/>
    </xf>
    <xf numFmtId="168" fontId="50" fillId="0" borderId="0" xfId="0" applyNumberFormat="1" applyFont="1" applyBorder="1" applyAlignment="1">
      <alignment readingOrder="1"/>
    </xf>
    <xf numFmtId="3" fontId="50" fillId="0" borderId="7" xfId="10" applyNumberFormat="1" applyFont="1" applyBorder="1" applyAlignment="1" applyProtection="1">
      <alignment horizontal="right"/>
    </xf>
    <xf numFmtId="3" fontId="50" fillId="0" borderId="0" xfId="0" applyNumberFormat="1" applyFont="1" applyAlignment="1">
      <alignment readingOrder="1"/>
    </xf>
    <xf numFmtId="3" fontId="50" fillId="0" borderId="3" xfId="0" applyNumberFormat="1" applyFont="1" applyFill="1" applyBorder="1" applyAlignment="1">
      <alignment readingOrder="1"/>
    </xf>
    <xf numFmtId="3" fontId="50" fillId="0" borderId="0" xfId="0" applyNumberFormat="1" applyFont="1" applyFill="1" applyBorder="1" applyAlignment="1">
      <alignment readingOrder="1"/>
    </xf>
    <xf numFmtId="3" fontId="50" fillId="0" borderId="7" xfId="10" applyNumberFormat="1" applyFont="1" applyFill="1" applyBorder="1" applyAlignment="1" applyProtection="1">
      <alignment horizontal="right"/>
    </xf>
    <xf numFmtId="0" fontId="50" fillId="0" borderId="3" xfId="0" applyFont="1" applyFill="1" applyBorder="1"/>
    <xf numFmtId="165" fontId="50" fillId="0" borderId="0" xfId="1" applyNumberFormat="1" applyFont="1" applyFill="1" applyBorder="1" applyAlignment="1">
      <alignment readingOrder="1"/>
    </xf>
    <xf numFmtId="3" fontId="50" fillId="0" borderId="9" xfId="0" applyNumberFormat="1" applyFont="1" applyBorder="1" applyAlignment="1">
      <alignment readingOrder="1"/>
    </xf>
    <xf numFmtId="164" fontId="50" fillId="0" borderId="0" xfId="0" applyNumberFormat="1" applyFont="1" applyBorder="1"/>
    <xf numFmtId="3" fontId="50" fillId="0" borderId="0" xfId="0" applyNumberFormat="1" applyFont="1" applyAlignment="1">
      <alignment horizontal="right" vertical="top"/>
    </xf>
    <xf numFmtId="3" fontId="50" fillId="0" borderId="0" xfId="0" applyNumberFormat="1" applyFont="1" applyAlignment="1">
      <alignment vertical="top"/>
    </xf>
    <xf numFmtId="2" fontId="50" fillId="0" borderId="0" xfId="0" applyNumberFormat="1" applyFont="1" applyAlignment="1">
      <alignment vertical="top"/>
    </xf>
    <xf numFmtId="2" fontId="50" fillId="0" borderId="0" xfId="0" applyNumberFormat="1" applyFont="1" applyBorder="1" applyAlignment="1">
      <alignment vertical="top" readingOrder="1"/>
    </xf>
    <xf numFmtId="3" fontId="50" fillId="0" borderId="0" xfId="0" applyNumberFormat="1" applyFont="1" applyBorder="1" applyAlignment="1">
      <alignment vertical="top" readingOrder="1"/>
    </xf>
    <xf numFmtId="0" fontId="50" fillId="0" borderId="0" xfId="0" applyFont="1" applyBorder="1" applyAlignment="1">
      <alignment vertical="top"/>
    </xf>
    <xf numFmtId="37" fontId="50" fillId="0" borderId="0" xfId="1" applyNumberFormat="1" applyFont="1" applyAlignment="1">
      <alignment vertical="top"/>
    </xf>
    <xf numFmtId="3" fontId="50" fillId="0" borderId="0" xfId="0" applyNumberFormat="1" applyFont="1" applyFill="1" applyBorder="1" applyAlignment="1">
      <alignment vertical="top" readingOrder="1"/>
    </xf>
    <xf numFmtId="169" fontId="50" fillId="0" borderId="0" xfId="0" applyNumberFormat="1" applyFont="1" applyBorder="1" applyAlignment="1">
      <alignment horizontal="right"/>
    </xf>
    <xf numFmtId="169" fontId="50" fillId="0" borderId="0" xfId="0" applyNumberFormat="1" applyFont="1" applyBorder="1"/>
    <xf numFmtId="0" fontId="50" fillId="0" borderId="5" xfId="0" applyFont="1" applyBorder="1" applyAlignment="1"/>
    <xf numFmtId="169" fontId="50" fillId="0" borderId="3" xfId="0" applyNumberFormat="1" applyFont="1" applyBorder="1" applyAlignment="1">
      <alignment horizontal="right"/>
    </xf>
    <xf numFmtId="0" fontId="50" fillId="0" borderId="5" xfId="0" applyFont="1" applyFill="1" applyBorder="1" applyAlignment="1"/>
    <xf numFmtId="17" fontId="50" fillId="0" borderId="12" xfId="0" quotePrefix="1" applyNumberFormat="1" applyFont="1" applyBorder="1" applyAlignment="1">
      <alignment horizontal="center" vertical="center" wrapText="1"/>
    </xf>
    <xf numFmtId="0" fontId="50" fillId="0" borderId="13" xfId="0" applyFont="1" applyBorder="1" applyAlignment="1">
      <alignment horizontal="center" vertical="center" wrapText="1"/>
    </xf>
    <xf numFmtId="3" fontId="82" fillId="0" borderId="0" xfId="0" applyNumberFormat="1" applyFont="1" applyFill="1" applyBorder="1" applyAlignment="1">
      <alignment horizontal="right"/>
    </xf>
    <xf numFmtId="0" fontId="50" fillId="0" borderId="0" xfId="0" applyFont="1" applyAlignment="1"/>
    <xf numFmtId="0" fontId="50" fillId="0" borderId="0" xfId="0" applyFont="1" applyFill="1" applyBorder="1"/>
    <xf numFmtId="0" fontId="78" fillId="0" borderId="0" xfId="0" applyFont="1" applyFill="1" applyBorder="1" applyAlignment="1">
      <alignment horizontal="center" wrapText="1"/>
    </xf>
    <xf numFmtId="0" fontId="50" fillId="0" borderId="0" xfId="0" applyFont="1" applyFill="1" applyBorder="1" applyAlignment="1">
      <alignment horizontal="left"/>
    </xf>
    <xf numFmtId="0" fontId="50" fillId="0" borderId="0" xfId="0" applyFont="1" applyFill="1" applyBorder="1" applyAlignment="1">
      <alignment wrapText="1"/>
    </xf>
    <xf numFmtId="0" fontId="50" fillId="0" borderId="12" xfId="0" applyFont="1" applyBorder="1"/>
    <xf numFmtId="3" fontId="50" fillId="0" borderId="7" xfId="1" applyNumberFormat="1" applyFont="1" applyBorder="1"/>
    <xf numFmtId="0" fontId="50" fillId="0" borderId="3" xfId="0" applyFont="1" applyBorder="1" applyAlignment="1">
      <alignment wrapText="1"/>
    </xf>
    <xf numFmtId="0" fontId="50" fillId="0" borderId="2" xfId="0" applyFont="1" applyBorder="1"/>
    <xf numFmtId="0" fontId="50" fillId="0" borderId="12" xfId="0" applyFont="1" applyBorder="1" applyAlignment="1">
      <alignment vertical="center"/>
    </xf>
    <xf numFmtId="0" fontId="82" fillId="0" borderId="11" xfId="0" applyFont="1" applyBorder="1" applyAlignment="1">
      <alignment horizontal="center"/>
    </xf>
    <xf numFmtId="0" fontId="50" fillId="0" borderId="0" xfId="0" applyFont="1" applyBorder="1" applyAlignment="1"/>
    <xf numFmtId="0" fontId="50" fillId="0" borderId="7" xfId="0" applyFont="1" applyBorder="1" applyAlignment="1"/>
    <xf numFmtId="3" fontId="50" fillId="0" borderId="19" xfId="0" applyNumberFormat="1" applyFont="1" applyBorder="1" applyAlignment="1">
      <alignment horizontal="right"/>
    </xf>
    <xf numFmtId="3" fontId="50" fillId="0" borderId="16" xfId="0" applyNumberFormat="1" applyFont="1" applyBorder="1" applyAlignment="1">
      <alignment horizontal="right"/>
    </xf>
    <xf numFmtId="0" fontId="78" fillId="0" borderId="3" xfId="11" applyFont="1" applyBorder="1" applyAlignment="1">
      <alignment horizontal="left"/>
    </xf>
    <xf numFmtId="0" fontId="50" fillId="0" borderId="3" xfId="11" applyFont="1" applyBorder="1"/>
    <xf numFmtId="3" fontId="50" fillId="0" borderId="7" xfId="11" applyNumberFormat="1" applyFont="1" applyBorder="1"/>
    <xf numFmtId="0" fontId="50" fillId="0" borderId="3" xfId="11" applyFont="1" applyBorder="1" applyAlignment="1">
      <alignment horizontal="left" indent="1"/>
    </xf>
    <xf numFmtId="3" fontId="50" fillId="0" borderId="3" xfId="11" applyNumberFormat="1" applyFont="1" applyBorder="1"/>
    <xf numFmtId="3" fontId="50" fillId="0" borderId="3" xfId="11" applyNumberFormat="1" applyFont="1" applyBorder="1" applyAlignment="1">
      <alignment horizontal="right"/>
    </xf>
    <xf numFmtId="0" fontId="50" fillId="0" borderId="3" xfId="11" applyFont="1" applyBorder="1" applyAlignment="1">
      <alignment horizontal="left" indent="2"/>
    </xf>
    <xf numFmtId="169" fontId="50" fillId="0" borderId="7" xfId="11" applyNumberFormat="1" applyFont="1" applyBorder="1"/>
    <xf numFmtId="169" fontId="50" fillId="0" borderId="7" xfId="11" applyNumberFormat="1" applyFont="1" applyBorder="1" applyAlignment="1">
      <alignment horizontal="right"/>
    </xf>
    <xf numFmtId="0" fontId="78" fillId="0" borderId="3" xfId="11" applyFont="1" applyBorder="1"/>
    <xf numFmtId="3" fontId="50" fillId="0" borderId="3" xfId="1" applyNumberFormat="1" applyFont="1" applyFill="1" applyBorder="1" applyAlignment="1">
      <alignment horizontal="right" readingOrder="2"/>
    </xf>
    <xf numFmtId="3" fontId="50" fillId="0" borderId="0" xfId="11" applyNumberFormat="1" applyFont="1"/>
    <xf numFmtId="0" fontId="50" fillId="0" borderId="3" xfId="0" applyFont="1" applyBorder="1" applyAlignment="1">
      <alignment vertical="top"/>
    </xf>
    <xf numFmtId="0" fontId="50" fillId="0" borderId="3" xfId="0" applyFont="1" applyBorder="1" applyAlignment="1">
      <alignment horizontal="left" vertical="top"/>
    </xf>
    <xf numFmtId="0" fontId="82" fillId="0" borderId="11" xfId="0" applyFont="1" applyFill="1" applyBorder="1" applyAlignment="1">
      <alignment horizontal="center"/>
    </xf>
    <xf numFmtId="3" fontId="85" fillId="0" borderId="0" xfId="0" applyNumberFormat="1" applyFont="1" applyBorder="1" applyAlignment="1">
      <alignment horizontal="right" vertical="center"/>
    </xf>
    <xf numFmtId="3" fontId="50" fillId="0" borderId="7" xfId="0" applyNumberFormat="1" applyFont="1" applyBorder="1" applyAlignment="1">
      <alignment horizontal="right"/>
    </xf>
    <xf numFmtId="0" fontId="85" fillId="0" borderId="0" xfId="0" applyFont="1" applyAlignment="1"/>
    <xf numFmtId="3" fontId="50" fillId="0" borderId="0" xfId="1" applyNumberFormat="1" applyFont="1" applyBorder="1" applyAlignment="1"/>
    <xf numFmtId="3" fontId="50" fillId="0" borderId="7" xfId="1" applyNumberFormat="1" applyFont="1" applyBorder="1" applyAlignment="1"/>
    <xf numFmtId="169" fontId="50" fillId="0" borderId="5" xfId="0" applyNumberFormat="1" applyFont="1" applyBorder="1" applyAlignment="1">
      <alignment horizontal="right"/>
    </xf>
    <xf numFmtId="169" fontId="50" fillId="0" borderId="5" xfId="0" applyNumberFormat="1" applyFont="1" applyBorder="1"/>
    <xf numFmtId="0" fontId="50" fillId="0" borderId="32" xfId="11" applyFont="1" applyBorder="1"/>
    <xf numFmtId="0" fontId="50" fillId="0" borderId="13" xfId="11" applyFont="1" applyBorder="1"/>
    <xf numFmtId="0" fontId="99" fillId="0" borderId="13" xfId="11" applyFont="1" applyBorder="1" applyAlignment="1">
      <alignment horizontal="center"/>
    </xf>
    <xf numFmtId="3" fontId="50" fillId="0" borderId="5" xfId="11" applyNumberFormat="1" applyFont="1" applyBorder="1" applyAlignment="1">
      <alignment horizontal="right"/>
    </xf>
    <xf numFmtId="3" fontId="50" fillId="0" borderId="5" xfId="11" applyNumberFormat="1" applyFont="1" applyBorder="1"/>
    <xf numFmtId="169" fontId="50" fillId="0" borderId="3" xfId="0" applyNumberFormat="1" applyFont="1" applyBorder="1" applyAlignment="1">
      <alignment vertical="top"/>
    </xf>
    <xf numFmtId="0" fontId="91" fillId="0" borderId="0" xfId="0" applyFont="1" applyFill="1" applyAlignment="1"/>
    <xf numFmtId="165" fontId="92" fillId="0" borderId="0" xfId="1" applyNumberFormat="1" applyFont="1" applyFill="1" applyAlignment="1"/>
    <xf numFmtId="165" fontId="50" fillId="0" borderId="0" xfId="1" applyNumberFormat="1" applyFont="1" applyAlignment="1"/>
    <xf numFmtId="37" fontId="50" fillId="0" borderId="0" xfId="0" applyNumberFormat="1" applyFont="1" applyAlignment="1"/>
    <xf numFmtId="169" fontId="85" fillId="0" borderId="0" xfId="0" applyNumberFormat="1" applyFont="1" applyBorder="1" applyAlignment="1">
      <alignment horizontal="right" vertical="center"/>
    </xf>
    <xf numFmtId="0" fontId="0" fillId="0" borderId="0" xfId="0"/>
    <xf numFmtId="17" fontId="50" fillId="0" borderId="14" xfId="0" quotePrefix="1" applyNumberFormat="1" applyFont="1" applyFill="1" applyBorder="1" applyAlignment="1">
      <alignment horizontal="center" vertical="center" wrapText="1"/>
    </xf>
    <xf numFmtId="0" fontId="85" fillId="0" borderId="3" xfId="19" applyFont="1" applyFill="1" applyBorder="1" applyAlignment="1">
      <alignment horizontal="left" indent="1"/>
    </xf>
    <xf numFmtId="0" fontId="35"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49" fontId="81" fillId="0" borderId="0" xfId="0" applyNumberFormat="1" applyFont="1" applyAlignment="1">
      <alignment horizontal="center" vertical="center" wrapText="1"/>
    </xf>
    <xf numFmtId="3" fontId="50" fillId="0" borderId="0" xfId="1" applyNumberFormat="1" applyFont="1" applyFill="1" applyBorder="1" applyAlignment="1"/>
    <xf numFmtId="3" fontId="50" fillId="0" borderId="32" xfId="0" applyNumberFormat="1" applyFont="1" applyBorder="1" applyAlignment="1">
      <alignment readingOrder="1"/>
    </xf>
    <xf numFmtId="169" fontId="82" fillId="0" borderId="32" xfId="1" applyNumberFormat="1" applyFont="1" applyBorder="1" applyAlignment="1">
      <alignment readingOrder="2"/>
    </xf>
    <xf numFmtId="0" fontId="50" fillId="0" borderId="3" xfId="0" applyFont="1" applyFill="1" applyBorder="1" applyAlignment="1">
      <alignment vertical="top"/>
    </xf>
    <xf numFmtId="169" fontId="50" fillId="0" borderId="3" xfId="0" applyNumberFormat="1" applyFont="1" applyFill="1" applyBorder="1" applyAlignment="1">
      <alignment vertical="top"/>
    </xf>
    <xf numFmtId="169" fontId="35" fillId="0" borderId="0" xfId="78" applyNumberFormat="1" applyFont="1" applyFill="1" applyBorder="1" applyAlignment="1"/>
    <xf numFmtId="3" fontId="85" fillId="0" borderId="5" xfId="25" applyNumberFormat="1" applyFont="1" applyBorder="1" applyAlignment="1">
      <alignment horizontal="right" vertical="top"/>
    </xf>
    <xf numFmtId="3" fontId="50" fillId="0" borderId="0" xfId="0" applyNumberFormat="1" applyFont="1" applyBorder="1" applyAlignment="1">
      <alignment vertical="top"/>
    </xf>
    <xf numFmtId="169" fontId="50" fillId="0" borderId="0" xfId="0" applyNumberFormat="1" applyFont="1" applyBorder="1" applyAlignment="1">
      <alignment vertical="top"/>
    </xf>
    <xf numFmtId="169" fontId="85" fillId="0" borderId="7" xfId="0" applyNumberFormat="1" applyFont="1" applyBorder="1" applyAlignment="1">
      <alignment vertical="top"/>
    </xf>
    <xf numFmtId="3" fontId="50" fillId="0" borderId="3" xfId="0" applyNumberFormat="1" applyFont="1" applyBorder="1" applyAlignment="1">
      <alignment vertical="top"/>
    </xf>
    <xf numFmtId="3" fontId="50" fillId="0" borderId="5" xfId="0" applyNumberFormat="1" applyFont="1" applyFill="1" applyBorder="1" applyAlignment="1">
      <alignment vertical="top"/>
    </xf>
    <xf numFmtId="3" fontId="50" fillId="0" borderId="3" xfId="10" applyNumberFormat="1" applyFont="1" applyFill="1" applyBorder="1" applyAlignment="1" applyProtection="1">
      <alignment horizontal="right" vertical="top"/>
    </xf>
    <xf numFmtId="0" fontId="50" fillId="0" borderId="18" xfId="0" applyFont="1" applyBorder="1" applyAlignment="1">
      <alignment horizontal="left" vertical="top"/>
    </xf>
    <xf numFmtId="169" fontId="50" fillId="0" borderId="19" xfId="0" applyNumberFormat="1" applyFont="1" applyBorder="1" applyAlignment="1">
      <alignment vertical="top"/>
    </xf>
    <xf numFmtId="169" fontId="50" fillId="0" borderId="2" xfId="0" applyNumberFormat="1" applyFont="1" applyBorder="1" applyAlignment="1">
      <alignment vertical="top"/>
    </xf>
    <xf numFmtId="3" fontId="50" fillId="0" borderId="2" xfId="0" applyNumberFormat="1" applyFont="1" applyBorder="1" applyAlignment="1">
      <alignment vertical="top"/>
    </xf>
    <xf numFmtId="3" fontId="50" fillId="0" borderId="0" xfId="0" applyNumberFormat="1" applyFont="1" applyFill="1" applyBorder="1" applyAlignment="1">
      <alignment vertical="top"/>
    </xf>
    <xf numFmtId="3" fontId="50" fillId="0" borderId="0" xfId="0" applyNumberFormat="1" applyFont="1" applyFill="1" applyAlignment="1">
      <alignment vertical="top"/>
    </xf>
    <xf numFmtId="37" fontId="50" fillId="0" borderId="0" xfId="0" applyNumberFormat="1" applyFont="1" applyFill="1" applyBorder="1" applyAlignment="1">
      <alignment vertical="top"/>
    </xf>
    <xf numFmtId="0" fontId="50" fillId="0" borderId="0" xfId="0" applyFont="1" applyFill="1" applyBorder="1" applyAlignment="1">
      <alignment horizontal="center" wrapText="1"/>
    </xf>
    <xf numFmtId="0" fontId="50" fillId="0" borderId="0" xfId="0" quotePrefix="1" applyFont="1" applyAlignment="1"/>
    <xf numFmtId="0" fontId="35" fillId="0" borderId="13" xfId="0" applyFont="1" applyBorder="1" applyAlignment="1">
      <alignment horizontal="center" vertical="center" wrapText="1"/>
    </xf>
    <xf numFmtId="0" fontId="35" fillId="0" borderId="2" xfId="0" applyFont="1" applyBorder="1" applyAlignment="1">
      <alignment horizontal="center" vertical="center"/>
    </xf>
    <xf numFmtId="17" fontId="50" fillId="0" borderId="5" xfId="0" quotePrefix="1" applyNumberFormat="1" applyFont="1" applyBorder="1" applyAlignment="1">
      <alignment horizontal="center" vertical="center" wrapText="1"/>
    </xf>
    <xf numFmtId="17" fontId="50" fillId="0" borderId="0" xfId="0" quotePrefix="1" applyNumberFormat="1" applyFont="1" applyBorder="1" applyAlignment="1">
      <alignment horizontal="center" vertical="center" wrapText="1"/>
    </xf>
    <xf numFmtId="17" fontId="50" fillId="0" borderId="0" xfId="0" quotePrefix="1" applyNumberFormat="1" applyFont="1" applyFill="1" applyBorder="1" applyAlignment="1">
      <alignment horizontal="center" vertical="center" wrapText="1"/>
    </xf>
    <xf numFmtId="0" fontId="50" fillId="0" borderId="7" xfId="0" applyFont="1" applyBorder="1" applyAlignment="1">
      <alignment horizontal="center" vertical="center" wrapText="1"/>
    </xf>
    <xf numFmtId="17" fontId="50" fillId="0" borderId="8" xfId="0" quotePrefix="1" applyNumberFormat="1" applyFont="1" applyBorder="1" applyAlignment="1">
      <alignment horizontal="center" vertical="center" wrapText="1"/>
    </xf>
    <xf numFmtId="17" fontId="50" fillId="0" borderId="10" xfId="0" quotePrefix="1" applyNumberFormat="1" applyFont="1" applyBorder="1" applyAlignment="1">
      <alignment horizontal="center" vertical="center" wrapText="1"/>
    </xf>
    <xf numFmtId="17" fontId="50" fillId="0" borderId="10" xfId="0" quotePrefix="1" applyNumberFormat="1" applyFont="1" applyFill="1" applyBorder="1" applyAlignment="1">
      <alignment horizontal="center" vertical="center" wrapText="1"/>
    </xf>
    <xf numFmtId="17" fontId="50" fillId="0" borderId="6" xfId="0" quotePrefix="1" applyNumberFormat="1"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xf>
    <xf numFmtId="0" fontId="50" fillId="0" borderId="32" xfId="0" applyFont="1" applyBorder="1"/>
    <xf numFmtId="0" fontId="78" fillId="0" borderId="0" xfId="0" applyFont="1" applyFill="1" applyBorder="1" applyAlignment="1"/>
    <xf numFmtId="0" fontId="50" fillId="0" borderId="7" xfId="0" applyFont="1" applyBorder="1" applyAlignment="1">
      <alignment horizontal="right"/>
    </xf>
    <xf numFmtId="0" fontId="82" fillId="0" borderId="5" xfId="0" applyFont="1" applyBorder="1" applyAlignment="1">
      <alignment horizontal="right"/>
    </xf>
    <xf numFmtId="0" fontId="82" fillId="0" borderId="0" xfId="0" applyFont="1" applyFill="1" applyBorder="1" applyAlignment="1">
      <alignment horizontal="right"/>
    </xf>
    <xf numFmtId="169" fontId="82" fillId="0" borderId="3" xfId="0" applyNumberFormat="1" applyFont="1" applyBorder="1" applyAlignment="1">
      <alignment horizontal="right"/>
    </xf>
    <xf numFmtId="169" fontId="50" fillId="0" borderId="32" xfId="0" applyNumberFormat="1" applyFont="1" applyBorder="1" applyAlignment="1">
      <alignment horizontal="right"/>
    </xf>
    <xf numFmtId="0" fontId="35" fillId="0" borderId="0" xfId="78"/>
    <xf numFmtId="0" fontId="50" fillId="0" borderId="0" xfId="78" applyFont="1"/>
    <xf numFmtId="3" fontId="50" fillId="0" borderId="0" xfId="78" applyNumberFormat="1" applyFont="1"/>
    <xf numFmtId="169" fontId="93" fillId="0" borderId="3" xfId="78" applyNumberFormat="1" applyFont="1" applyBorder="1"/>
    <xf numFmtId="3" fontId="93" fillId="0" borderId="3" xfId="78" applyNumberFormat="1" applyFont="1" applyBorder="1"/>
    <xf numFmtId="3" fontId="95" fillId="0" borderId="3" xfId="78" applyNumberFormat="1" applyFont="1" applyBorder="1"/>
    <xf numFmtId="0" fontId="93" fillId="0" borderId="3" xfId="78" applyFont="1" applyBorder="1"/>
    <xf numFmtId="0" fontId="50" fillId="0" borderId="0" xfId="0" applyFont="1" applyFill="1" applyBorder="1" applyAlignment="1">
      <alignment horizontal="left" wrapText="1"/>
    </xf>
    <xf numFmtId="0" fontId="50" fillId="0" borderId="0" xfId="0" applyFont="1" applyFill="1"/>
    <xf numFmtId="0" fontId="50" fillId="0" borderId="0" xfId="0" applyFont="1" applyFill="1" applyAlignment="1"/>
    <xf numFmtId="0" fontId="39" fillId="0" borderId="16" xfId="0" applyFont="1" applyBorder="1" applyAlignment="1">
      <alignment horizontal="left" vertical="center"/>
    </xf>
    <xf numFmtId="0" fontId="40" fillId="0" borderId="16"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74" fillId="0" borderId="0" xfId="0" applyFont="1" applyBorder="1" applyAlignment="1">
      <alignment vertical="center"/>
    </xf>
    <xf numFmtId="0" fontId="35" fillId="0" borderId="0" xfId="78" applyAlignment="1">
      <alignment vertical="center"/>
    </xf>
    <xf numFmtId="0" fontId="50" fillId="0" borderId="0" xfId="0" applyFont="1" applyAlignment="1">
      <alignment vertical="center"/>
    </xf>
    <xf numFmtId="3" fontId="50" fillId="0" borderId="16" xfId="0" applyNumberFormat="1" applyFont="1" applyBorder="1" applyAlignment="1">
      <alignment vertical="top"/>
    </xf>
    <xf numFmtId="0" fontId="82" fillId="0" borderId="7" xfId="0" applyFont="1" applyBorder="1" applyAlignment="1"/>
    <xf numFmtId="3" fontId="50" fillId="0" borderId="36" xfId="0" applyNumberFormat="1" applyFont="1" applyBorder="1" applyAlignment="1">
      <alignment horizontal="right"/>
    </xf>
    <xf numFmtId="3" fontId="50" fillId="0" borderId="37" xfId="0" applyNumberFormat="1" applyFont="1" applyBorder="1" applyAlignment="1">
      <alignment horizontal="right"/>
    </xf>
    <xf numFmtId="0" fontId="102" fillId="0" borderId="0" xfId="73" applyFont="1" applyAlignment="1">
      <alignment wrapText="1"/>
    </xf>
    <xf numFmtId="0" fontId="102" fillId="0" borderId="5" xfId="73" applyFont="1" applyBorder="1" applyAlignment="1">
      <alignment horizontal="left" vertical="center" wrapText="1"/>
    </xf>
    <xf numFmtId="0" fontId="102" fillId="0" borderId="31" xfId="73" applyFont="1" applyBorder="1" applyAlignment="1">
      <alignment horizontal="left" vertical="center" wrapText="1"/>
    </xf>
    <xf numFmtId="0" fontId="102" fillId="0" borderId="3" xfId="73" applyFont="1" applyBorder="1" applyAlignment="1">
      <alignment horizontal="left" vertical="center" wrapText="1"/>
    </xf>
    <xf numFmtId="0" fontId="102" fillId="0" borderId="11" xfId="73" applyFont="1" applyBorder="1" applyAlignment="1">
      <alignment vertical="center"/>
    </xf>
    <xf numFmtId="0" fontId="102" fillId="0" borderId="0" xfId="73" applyFont="1"/>
    <xf numFmtId="3" fontId="35" fillId="0" borderId="0" xfId="0" applyNumberFormat="1" applyFont="1" applyFill="1"/>
    <xf numFmtId="0" fontId="0" fillId="0" borderId="13" xfId="0" applyBorder="1" applyAlignment="1">
      <alignment vertical="center"/>
    </xf>
    <xf numFmtId="0" fontId="50" fillId="0" borderId="0" xfId="0" applyFont="1" applyFill="1" applyBorder="1" applyAlignment="1">
      <alignment horizontal="left" wrapText="1"/>
    </xf>
    <xf numFmtId="3" fontId="83" fillId="0" borderId="3" xfId="11" applyNumberFormat="1" applyFont="1" applyBorder="1"/>
    <xf numFmtId="169" fontId="50" fillId="0" borderId="5" xfId="0" applyNumberFormat="1" applyFont="1" applyBorder="1" applyAlignment="1">
      <alignment readingOrder="1"/>
    </xf>
    <xf numFmtId="169" fontId="50" fillId="0" borderId="0" xfId="0" applyNumberFormat="1" applyFont="1" applyBorder="1" applyAlignment="1">
      <alignment readingOrder="1"/>
    </xf>
    <xf numFmtId="169" fontId="50" fillId="0" borderId="0" xfId="1" applyNumberFormat="1" applyFont="1" applyAlignment="1"/>
    <xf numFmtId="3" fontId="0" fillId="0" borderId="0" xfId="0" applyNumberFormat="1" applyAlignment="1"/>
    <xf numFmtId="14" fontId="0" fillId="0" borderId="0" xfId="0" applyNumberFormat="1" applyAlignment="1"/>
    <xf numFmtId="3" fontId="50" fillId="0" borderId="3" xfId="0" applyNumberFormat="1" applyFont="1" applyBorder="1" applyAlignment="1">
      <alignment horizontal="right" readingOrder="1"/>
    </xf>
    <xf numFmtId="3" fontId="50" fillId="0" borderId="0" xfId="0" applyNumberFormat="1" applyFont="1" applyAlignment="1">
      <alignment horizontal="right" readingOrder="1"/>
    </xf>
    <xf numFmtId="9" fontId="50" fillId="0" borderId="3" xfId="0" applyNumberFormat="1" applyFont="1" applyBorder="1" applyAlignment="1">
      <alignment horizontal="right" readingOrder="1"/>
    </xf>
    <xf numFmtId="169" fontId="50" fillId="0" borderId="5" xfId="0" applyNumberFormat="1" applyFont="1" applyFill="1" applyBorder="1" applyAlignment="1">
      <alignment readingOrder="1"/>
    </xf>
    <xf numFmtId="169" fontId="50" fillId="0" borderId="0" xfId="1" applyNumberFormat="1" applyFont="1" applyFill="1" applyAlignment="1"/>
    <xf numFmtId="169" fontId="50" fillId="0" borderId="0" xfId="1" applyNumberFormat="1" applyFont="1" applyFill="1" applyBorder="1" applyAlignment="1">
      <alignment readingOrder="1"/>
    </xf>
    <xf numFmtId="169" fontId="50" fillId="0" borderId="0" xfId="0" applyNumberFormat="1" applyFont="1" applyFill="1" applyAlignment="1">
      <alignment horizontal="right"/>
    </xf>
    <xf numFmtId="9" fontId="50" fillId="0" borderId="3" xfId="0" applyNumberFormat="1" applyFont="1" applyFill="1" applyBorder="1" applyAlignment="1">
      <alignment readingOrder="1"/>
    </xf>
    <xf numFmtId="165" fontId="0" fillId="0" borderId="0" xfId="1" applyNumberFormat="1" applyFont="1" applyFill="1" applyAlignment="1"/>
    <xf numFmtId="0" fontId="0" fillId="0" borderId="0" xfId="0" applyFill="1" applyAlignment="1"/>
    <xf numFmtId="0" fontId="50" fillId="0" borderId="3" xfId="0" applyFont="1" applyFill="1" applyBorder="1" applyAlignment="1"/>
    <xf numFmtId="169" fontId="50" fillId="0" borderId="0" xfId="0" applyNumberFormat="1" applyFont="1" applyFill="1" applyBorder="1" applyAlignment="1">
      <alignment readingOrder="1"/>
    </xf>
    <xf numFmtId="165" fontId="50" fillId="0" borderId="0" xfId="0" applyNumberFormat="1" applyFont="1" applyFill="1" applyAlignment="1"/>
    <xf numFmtId="0" fontId="50" fillId="0" borderId="4" xfId="0" applyFont="1" applyBorder="1" applyAlignment="1"/>
    <xf numFmtId="169" fontId="50" fillId="0" borderId="19" xfId="0" applyNumberFormat="1" applyFont="1" applyBorder="1" applyAlignment="1">
      <alignment readingOrder="1"/>
    </xf>
    <xf numFmtId="169" fontId="50" fillId="0" borderId="16" xfId="0" applyNumberFormat="1" applyFont="1" applyBorder="1" applyAlignment="1">
      <alignment readingOrder="1"/>
    </xf>
    <xf numFmtId="9" fontId="50" fillId="0" borderId="2" xfId="0" applyNumberFormat="1" applyFont="1" applyBorder="1" applyAlignment="1">
      <alignment readingOrder="1"/>
    </xf>
    <xf numFmtId="169" fontId="35" fillId="0" borderId="0" xfId="0" applyNumberFormat="1" applyFont="1"/>
    <xf numFmtId="3" fontId="82" fillId="0" borderId="32" xfId="11" applyNumberFormat="1" applyFont="1" applyBorder="1" applyAlignment="1">
      <alignment horizontal="center" vertical="center"/>
    </xf>
    <xf numFmtId="0" fontId="82" fillId="0" borderId="13" xfId="11" applyFont="1" applyBorder="1" applyAlignment="1">
      <alignment horizontal="center" vertical="center" wrapText="1"/>
    </xf>
    <xf numFmtId="0" fontId="93" fillId="0" borderId="13" xfId="11" applyFont="1" applyBorder="1" applyAlignment="1">
      <alignment horizontal="center" vertical="center" wrapText="1"/>
    </xf>
    <xf numFmtId="0" fontId="50" fillId="0" borderId="11" xfId="78" applyFont="1" applyBorder="1"/>
    <xf numFmtId="0" fontId="50" fillId="0" borderId="3" xfId="78" applyFont="1" applyBorder="1"/>
    <xf numFmtId="3" fontId="79" fillId="0" borderId="3" xfId="11" applyNumberFormat="1" applyFont="1" applyBorder="1"/>
    <xf numFmtId="3" fontId="85" fillId="0" borderId="3" xfId="11" applyNumberFormat="1" applyFont="1" applyBorder="1" applyAlignment="1">
      <alignment horizontal="right"/>
    </xf>
    <xf numFmtId="3" fontId="85" fillId="0" borderId="3" xfId="11" applyNumberFormat="1" applyFont="1" applyBorder="1"/>
    <xf numFmtId="3" fontId="109" fillId="0" borderId="3" xfId="11" applyNumberFormat="1" applyFont="1" applyBorder="1"/>
    <xf numFmtId="169" fontId="96" fillId="0" borderId="3" xfId="1" applyNumberFormat="1" applyFont="1" applyFill="1" applyBorder="1" applyAlignment="1"/>
    <xf numFmtId="165" fontId="79" fillId="0" borderId="3" xfId="1" applyNumberFormat="1" applyFont="1" applyFill="1" applyBorder="1" applyAlignment="1"/>
    <xf numFmtId="169" fontId="109" fillId="0" borderId="32" xfId="1" applyNumberFormat="1" applyFont="1" applyFill="1" applyBorder="1" applyAlignment="1"/>
    <xf numFmtId="0" fontId="71" fillId="0" borderId="0" xfId="78" applyFont="1" applyAlignment="1">
      <alignment vertical="center"/>
    </xf>
    <xf numFmtId="3" fontId="50" fillId="0" borderId="3" xfId="78" applyNumberFormat="1" applyFont="1" applyBorder="1"/>
    <xf numFmtId="169" fontId="95" fillId="0" borderId="3" xfId="78" applyNumberFormat="1" applyFont="1" applyBorder="1"/>
    <xf numFmtId="0" fontId="95" fillId="0" borderId="3" xfId="78" applyFont="1" applyBorder="1"/>
    <xf numFmtId="169" fontId="93" fillId="0" borderId="3" xfId="78" applyNumberFormat="1" applyFont="1" applyBorder="1" applyAlignment="1">
      <alignment horizontal="right"/>
    </xf>
    <xf numFmtId="3" fontId="94" fillId="0" borderId="3" xfId="78" applyNumberFormat="1" applyFont="1" applyBorder="1" applyAlignment="1">
      <alignment horizontal="right"/>
    </xf>
    <xf numFmtId="169" fontId="95" fillId="0" borderId="32" xfId="78" applyNumberFormat="1" applyFont="1" applyBorder="1"/>
    <xf numFmtId="0" fontId="7" fillId="0" borderId="0" xfId="1210" applyAlignment="1">
      <alignment vertical="center"/>
    </xf>
    <xf numFmtId="0" fontId="7" fillId="0" borderId="0" xfId="1210"/>
    <xf numFmtId="0" fontId="105" fillId="0" borderId="13" xfId="73" applyFont="1" applyBorder="1" applyAlignment="1">
      <alignment horizontal="center" vertical="center" wrapText="1"/>
    </xf>
    <xf numFmtId="3" fontId="102" fillId="0" borderId="11" xfId="1211" applyNumberFormat="1" applyFont="1" applyBorder="1" applyAlignment="1">
      <alignment horizontal="left" vertical="center" wrapText="1"/>
    </xf>
    <xf numFmtId="3" fontId="102" fillId="0" borderId="5" xfId="1211" applyNumberFormat="1" applyFont="1" applyBorder="1" applyAlignment="1">
      <alignment horizontal="left" vertical="center" wrapText="1"/>
    </xf>
    <xf numFmtId="3" fontId="104" fillId="0" borderId="8" xfId="1211" applyNumberFormat="1" applyFont="1" applyBorder="1" applyAlignment="1">
      <alignment horizontal="right" wrapText="1"/>
    </xf>
    <xf numFmtId="3" fontId="104" fillId="0" borderId="10" xfId="1211" applyNumberFormat="1" applyFont="1" applyBorder="1" applyAlignment="1">
      <alignment horizontal="right" wrapText="1"/>
    </xf>
    <xf numFmtId="3" fontId="104" fillId="0" borderId="38" xfId="1211" applyNumberFormat="1" applyFont="1" applyBorder="1" applyAlignment="1">
      <alignment horizontal="right" wrapText="1"/>
    </xf>
    <xf numFmtId="3" fontId="102" fillId="0" borderId="11" xfId="1214" applyNumberFormat="1" applyFont="1" applyBorder="1" applyAlignment="1">
      <alignment horizontal="left" vertical="center" wrapText="1"/>
    </xf>
    <xf numFmtId="3" fontId="102" fillId="0" borderId="3" xfId="1214" applyNumberFormat="1" applyFont="1" applyBorder="1" applyAlignment="1">
      <alignment horizontal="left" vertical="center" wrapText="1"/>
    </xf>
    <xf numFmtId="3" fontId="104" fillId="0" borderId="8" xfId="1215" applyNumberFormat="1" applyFont="1" applyBorder="1" applyAlignment="1">
      <alignment horizontal="right" wrapText="1"/>
    </xf>
    <xf numFmtId="3" fontId="104" fillId="0" borderId="10" xfId="1215" applyNumberFormat="1" applyFont="1" applyBorder="1" applyAlignment="1">
      <alignment horizontal="right" wrapText="1"/>
    </xf>
    <xf numFmtId="3" fontId="104" fillId="0" borderId="38" xfId="1215" applyNumberFormat="1" applyFont="1" applyBorder="1" applyAlignment="1">
      <alignment horizontal="right" wrapText="1"/>
    </xf>
    <xf numFmtId="0" fontId="104" fillId="0" borderId="8" xfId="1212" applyFont="1" applyBorder="1"/>
    <xf numFmtId="0" fontId="104" fillId="0" borderId="10" xfId="1212" applyFont="1" applyBorder="1"/>
    <xf numFmtId="0" fontId="104" fillId="0" borderId="38" xfId="1212" applyFont="1" applyBorder="1"/>
    <xf numFmtId="0" fontId="102" fillId="0" borderId="5" xfId="73" applyFont="1" applyBorder="1" applyAlignment="1">
      <alignment vertical="center" wrapText="1"/>
    </xf>
    <xf numFmtId="3" fontId="105" fillId="33" borderId="0" xfId="1217" applyNumberFormat="1" applyFont="1" applyFill="1" applyAlignment="1">
      <alignment horizontal="right" vertical="center" wrapText="1"/>
    </xf>
    <xf numFmtId="3" fontId="100" fillId="0" borderId="0" xfId="1215" applyNumberFormat="1" applyFont="1" applyAlignment="1">
      <alignment horizontal="right" wrapText="1"/>
    </xf>
    <xf numFmtId="3" fontId="104" fillId="0" borderId="0" xfId="1215" applyNumberFormat="1" applyFont="1" applyAlignment="1">
      <alignment horizontal="right" wrapText="1"/>
    </xf>
    <xf numFmtId="3" fontId="105" fillId="33" borderId="0" xfId="1218" applyNumberFormat="1" applyFont="1" applyFill="1" applyAlignment="1">
      <alignment horizontal="right" vertical="center" wrapText="1"/>
    </xf>
    <xf numFmtId="0" fontId="104" fillId="0" borderId="0" xfId="1219" applyFont="1"/>
    <xf numFmtId="0" fontId="104" fillId="0" borderId="0" xfId="1220" applyFont="1"/>
    <xf numFmtId="0" fontId="102" fillId="0" borderId="0" xfId="1219" applyFont="1"/>
    <xf numFmtId="3" fontId="102" fillId="0" borderId="5" xfId="1214" applyNumberFormat="1" applyFont="1" applyBorder="1" applyAlignment="1">
      <alignment horizontal="left" vertical="center" wrapText="1"/>
    </xf>
    <xf numFmtId="3" fontId="102" fillId="0" borderId="5" xfId="1216" applyNumberFormat="1" applyFont="1" applyBorder="1" applyAlignment="1">
      <alignment vertical="center" wrapText="1"/>
    </xf>
    <xf numFmtId="3" fontId="104" fillId="0" borderId="29" xfId="1211" applyNumberFormat="1" applyFont="1" applyBorder="1"/>
    <xf numFmtId="3" fontId="104" fillId="0" borderId="29" xfId="1211" applyNumberFormat="1" applyFont="1" applyBorder="1" applyAlignment="1">
      <alignment horizontal="right" wrapText="1"/>
    </xf>
    <xf numFmtId="3" fontId="73" fillId="0" borderId="29" xfId="1211" applyNumberFormat="1" applyFont="1" applyBorder="1" applyAlignment="1">
      <alignment horizontal="right" wrapText="1"/>
    </xf>
    <xf numFmtId="169" fontId="50" fillId="0" borderId="3" xfId="78" applyNumberFormat="1" applyFont="1" applyBorder="1"/>
    <xf numFmtId="0" fontId="71" fillId="0" borderId="0" xfId="0" applyFont="1" applyAlignment="1">
      <alignment horizontal="left" vertical="top" wrapText="1"/>
    </xf>
    <xf numFmtId="169" fontId="50" fillId="0" borderId="3" xfId="11" applyNumberFormat="1" applyFont="1" applyBorder="1" applyAlignment="1">
      <alignment horizontal="right"/>
    </xf>
    <xf numFmtId="3" fontId="50" fillId="0" borderId="3" xfId="78" applyNumberFormat="1" applyFont="1" applyBorder="1" applyAlignment="1">
      <alignment horizontal="right"/>
    </xf>
    <xf numFmtId="3" fontId="93" fillId="0" borderId="3" xfId="78" applyNumberFormat="1" applyFont="1" applyBorder="1" applyAlignment="1">
      <alignment horizontal="right"/>
    </xf>
    <xf numFmtId="0" fontId="50" fillId="0" borderId="3" xfId="0" applyFont="1" applyBorder="1" applyAlignment="1">
      <alignment horizontal="right" vertical="top"/>
    </xf>
    <xf numFmtId="3" fontId="50" fillId="0" borderId="32" xfId="0" applyNumberFormat="1" applyFont="1" applyBorder="1" applyAlignment="1">
      <alignment horizontal="right" vertical="top"/>
    </xf>
    <xf numFmtId="3" fontId="95" fillId="0" borderId="32" xfId="78" applyNumberFormat="1" applyFont="1" applyBorder="1"/>
    <xf numFmtId="169" fontId="50" fillId="0" borderId="31" xfId="0" applyNumberFormat="1" applyFont="1" applyBorder="1" applyAlignment="1">
      <alignment horizontal="right"/>
    </xf>
    <xf numFmtId="169" fontId="50" fillId="0" borderId="37" xfId="0" applyNumberFormat="1" applyFont="1" applyBorder="1" applyAlignment="1">
      <alignment horizontal="right"/>
    </xf>
    <xf numFmtId="3" fontId="85" fillId="0" borderId="0" xfId="0" applyNumberFormat="1" applyFont="1" applyBorder="1" applyAlignment="1"/>
    <xf numFmtId="0" fontId="46" fillId="0" borderId="0" xfId="0" applyFont="1" applyAlignment="1">
      <alignment vertical="center"/>
    </xf>
    <xf numFmtId="169" fontId="85" fillId="0" borderId="0" xfId="0" applyNumberFormat="1" applyFont="1"/>
    <xf numFmtId="0" fontId="0" fillId="0" borderId="0" xfId="0"/>
    <xf numFmtId="0" fontId="0" fillId="0" borderId="0" xfId="0" applyAlignment="1">
      <alignment vertical="top"/>
    </xf>
    <xf numFmtId="0" fontId="35" fillId="0" borderId="39" xfId="0" applyFont="1" applyBorder="1" applyAlignment="1">
      <alignment horizontal="left" vertical="center" wrapText="1"/>
    </xf>
    <xf numFmtId="3" fontId="94" fillId="0" borderId="3" xfId="78" applyNumberFormat="1" applyFont="1" applyBorder="1"/>
    <xf numFmtId="0" fontId="81" fillId="0" borderId="0" xfId="0" applyFont="1" applyAlignment="1">
      <alignment horizontal="center" vertical="top" wrapText="1"/>
    </xf>
    <xf numFmtId="169" fontId="50" fillId="0" borderId="3" xfId="0" applyNumberFormat="1" applyFont="1" applyBorder="1" applyAlignment="1">
      <alignment vertical="center" wrapText="1"/>
    </xf>
    <xf numFmtId="17" fontId="50" fillId="0" borderId="7" xfId="0" quotePrefix="1" applyNumberFormat="1" applyFont="1" applyBorder="1" applyAlignment="1">
      <alignment horizontal="center" vertical="center" wrapText="1"/>
    </xf>
    <xf numFmtId="0" fontId="50" fillId="0" borderId="13" xfId="0" applyFont="1" applyBorder="1"/>
    <xf numFmtId="0" fontId="50" fillId="0" borderId="13" xfId="0" applyFont="1" applyBorder="1" applyAlignment="1">
      <alignment vertical="center"/>
    </xf>
    <xf numFmtId="0" fontId="35" fillId="0" borderId="13" xfId="0" applyFont="1" applyBorder="1" applyAlignment="1">
      <alignment horizontal="center" vertical="center"/>
    </xf>
    <xf numFmtId="0" fontId="50" fillId="0" borderId="0" xfId="0" applyFont="1" applyAlignment="1">
      <alignment horizontal="center" vertical="top"/>
    </xf>
    <xf numFmtId="14" fontId="50" fillId="0" borderId="0" xfId="0" applyNumberFormat="1" applyFont="1" applyAlignment="1">
      <alignment horizontal="right" vertical="top"/>
    </xf>
    <xf numFmtId="0" fontId="50" fillId="0" borderId="0" xfId="0" applyFont="1" applyAlignment="1">
      <alignment horizontal="right" vertical="top"/>
    </xf>
    <xf numFmtId="3" fontId="50" fillId="0" borderId="0" xfId="0" applyNumberFormat="1" applyFont="1" applyAlignment="1">
      <alignment horizontal="right"/>
    </xf>
    <xf numFmtId="0" fontId="39" fillId="0" borderId="0" xfId="0" applyFont="1" applyAlignment="1">
      <alignment vertical="center"/>
    </xf>
    <xf numFmtId="0" fontId="78" fillId="0" borderId="29" xfId="0" applyFont="1" applyBorder="1" applyAlignment="1">
      <alignment horizontal="left" vertical="center" wrapText="1"/>
    </xf>
    <xf numFmtId="0" fontId="39" fillId="0" borderId="0" xfId="0" applyFont="1" applyAlignment="1">
      <alignment horizontal="left" vertical="center" wrapText="1"/>
    </xf>
    <xf numFmtId="0" fontId="78" fillId="0" borderId="33" xfId="0" applyFont="1" applyBorder="1" applyAlignment="1">
      <alignment horizontal="center" vertical="center" wrapText="1"/>
    </xf>
    <xf numFmtId="0" fontId="50" fillId="0" borderId="33" xfId="0" applyFont="1" applyBorder="1" applyAlignment="1">
      <alignment horizontal="left" vertical="top" wrapText="1"/>
    </xf>
    <xf numFmtId="169" fontId="50" fillId="0" borderId="33" xfId="0" applyNumberFormat="1" applyFont="1" applyBorder="1" applyAlignment="1">
      <alignment horizontal="right" vertical="top" wrapText="1"/>
    </xf>
    <xf numFmtId="0" fontId="50" fillId="0" borderId="33" xfId="0" applyFont="1" applyBorder="1" applyAlignment="1">
      <alignment vertical="top"/>
    </xf>
    <xf numFmtId="0" fontId="50" fillId="0" borderId="34" xfId="0" applyFont="1" applyBorder="1" applyAlignment="1">
      <alignment horizontal="left" vertical="top" wrapText="1"/>
    </xf>
    <xf numFmtId="169" fontId="50" fillId="0" borderId="34" xfId="0" applyNumberFormat="1" applyFont="1" applyBorder="1" applyAlignment="1">
      <alignment horizontal="right" vertical="top" wrapText="1"/>
    </xf>
    <xf numFmtId="3" fontId="50" fillId="0" borderId="34" xfId="0" applyNumberFormat="1" applyFont="1" applyBorder="1" applyAlignment="1">
      <alignment vertical="top"/>
    </xf>
    <xf numFmtId="0" fontId="46" fillId="0" borderId="0" xfId="0" applyFont="1" applyAlignment="1">
      <alignment horizontal="left" vertical="center" wrapText="1"/>
    </xf>
    <xf numFmtId="0" fontId="50" fillId="0" borderId="34" xfId="0" applyFont="1" applyBorder="1" applyAlignment="1">
      <alignment vertical="top"/>
    </xf>
    <xf numFmtId="0" fontId="78" fillId="0" borderId="35" xfId="0" applyFont="1" applyBorder="1" applyAlignment="1">
      <alignment horizontal="left" vertical="top" wrapText="1"/>
    </xf>
    <xf numFmtId="169" fontId="78" fillId="0" borderId="35" xfId="0" applyNumberFormat="1" applyFont="1" applyBorder="1" applyAlignment="1">
      <alignment horizontal="right" vertical="top" wrapText="1"/>
    </xf>
    <xf numFmtId="3" fontId="94" fillId="0" borderId="37" xfId="11" applyNumberFormat="1" applyFont="1" applyBorder="1"/>
    <xf numFmtId="3" fontId="94" fillId="0" borderId="32" xfId="11" applyNumberFormat="1" applyFont="1" applyBorder="1"/>
    <xf numFmtId="0" fontId="78" fillId="0" borderId="32" xfId="11" applyFont="1" applyBorder="1"/>
    <xf numFmtId="174" fontId="93" fillId="0" borderId="3" xfId="78" applyNumberFormat="1" applyFont="1" applyBorder="1"/>
    <xf numFmtId="1" fontId="79" fillId="0" borderId="3" xfId="11" applyNumberFormat="1" applyFont="1" applyBorder="1"/>
    <xf numFmtId="3" fontId="94" fillId="0" borderId="3" xfId="11" applyNumberFormat="1" applyFont="1" applyBorder="1"/>
    <xf numFmtId="169" fontId="50" fillId="0" borderId="0" xfId="11" applyNumberFormat="1" applyFont="1" applyAlignment="1">
      <alignment horizontal="right"/>
    </xf>
    <xf numFmtId="3" fontId="50" fillId="0" borderId="0" xfId="11" applyNumberFormat="1" applyFont="1" applyAlignment="1">
      <alignment horizontal="right"/>
    </xf>
    <xf numFmtId="3" fontId="83" fillId="0" borderId="3" xfId="78" applyNumberFormat="1" applyFont="1" applyBorder="1"/>
    <xf numFmtId="3" fontId="94" fillId="0" borderId="7" xfId="11" applyNumberFormat="1" applyFont="1" applyBorder="1"/>
    <xf numFmtId="0" fontId="93" fillId="0" borderId="13" xfId="78" applyFont="1" applyBorder="1" applyAlignment="1">
      <alignment horizontal="center" vertical="center"/>
    </xf>
    <xf numFmtId="0" fontId="87" fillId="0" borderId="13" xfId="78" applyFont="1" applyBorder="1" applyAlignment="1">
      <alignment horizontal="center" vertical="center"/>
    </xf>
    <xf numFmtId="0" fontId="82" fillId="0" borderId="13" xfId="78"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39" fillId="0" borderId="13" xfId="0" applyFont="1" applyBorder="1" applyAlignment="1">
      <alignment horizontal="left" vertical="top"/>
    </xf>
    <xf numFmtId="0" fontId="50" fillId="0" borderId="12" xfId="0" applyFont="1" applyBorder="1" applyAlignment="1">
      <alignment horizontal="center" vertical="top" wrapText="1"/>
    </xf>
    <xf numFmtId="17" fontId="50" fillId="0" borderId="12" xfId="0" quotePrefix="1" applyNumberFormat="1" applyFont="1" applyBorder="1" applyAlignment="1">
      <alignment horizontal="center" vertical="top" wrapText="1"/>
    </xf>
    <xf numFmtId="17" fontId="50" fillId="0" borderId="14" xfId="0" quotePrefix="1" applyNumberFormat="1" applyFont="1" applyBorder="1" applyAlignment="1">
      <alignment horizontal="center" vertical="top" wrapText="1"/>
    </xf>
    <xf numFmtId="17" fontId="50" fillId="0" borderId="14" xfId="0" quotePrefix="1" applyNumberFormat="1" applyFont="1" applyFill="1" applyBorder="1" applyAlignment="1">
      <alignment horizontal="center" vertical="top" wrapText="1"/>
    </xf>
    <xf numFmtId="17" fontId="50" fillId="0" borderId="15" xfId="0" quotePrefix="1" applyNumberFormat="1" applyFont="1" applyBorder="1" applyAlignment="1">
      <alignment horizontal="center" vertical="top" wrapText="1"/>
    </xf>
    <xf numFmtId="0" fontId="38" fillId="0" borderId="12" xfId="0" applyFont="1" applyBorder="1" applyAlignment="1">
      <alignment horizontal="center" vertical="top"/>
    </xf>
    <xf numFmtId="0" fontId="38" fillId="0" borderId="3" xfId="0" applyFont="1" applyBorder="1" applyAlignment="1">
      <alignment horizontal="center" vertical="top"/>
    </xf>
    <xf numFmtId="169" fontId="38" fillId="0" borderId="10" xfId="0" applyNumberFormat="1" applyFont="1" applyBorder="1" applyAlignment="1">
      <alignment horizontal="center" vertical="top"/>
    </xf>
    <xf numFmtId="169" fontId="38" fillId="0" borderId="11" xfId="0" applyNumberFormat="1" applyFont="1" applyBorder="1" applyAlignment="1">
      <alignment horizontal="center" vertical="top"/>
    </xf>
    <xf numFmtId="169" fontId="38" fillId="0" borderId="6" xfId="0" applyNumberFormat="1" applyFont="1" applyBorder="1" applyAlignment="1">
      <alignment horizontal="center" vertical="top"/>
    </xf>
    <xf numFmtId="169" fontId="78" fillId="0" borderId="3" xfId="1" applyNumberFormat="1" applyFont="1" applyBorder="1" applyAlignment="1">
      <alignment horizontal="right" vertical="top"/>
    </xf>
    <xf numFmtId="169" fontId="78" fillId="0" borderId="5" xfId="1" applyNumberFormat="1" applyFont="1" applyBorder="1" applyAlignment="1">
      <alignment horizontal="right" vertical="top"/>
    </xf>
    <xf numFmtId="169" fontId="78" fillId="0" borderId="3" xfId="0" applyNumberFormat="1" applyFont="1" applyBorder="1" applyAlignment="1">
      <alignment horizontal="right" vertical="top"/>
    </xf>
    <xf numFmtId="169" fontId="78" fillId="0" borderId="5" xfId="0" applyNumberFormat="1" applyFont="1" applyBorder="1" applyAlignment="1">
      <alignment horizontal="right" vertical="top"/>
    </xf>
    <xf numFmtId="169" fontId="78" fillId="0" borderId="0" xfId="0" applyNumberFormat="1" applyFont="1" applyBorder="1" applyAlignment="1">
      <alignment horizontal="right" vertical="top"/>
    </xf>
    <xf numFmtId="169" fontId="50" fillId="0" borderId="5" xfId="10" applyNumberFormat="1" applyFont="1" applyBorder="1" applyAlignment="1" applyProtection="1">
      <alignment vertical="top"/>
    </xf>
    <xf numFmtId="169" fontId="50" fillId="0" borderId="5" xfId="1" applyNumberFormat="1" applyFont="1" applyBorder="1" applyAlignment="1">
      <alignment vertical="top"/>
    </xf>
    <xf numFmtId="169" fontId="50" fillId="0" borderId="3" xfId="78" applyNumberFormat="1" applyFont="1" applyBorder="1" applyAlignment="1">
      <alignment vertical="top"/>
    </xf>
    <xf numFmtId="169" fontId="50" fillId="0" borderId="0" xfId="0" applyNumberFormat="1" applyFont="1" applyBorder="1" applyAlignment="1">
      <alignment horizontal="right" vertical="top"/>
    </xf>
    <xf numFmtId="169" fontId="50" fillId="0" borderId="0" xfId="1" applyNumberFormat="1" applyFont="1" applyBorder="1" applyAlignment="1">
      <alignment horizontal="right" vertical="top"/>
    </xf>
    <xf numFmtId="169" fontId="50" fillId="0" borderId="0" xfId="10" applyNumberFormat="1" applyFont="1" applyBorder="1" applyAlignment="1" applyProtection="1">
      <alignment vertical="top"/>
    </xf>
    <xf numFmtId="169" fontId="50" fillId="0" borderId="3" xfId="10" applyNumberFormat="1" applyFont="1" applyBorder="1" applyAlignment="1" applyProtection="1">
      <alignment vertical="top"/>
    </xf>
    <xf numFmtId="169" fontId="50" fillId="0" borderId="3" xfId="78" applyNumberFormat="1" applyFont="1" applyFill="1" applyBorder="1" applyAlignment="1">
      <alignment vertical="top"/>
    </xf>
    <xf numFmtId="0" fontId="50" fillId="0" borderId="5" xfId="0" applyFont="1" applyBorder="1" applyAlignment="1">
      <alignment vertical="top"/>
    </xf>
    <xf numFmtId="0" fontId="50" fillId="0" borderId="3" xfId="0" applyFont="1" applyFill="1" applyBorder="1" applyAlignment="1">
      <alignment horizontal="left" vertical="top"/>
    </xf>
    <xf numFmtId="169" fontId="78" fillId="0" borderId="3" xfId="10" applyNumberFormat="1" applyFont="1" applyBorder="1" applyAlignment="1" applyProtection="1">
      <alignment vertical="top"/>
    </xf>
    <xf numFmtId="169" fontId="78" fillId="0" borderId="5" xfId="1" applyNumberFormat="1" applyFont="1" applyBorder="1" applyAlignment="1">
      <alignment vertical="top"/>
    </xf>
    <xf numFmtId="169" fontId="78" fillId="0" borderId="0" xfId="0" applyNumberFormat="1" applyFont="1" applyBorder="1" applyAlignment="1">
      <alignment vertical="top"/>
    </xf>
    <xf numFmtId="169" fontId="78" fillId="0" borderId="3" xfId="0" applyNumberFormat="1" applyFont="1" applyBorder="1" applyAlignment="1">
      <alignment vertical="top"/>
    </xf>
    <xf numFmtId="169" fontId="78" fillId="0" borderId="0" xfId="1" applyNumberFormat="1" applyFont="1" applyBorder="1" applyAlignment="1">
      <alignment horizontal="right" vertical="top"/>
    </xf>
    <xf numFmtId="169" fontId="78" fillId="0" borderId="0" xfId="10" applyNumberFormat="1" applyFont="1" applyBorder="1" applyAlignment="1" applyProtection="1">
      <alignment vertical="top"/>
    </xf>
    <xf numFmtId="169" fontId="78" fillId="0" borderId="3" xfId="78" applyNumberFormat="1" applyFont="1" applyFill="1" applyBorder="1" applyAlignment="1">
      <alignment vertical="top"/>
    </xf>
    <xf numFmtId="0" fontId="50" fillId="0" borderId="5" xfId="0" applyFont="1" applyBorder="1" applyAlignment="1">
      <alignment horizontal="left" vertical="top"/>
    </xf>
    <xf numFmtId="169" fontId="50" fillId="0" borderId="3" xfId="0" applyNumberFormat="1" applyFont="1" applyBorder="1" applyAlignment="1">
      <alignment horizontal="right" vertical="top"/>
    </xf>
    <xf numFmtId="3" fontId="78" fillId="0" borderId="5" xfId="0" applyNumberFormat="1" applyFont="1" applyBorder="1" applyAlignment="1">
      <alignment vertical="top"/>
    </xf>
    <xf numFmtId="169" fontId="50" fillId="0" borderId="5" xfId="0" applyNumberFormat="1" applyFont="1" applyBorder="1" applyAlignment="1">
      <alignment horizontal="right" vertical="top"/>
    </xf>
    <xf numFmtId="3" fontId="50" fillId="0" borderId="0" xfId="0" applyNumberFormat="1" applyFont="1" applyBorder="1" applyAlignment="1">
      <alignment horizontal="right" vertical="top"/>
    </xf>
    <xf numFmtId="169" fontId="78" fillId="0" borderId="5" xfId="0" applyNumberFormat="1" applyFont="1" applyBorder="1" applyAlignment="1">
      <alignment vertical="top"/>
    </xf>
    <xf numFmtId="169" fontId="50" fillId="0" borderId="3" xfId="0" applyNumberFormat="1" applyFont="1" applyFill="1" applyBorder="1" applyAlignment="1">
      <alignment horizontal="right" vertical="top"/>
    </xf>
    <xf numFmtId="0" fontId="50" fillId="0" borderId="19" xfId="0" applyFont="1" applyFill="1" applyBorder="1" applyAlignment="1">
      <alignment vertical="top"/>
    </xf>
    <xf numFmtId="169" fontId="78" fillId="0" borderId="31" xfId="0" applyNumberFormat="1" applyFont="1" applyFill="1" applyBorder="1" applyAlignment="1">
      <alignment vertical="top"/>
    </xf>
    <xf numFmtId="169" fontId="78" fillId="0" borderId="32" xfId="0" applyNumberFormat="1" applyFont="1" applyBorder="1" applyAlignment="1">
      <alignment horizontal="right" vertical="top"/>
    </xf>
    <xf numFmtId="169" fontId="78" fillId="0" borderId="31" xfId="0" applyNumberFormat="1" applyFont="1" applyBorder="1" applyAlignment="1">
      <alignment horizontal="right" vertical="top"/>
    </xf>
    <xf numFmtId="169" fontId="78" fillId="0" borderId="37" xfId="0" applyNumberFormat="1" applyFont="1" applyBorder="1" applyAlignment="1">
      <alignment horizontal="right" vertical="top"/>
    </xf>
    <xf numFmtId="3" fontId="50" fillId="0" borderId="3" xfId="1" applyNumberFormat="1" applyFont="1" applyBorder="1"/>
    <xf numFmtId="0" fontId="35" fillId="0" borderId="13" xfId="0" applyFont="1" applyBorder="1" applyAlignment="1">
      <alignment horizontal="right" vertical="top"/>
    </xf>
    <xf numFmtId="0" fontId="46" fillId="0" borderId="12" xfId="0" applyFont="1" applyBorder="1" applyAlignment="1">
      <alignment horizontal="center" vertical="top"/>
    </xf>
    <xf numFmtId="166" fontId="46" fillId="0" borderId="13" xfId="0" applyNumberFormat="1" applyFont="1" applyBorder="1" applyAlignment="1">
      <alignment horizontal="center" vertical="top" wrapText="1"/>
    </xf>
    <xf numFmtId="14" fontId="46" fillId="0" borderId="13" xfId="0" applyNumberFormat="1" applyFont="1" applyBorder="1" applyAlignment="1">
      <alignment horizontal="center" vertical="top"/>
    </xf>
    <xf numFmtId="0" fontId="39" fillId="0" borderId="8" xfId="0" applyFont="1" applyBorder="1" applyAlignment="1">
      <alignment horizontal="left" vertical="top"/>
    </xf>
    <xf numFmtId="0" fontId="36" fillId="0" borderId="0" xfId="0" applyFont="1" applyAlignment="1">
      <alignment vertical="center"/>
    </xf>
    <xf numFmtId="0" fontId="35" fillId="0" borderId="0" xfId="0" applyFont="1" applyAlignment="1">
      <alignment vertical="center"/>
    </xf>
    <xf numFmtId="0" fontId="82" fillId="0" borderId="5" xfId="0" applyFont="1" applyBorder="1" applyAlignment="1">
      <alignment horizontal="center" vertical="center"/>
    </xf>
    <xf numFmtId="0" fontId="82" fillId="0" borderId="0" xfId="0" applyFont="1" applyBorder="1" applyAlignment="1">
      <alignment horizontal="center" vertical="center"/>
    </xf>
    <xf numFmtId="0" fontId="50" fillId="0" borderId="19" xfId="0" applyFont="1" applyBorder="1" applyAlignment="1">
      <alignment vertical="center"/>
    </xf>
    <xf numFmtId="0" fontId="50" fillId="0" borderId="17" xfId="0" applyFont="1" applyBorder="1" applyAlignment="1">
      <alignment vertical="center"/>
    </xf>
    <xf numFmtId="17" fontId="50" fillId="0" borderId="19" xfId="0" quotePrefix="1" applyNumberFormat="1" applyFont="1" applyBorder="1" applyAlignment="1">
      <alignment horizontal="center" vertical="center"/>
    </xf>
    <xf numFmtId="17" fontId="50" fillId="0" borderId="16" xfId="0" quotePrefix="1" applyNumberFormat="1" applyFont="1" applyBorder="1" applyAlignment="1">
      <alignment horizontal="center" vertical="center" wrapText="1"/>
    </xf>
    <xf numFmtId="17" fontId="50" fillId="0" borderId="17" xfId="0" quotePrefix="1" applyNumberFormat="1" applyFont="1" applyBorder="1" applyAlignment="1">
      <alignment horizontal="center" vertical="center" wrapText="1"/>
    </xf>
    <xf numFmtId="15" fontId="38" fillId="0" borderId="19" xfId="0" applyNumberFormat="1" applyFont="1" applyBorder="1" applyAlignment="1">
      <alignment horizontal="center" vertical="center"/>
    </xf>
    <xf numFmtId="15" fontId="52" fillId="0" borderId="17" xfId="0" applyNumberFormat="1" applyFont="1" applyBorder="1" applyAlignment="1">
      <alignment horizontal="center" vertical="center"/>
    </xf>
    <xf numFmtId="15" fontId="52" fillId="0" borderId="2" xfId="0" applyNumberFormat="1"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center" vertical="center"/>
    </xf>
    <xf numFmtId="0" fontId="50" fillId="0" borderId="5" xfId="0" applyFont="1" applyBorder="1" applyAlignment="1">
      <alignment vertical="center"/>
    </xf>
    <xf numFmtId="0" fontId="50" fillId="0" borderId="7" xfId="0" applyFont="1" applyBorder="1" applyAlignment="1">
      <alignment vertical="center"/>
    </xf>
    <xf numFmtId="0" fontId="50" fillId="0" borderId="0" xfId="0" applyFont="1" applyBorder="1" applyAlignment="1">
      <alignment vertical="center"/>
    </xf>
    <xf numFmtId="0" fontId="84" fillId="0" borderId="0" xfId="0" applyFont="1" applyFill="1" applyBorder="1" applyAlignment="1">
      <alignment horizontal="center" vertical="center"/>
    </xf>
    <xf numFmtId="0" fontId="82" fillId="0" borderId="0" xfId="0" applyFont="1" applyFill="1" applyBorder="1" applyAlignment="1">
      <alignment horizontal="center" vertical="center"/>
    </xf>
    <xf numFmtId="165" fontId="50" fillId="0" borderId="5" xfId="0" applyNumberFormat="1" applyFont="1" applyBorder="1" applyAlignment="1">
      <alignment vertical="center"/>
    </xf>
    <xf numFmtId="165" fontId="76" fillId="0" borderId="7" xfId="0" applyNumberFormat="1" applyFont="1" applyBorder="1" applyAlignment="1">
      <alignment vertical="center"/>
    </xf>
    <xf numFmtId="165" fontId="76" fillId="0" borderId="3" xfId="0" applyNumberFormat="1" applyFont="1" applyBorder="1" applyAlignment="1">
      <alignment vertical="center"/>
    </xf>
    <xf numFmtId="3" fontId="50" fillId="0" borderId="5" xfId="1" quotePrefix="1" applyNumberFormat="1" applyFont="1" applyFill="1" applyBorder="1" applyAlignment="1">
      <alignment vertical="center" readingOrder="2"/>
    </xf>
    <xf numFmtId="3" fontId="50" fillId="0" borderId="0" xfId="1" quotePrefix="1" applyNumberFormat="1" applyFont="1" applyFill="1" applyBorder="1" applyAlignment="1">
      <alignment vertical="center" readingOrder="2"/>
    </xf>
    <xf numFmtId="3" fontId="50" fillId="0" borderId="5" xfId="1" applyNumberFormat="1" applyFont="1" applyBorder="1" applyAlignment="1">
      <alignment horizontal="right" vertical="center" readingOrder="2"/>
    </xf>
    <xf numFmtId="3" fontId="76" fillId="0" borderId="0" xfId="1" applyNumberFormat="1" applyFont="1" applyFill="1" applyBorder="1" applyAlignment="1">
      <alignment horizontal="right" vertical="center" readingOrder="2"/>
    </xf>
    <xf numFmtId="9" fontId="85" fillId="0" borderId="3" xfId="14" applyFont="1" applyFill="1" applyBorder="1" applyAlignment="1">
      <alignment horizontal="right" vertical="center" readingOrder="2"/>
    </xf>
    <xf numFmtId="3" fontId="50" fillId="0" borderId="5" xfId="1" applyNumberFormat="1" applyFont="1" applyFill="1" applyBorder="1" applyAlignment="1">
      <alignment horizontal="right" vertical="center" readingOrder="2"/>
    </xf>
    <xf numFmtId="169" fontId="50" fillId="0" borderId="0" xfId="0" applyNumberFormat="1" applyFont="1" applyAlignment="1">
      <alignment vertical="center"/>
    </xf>
    <xf numFmtId="3" fontId="50" fillId="0" borderId="0" xfId="0" applyNumberFormat="1" applyFont="1" applyAlignment="1">
      <alignment vertical="center"/>
    </xf>
    <xf numFmtId="3" fontId="76" fillId="0" borderId="7" xfId="1" applyNumberFormat="1" applyFont="1" applyFill="1" applyBorder="1" applyAlignment="1">
      <alignment horizontal="right" vertical="center" readingOrder="2"/>
    </xf>
    <xf numFmtId="169" fontId="50" fillId="0" borderId="0" xfId="1" quotePrefix="1" applyNumberFormat="1" applyFont="1" applyFill="1" applyBorder="1" applyAlignment="1">
      <alignment vertical="center"/>
    </xf>
    <xf numFmtId="3" fontId="50" fillId="0" borderId="0" xfId="1" quotePrefix="1" applyNumberFormat="1" applyFont="1" applyFill="1" applyBorder="1" applyAlignment="1">
      <alignment vertical="center"/>
    </xf>
    <xf numFmtId="3" fontId="50" fillId="0" borderId="0" xfId="1" quotePrefix="1" applyNumberFormat="1" applyFont="1" applyFill="1" applyBorder="1" applyAlignment="1">
      <alignment horizontal="right" vertical="center" readingOrder="2"/>
    </xf>
    <xf numFmtId="0" fontId="50" fillId="0" borderId="5" xfId="0" applyFont="1" applyFill="1" applyBorder="1" applyAlignment="1">
      <alignment vertical="center"/>
    </xf>
    <xf numFmtId="0" fontId="50" fillId="0" borderId="7" xfId="0" applyFont="1" applyFill="1" applyBorder="1" applyAlignment="1">
      <alignment horizontal="left" vertical="center" wrapText="1"/>
    </xf>
    <xf numFmtId="9" fontId="85" fillId="0" borderId="3" xfId="14" applyNumberFormat="1" applyFont="1" applyFill="1" applyBorder="1" applyAlignment="1">
      <alignment horizontal="right" vertical="center" readingOrder="2"/>
    </xf>
    <xf numFmtId="3" fontId="50" fillId="0" borderId="0" xfId="0" applyNumberFormat="1" applyFont="1" applyBorder="1" applyAlignment="1">
      <alignment vertical="center"/>
    </xf>
    <xf numFmtId="3" fontId="50" fillId="0" borderId="16" xfId="0" applyNumberFormat="1" applyFont="1" applyBorder="1" applyAlignment="1">
      <alignment vertical="center" readingOrder="2"/>
    </xf>
    <xf numFmtId="3" fontId="50" fillId="0" borderId="19" xfId="1" applyNumberFormat="1" applyFont="1" applyFill="1" applyBorder="1" applyAlignment="1">
      <alignment horizontal="right" vertical="center" readingOrder="2"/>
    </xf>
    <xf numFmtId="3" fontId="76" fillId="0" borderId="17" xfId="1" applyNumberFormat="1" applyFont="1" applyFill="1" applyBorder="1" applyAlignment="1">
      <alignment horizontal="right" vertical="center" readingOrder="2"/>
    </xf>
    <xf numFmtId="9" fontId="85" fillId="0" borderId="2" xfId="14" applyFont="1" applyFill="1" applyBorder="1" applyAlignment="1">
      <alignment horizontal="right" vertical="center" readingOrder="2"/>
    </xf>
    <xf numFmtId="3" fontId="76" fillId="0" borderId="7" xfId="1" applyNumberFormat="1" applyFont="1" applyBorder="1" applyAlignment="1">
      <alignment horizontal="right" vertical="center" readingOrder="2"/>
    </xf>
    <xf numFmtId="9" fontId="85" fillId="0" borderId="3" xfId="14" applyFont="1" applyBorder="1" applyAlignment="1">
      <alignment horizontal="right" vertical="center" readingOrder="2"/>
    </xf>
    <xf numFmtId="0" fontId="50" fillId="0" borderId="5" xfId="0" applyFont="1" applyBorder="1" applyAlignment="1">
      <alignment horizontal="left" vertical="center"/>
    </xf>
    <xf numFmtId="0" fontId="50" fillId="0" borderId="5" xfId="0" applyFont="1" applyFill="1" applyBorder="1" applyAlignment="1">
      <alignment horizontal="left" vertical="center"/>
    </xf>
    <xf numFmtId="0" fontId="50" fillId="0" borderId="0" xfId="0" applyFont="1" applyFill="1" applyBorder="1" applyAlignment="1">
      <alignment horizontal="left" vertical="center" wrapText="1"/>
    </xf>
    <xf numFmtId="9" fontId="85" fillId="0" borderId="3" xfId="14" applyNumberFormat="1" applyFont="1" applyBorder="1" applyAlignment="1">
      <alignment horizontal="right" vertical="center" readingOrder="2"/>
    </xf>
    <xf numFmtId="0" fontId="50" fillId="0" borderId="16" xfId="0" applyFont="1" applyBorder="1" applyAlignment="1">
      <alignment vertical="center"/>
    </xf>
    <xf numFmtId="3" fontId="50" fillId="0" borderId="19" xfId="1" quotePrefix="1" applyNumberFormat="1" applyFont="1" applyFill="1" applyBorder="1" applyAlignment="1">
      <alignment vertical="center" readingOrder="2"/>
    </xf>
    <xf numFmtId="3" fontId="50" fillId="0" borderId="16" xfId="1" quotePrefix="1" applyNumberFormat="1" applyFont="1" applyFill="1" applyBorder="1" applyAlignment="1">
      <alignment vertical="center" readingOrder="2"/>
    </xf>
    <xf numFmtId="3" fontId="76" fillId="0" borderId="17" xfId="1" applyNumberFormat="1" applyFont="1" applyBorder="1" applyAlignment="1">
      <alignment horizontal="right" vertical="center" readingOrder="2"/>
    </xf>
    <xf numFmtId="9" fontId="85" fillId="0" borderId="2" xfId="14" applyFont="1" applyBorder="1" applyAlignment="1">
      <alignment horizontal="right" vertical="center" readingOrder="2"/>
    </xf>
    <xf numFmtId="165" fontId="50" fillId="0" borderId="0" xfId="1" applyNumberFormat="1" applyFont="1" applyAlignment="1">
      <alignment vertical="center"/>
    </xf>
    <xf numFmtId="3" fontId="76" fillId="0" borderId="0" xfId="0" applyNumberFormat="1" applyFont="1" applyAlignment="1">
      <alignment vertical="center"/>
    </xf>
    <xf numFmtId="3" fontId="50" fillId="0" borderId="0" xfId="0" applyNumberFormat="1" applyFont="1" applyBorder="1" applyAlignment="1">
      <alignment horizontal="right" vertical="center" readingOrder="2"/>
    </xf>
    <xf numFmtId="4" fontId="76" fillId="0" borderId="0" xfId="0" applyNumberFormat="1" applyFont="1" applyBorder="1" applyAlignment="1">
      <alignment horizontal="right" vertical="center" readingOrder="2"/>
    </xf>
    <xf numFmtId="173" fontId="50" fillId="0" borderId="0" xfId="0" applyNumberFormat="1" applyFont="1" applyBorder="1" applyAlignment="1">
      <alignment horizontal="right" vertical="center" readingOrder="2"/>
    </xf>
    <xf numFmtId="171" fontId="50" fillId="0" borderId="0" xfId="0" applyNumberFormat="1" applyFont="1" applyBorder="1" applyAlignment="1">
      <alignment vertical="center"/>
    </xf>
    <xf numFmtId="170" fontId="50" fillId="0" borderId="0" xfId="0" applyNumberFormat="1" applyFont="1" applyAlignment="1">
      <alignment vertical="center"/>
    </xf>
    <xf numFmtId="0" fontId="76" fillId="0" borderId="0" xfId="0" applyFont="1" applyAlignment="1">
      <alignment vertical="center"/>
    </xf>
    <xf numFmtId="169" fontId="50" fillId="0" borderId="5" xfId="0" applyNumberFormat="1" applyFont="1" applyBorder="1" applyAlignment="1">
      <alignment vertical="center" wrapText="1"/>
    </xf>
    <xf numFmtId="3" fontId="94" fillId="0" borderId="32" xfId="78" applyNumberFormat="1" applyFont="1" applyBorder="1"/>
    <xf numFmtId="0" fontId="50" fillId="0" borderId="5" xfId="78" applyFont="1" applyFill="1" applyBorder="1" applyAlignment="1">
      <alignment horizontal="left" vertical="top" indent="1"/>
    </xf>
    <xf numFmtId="0" fontId="50" fillId="0" borderId="3" xfId="0" applyFont="1" applyBorder="1" applyAlignment="1">
      <alignment horizontal="left" vertical="top" indent="1"/>
    </xf>
    <xf numFmtId="0" fontId="50" fillId="0" borderId="3" xfId="0" applyFont="1" applyFill="1" applyBorder="1" applyAlignment="1">
      <alignment horizontal="left" vertical="top" indent="1"/>
    </xf>
    <xf numFmtId="0" fontId="50" fillId="0" borderId="5" xfId="0" applyFont="1" applyBorder="1" applyAlignment="1">
      <alignment horizontal="left" vertical="top" indent="1"/>
    </xf>
    <xf numFmtId="3" fontId="50" fillId="0" borderId="37" xfId="1" quotePrefix="1" applyNumberFormat="1" applyFont="1" applyFill="1" applyBorder="1" applyAlignment="1">
      <alignment vertical="center" readingOrder="2"/>
    </xf>
    <xf numFmtId="169" fontId="50" fillId="0" borderId="37" xfId="0" applyNumberFormat="1" applyFont="1" applyBorder="1" applyAlignment="1">
      <alignment vertical="top"/>
    </xf>
    <xf numFmtId="169" fontId="50" fillId="0" borderId="37" xfId="0" applyNumberFormat="1" applyFont="1" applyBorder="1" applyAlignment="1">
      <alignment readingOrder="1"/>
    </xf>
    <xf numFmtId="169" fontId="82" fillId="0" borderId="37" xfId="1" quotePrefix="1" applyNumberFormat="1" applyFont="1" applyBorder="1" applyAlignment="1">
      <alignment readingOrder="2"/>
    </xf>
    <xf numFmtId="169" fontId="78" fillId="0" borderId="37" xfId="0" applyNumberFormat="1" applyFont="1" applyFill="1" applyBorder="1" applyAlignment="1">
      <alignment vertical="top"/>
    </xf>
    <xf numFmtId="169" fontId="85" fillId="0" borderId="3" xfId="12" applyNumberFormat="1" applyFont="1" applyBorder="1" applyAlignment="1">
      <alignment vertical="top"/>
    </xf>
    <xf numFmtId="3" fontId="94" fillId="0" borderId="3" xfId="11" applyNumberFormat="1" applyFont="1" applyBorder="1" applyAlignment="1"/>
    <xf numFmtId="3" fontId="94" fillId="0" borderId="3" xfId="78" applyNumberFormat="1" applyFont="1" applyBorder="1" applyAlignment="1"/>
    <xf numFmtId="169" fontId="95" fillId="0" borderId="3" xfId="78" applyNumberFormat="1" applyFont="1" applyBorder="1" applyAlignment="1"/>
    <xf numFmtId="3" fontId="95" fillId="0" borderId="3" xfId="78" applyNumberFormat="1" applyFont="1" applyBorder="1" applyAlignment="1"/>
    <xf numFmtId="166" fontId="46" fillId="0" borderId="16" xfId="0" applyNumberFormat="1" applyFont="1" applyBorder="1" applyAlignment="1">
      <alignment horizontal="right" vertical="center"/>
    </xf>
    <xf numFmtId="166" fontId="46" fillId="0" borderId="12" xfId="0" applyNumberFormat="1" applyFont="1" applyBorder="1" applyAlignment="1">
      <alignment horizontal="right" vertical="center"/>
    </xf>
    <xf numFmtId="166" fontId="46" fillId="0" borderId="12" xfId="0" applyNumberFormat="1" applyFont="1" applyBorder="1" applyAlignment="1">
      <alignment horizontal="right" vertical="top"/>
    </xf>
    <xf numFmtId="166" fontId="46" fillId="0" borderId="14" xfId="0" applyNumberFormat="1" applyFont="1" applyBorder="1" applyAlignment="1">
      <alignment horizontal="right" vertical="top"/>
    </xf>
    <xf numFmtId="175" fontId="36" fillId="0" borderId="0" xfId="1951" applyNumberFormat="1" applyFont="1"/>
    <xf numFmtId="176" fontId="36" fillId="0" borderId="0" xfId="1951" applyNumberFormat="1" applyFont="1"/>
    <xf numFmtId="3" fontId="102" fillId="0" borderId="29" xfId="0" applyNumberFormat="1" applyFont="1" applyBorder="1" applyAlignment="1">
      <alignment horizontal="right" wrapText="1"/>
    </xf>
    <xf numFmtId="3" fontId="102" fillId="0" borderId="29" xfId="0" applyNumberFormat="1" applyFont="1" applyFill="1" applyBorder="1" applyAlignment="1">
      <alignment horizontal="right" wrapText="1"/>
    </xf>
    <xf numFmtId="0" fontId="50" fillId="0" borderId="0" xfId="0" applyFont="1" applyBorder="1" applyAlignment="1">
      <alignment horizontal="left" vertical="center"/>
    </xf>
    <xf numFmtId="0" fontId="39" fillId="0" borderId="11" xfId="0" applyFont="1" applyBorder="1" applyAlignment="1">
      <alignment horizontal="left" vertical="center"/>
    </xf>
    <xf numFmtId="0" fontId="39" fillId="0" borderId="32" xfId="0" applyFont="1" applyBorder="1" applyAlignment="1">
      <alignment horizontal="left" vertical="center"/>
    </xf>
    <xf numFmtId="17" fontId="50" fillId="0" borderId="14" xfId="0" quotePrefix="1" applyNumberFormat="1" applyFont="1" applyFill="1" applyBorder="1" applyAlignment="1">
      <alignment horizontal="right" vertical="center"/>
    </xf>
    <xf numFmtId="17" fontId="50" fillId="0" borderId="14" xfId="0" quotePrefix="1" applyNumberFormat="1" applyFont="1" applyBorder="1" applyAlignment="1">
      <alignment horizontal="right" vertical="center"/>
    </xf>
    <xf numFmtId="17" fontId="50" fillId="0" borderId="15" xfId="0" quotePrefix="1" applyNumberFormat="1" applyFont="1" applyBorder="1" applyAlignment="1">
      <alignment horizontal="right" vertical="center"/>
    </xf>
    <xf numFmtId="0" fontId="39" fillId="0" borderId="3" xfId="0" applyFont="1" applyBorder="1" applyAlignment="1">
      <alignment horizontal="left" vertical="center"/>
    </xf>
    <xf numFmtId="0" fontId="39" fillId="0" borderId="13" xfId="0" applyFont="1" applyBorder="1" applyAlignment="1">
      <alignment horizontal="left" vertical="center"/>
    </xf>
    <xf numFmtId="9" fontId="50" fillId="0" borderId="3" xfId="14" applyFont="1" applyBorder="1" applyAlignment="1">
      <alignment horizontal="right" vertical="center"/>
    </xf>
    <xf numFmtId="9" fontId="50" fillId="0" borderId="32" xfId="14" applyFont="1" applyBorder="1" applyAlignment="1">
      <alignment horizontal="right" vertical="center"/>
    </xf>
    <xf numFmtId="0" fontId="50" fillId="0" borderId="3" xfId="0" applyFont="1" applyBorder="1" applyAlignment="1">
      <alignment horizontal="right" vertical="center"/>
    </xf>
    <xf numFmtId="3" fontId="50" fillId="0" borderId="3" xfId="0" applyNumberFormat="1" applyFont="1" applyBorder="1" applyAlignment="1">
      <alignment horizontal="right" vertical="center"/>
    </xf>
    <xf numFmtId="0" fontId="78" fillId="0" borderId="3" xfId="0" applyFont="1" applyBorder="1" applyAlignment="1">
      <alignment horizontal="right" vertical="center"/>
    </xf>
    <xf numFmtId="3" fontId="50" fillId="0" borderId="32" xfId="0" applyNumberFormat="1" applyFont="1" applyBorder="1" applyAlignment="1">
      <alignment horizontal="right" vertical="center"/>
    </xf>
    <xf numFmtId="3" fontId="50" fillId="0" borderId="3" xfId="0" applyNumberFormat="1" applyFont="1" applyBorder="1" applyAlignment="1">
      <alignment horizontal="right" vertical="top" readingOrder="1"/>
    </xf>
    <xf numFmtId="3" fontId="50" fillId="0" borderId="0" xfId="0" applyNumberFormat="1" applyFont="1" applyAlignment="1">
      <alignment horizontal="right" vertical="top" readingOrder="1"/>
    </xf>
    <xf numFmtId="9" fontId="50" fillId="0" borderId="3" xfId="0" applyNumberFormat="1" applyFont="1" applyBorder="1" applyAlignment="1">
      <alignment horizontal="right" vertical="top" readingOrder="1"/>
    </xf>
    <xf numFmtId="3" fontId="50" fillId="0" borderId="3" xfId="0" applyNumberFormat="1" applyFont="1" applyFill="1" applyBorder="1" applyAlignment="1">
      <alignment horizontal="right" vertical="top" readingOrder="1"/>
    </xf>
    <xf numFmtId="165" fontId="50" fillId="0" borderId="0" xfId="0" applyNumberFormat="1" applyFont="1" applyFill="1" applyAlignment="1">
      <alignment horizontal="right" vertical="top"/>
    </xf>
    <xf numFmtId="3" fontId="50" fillId="0" borderId="32" xfId="0" applyNumberFormat="1" applyFont="1" applyBorder="1" applyAlignment="1">
      <alignment horizontal="right" vertical="top" readingOrder="1"/>
    </xf>
    <xf numFmtId="3" fontId="50" fillId="0" borderId="9" xfId="0" applyNumberFormat="1" applyFont="1" applyBorder="1" applyAlignment="1">
      <alignment horizontal="right" vertical="top" readingOrder="1"/>
    </xf>
    <xf numFmtId="9" fontId="50" fillId="0" borderId="18" xfId="0" applyNumberFormat="1" applyFont="1" applyBorder="1" applyAlignment="1">
      <alignment horizontal="right" vertical="top" readingOrder="1"/>
    </xf>
    <xf numFmtId="0" fontId="36" fillId="0" borderId="13" xfId="0" applyFont="1" applyBorder="1" applyAlignment="1">
      <alignment vertical="top"/>
    </xf>
    <xf numFmtId="0" fontId="35" fillId="0" borderId="13" xfId="0" applyFont="1" applyBorder="1" applyAlignment="1">
      <alignment horizontal="center" vertical="top" wrapText="1"/>
    </xf>
    <xf numFmtId="0" fontId="35" fillId="0" borderId="2" xfId="0" applyFont="1" applyBorder="1" applyAlignment="1">
      <alignment horizontal="center" vertical="top"/>
    </xf>
    <xf numFmtId="0" fontId="35" fillId="0" borderId="2" xfId="0" applyFont="1" applyBorder="1" applyAlignment="1">
      <alignment horizontal="center" vertical="top" wrapText="1"/>
    </xf>
    <xf numFmtId="0" fontId="82" fillId="0" borderId="11" xfId="0" applyFont="1" applyBorder="1" applyAlignment="1">
      <alignment vertical="top"/>
    </xf>
    <xf numFmtId="0" fontId="82" fillId="0" borderId="5" xfId="0" applyFont="1" applyBorder="1" applyAlignment="1">
      <alignment horizontal="center" vertical="top"/>
    </xf>
    <xf numFmtId="0" fontId="82" fillId="0" borderId="0" xfId="0" applyFont="1" applyBorder="1" applyAlignment="1">
      <alignment horizontal="center" vertical="top"/>
    </xf>
    <xf numFmtId="14" fontId="82" fillId="0" borderId="0" xfId="0" quotePrefix="1" applyNumberFormat="1" applyFont="1" applyBorder="1" applyAlignment="1">
      <alignment horizontal="center" vertical="top"/>
    </xf>
    <xf numFmtId="0" fontId="50" fillId="0" borderId="0" xfId="0" applyFont="1" applyFill="1" applyBorder="1" applyAlignment="1">
      <alignment vertical="top"/>
    </xf>
    <xf numFmtId="0" fontId="50" fillId="0" borderId="7" xfId="0" applyFont="1" applyBorder="1" applyAlignment="1">
      <alignment vertical="top"/>
    </xf>
    <xf numFmtId="0" fontId="50" fillId="0" borderId="11" xfId="0" applyFont="1" applyBorder="1" applyAlignment="1">
      <alignment horizontal="center" vertical="top"/>
    </xf>
    <xf numFmtId="0" fontId="50" fillId="0" borderId="7" xfId="0" applyFont="1" applyBorder="1" applyAlignment="1">
      <alignment horizontal="center" vertical="top"/>
    </xf>
    <xf numFmtId="0" fontId="82" fillId="0" borderId="3" xfId="0" applyFont="1" applyBorder="1" applyAlignment="1">
      <alignment horizontal="center" vertical="top"/>
    </xf>
    <xf numFmtId="0" fontId="82" fillId="0" borderId="7" xfId="0" applyFont="1" applyBorder="1" applyAlignment="1">
      <alignment horizontal="center" vertical="top"/>
    </xf>
    <xf numFmtId="0" fontId="82" fillId="0" borderId="0" xfId="0" applyFont="1" applyBorder="1" applyAlignment="1">
      <alignment vertical="top"/>
    </xf>
    <xf numFmtId="3" fontId="50" fillId="0" borderId="7" xfId="10" applyNumberFormat="1" applyFont="1" applyBorder="1" applyAlignment="1" applyProtection="1">
      <alignment horizontal="right" vertical="top"/>
    </xf>
    <xf numFmtId="3" fontId="50" fillId="0" borderId="7" xfId="10" applyNumberFormat="1" applyFont="1" applyFill="1" applyBorder="1" applyAlignment="1" applyProtection="1">
      <alignment horizontal="right" vertical="top"/>
    </xf>
    <xf numFmtId="0" fontId="50" fillId="0" borderId="2" xfId="0" applyFont="1" applyBorder="1" applyAlignment="1">
      <alignment vertical="top"/>
    </xf>
    <xf numFmtId="166" fontId="35" fillId="0" borderId="16" xfId="0" applyNumberFormat="1" applyFont="1" applyBorder="1" applyAlignment="1">
      <alignment horizontal="right" vertical="top"/>
    </xf>
    <xf numFmtId="166" fontId="35" fillId="0" borderId="16" xfId="0" applyNumberFormat="1" applyFont="1" applyBorder="1" applyAlignment="1">
      <alignment horizontal="right" vertical="center"/>
    </xf>
    <xf numFmtId="14" fontId="35" fillId="0" borderId="14" xfId="0" applyNumberFormat="1" applyFont="1" applyBorder="1" applyAlignment="1">
      <alignment horizontal="right" vertical="center"/>
    </xf>
    <xf numFmtId="14" fontId="35" fillId="0" borderId="36" xfId="0" applyNumberFormat="1" applyFont="1" applyBorder="1" applyAlignment="1">
      <alignment horizontal="right" vertical="center"/>
    </xf>
    <xf numFmtId="166" fontId="35" fillId="0" borderId="13" xfId="0" applyNumberFormat="1" applyFont="1" applyBorder="1" applyAlignment="1">
      <alignment horizontal="center" vertical="center" wrapText="1"/>
    </xf>
    <xf numFmtId="0" fontId="50" fillId="0" borderId="0" xfId="0" applyFont="1" applyBorder="1" applyAlignment="1">
      <alignment horizontal="right" vertical="center"/>
    </xf>
    <xf numFmtId="0" fontId="50" fillId="0" borderId="37" xfId="0" applyFont="1" applyBorder="1" applyAlignment="1">
      <alignment horizontal="right" vertical="center"/>
    </xf>
    <xf numFmtId="3" fontId="50" fillId="0" borderId="5" xfId="0" applyNumberFormat="1" applyFont="1" applyBorder="1" applyAlignment="1">
      <alignment horizontal="right" vertical="top" readingOrder="1"/>
    </xf>
    <xf numFmtId="3" fontId="50" fillId="0" borderId="0" xfId="0" applyNumberFormat="1" applyFont="1" applyBorder="1" applyAlignment="1">
      <alignment horizontal="right" vertical="top" readingOrder="1"/>
    </xf>
    <xf numFmtId="169" fontId="50" fillId="0" borderId="0" xfId="1" applyNumberFormat="1" applyFont="1" applyAlignment="1">
      <alignment horizontal="right" vertical="top"/>
    </xf>
    <xf numFmtId="3" fontId="50" fillId="0" borderId="0" xfId="0" applyNumberFormat="1" applyFont="1" applyFill="1" applyBorder="1" applyAlignment="1">
      <alignment horizontal="right" vertical="top" readingOrder="1"/>
    </xf>
    <xf numFmtId="168" fontId="50" fillId="0" borderId="0" xfId="0" applyNumberFormat="1" applyFont="1" applyBorder="1" applyAlignment="1">
      <alignment horizontal="right" vertical="top" readingOrder="1"/>
    </xf>
    <xf numFmtId="3" fontId="50" fillId="0" borderId="5" xfId="0" applyNumberFormat="1" applyFont="1" applyFill="1" applyBorder="1" applyAlignment="1">
      <alignment horizontal="right" vertical="top" readingOrder="1"/>
    </xf>
    <xf numFmtId="37" fontId="50" fillId="0" borderId="0" xfId="1" applyNumberFormat="1" applyFont="1" applyFill="1" applyAlignment="1">
      <alignment horizontal="right" vertical="top"/>
    </xf>
    <xf numFmtId="165" fontId="50" fillId="0" borderId="0" xfId="1" applyNumberFormat="1" applyFont="1" applyFill="1" applyBorder="1" applyAlignment="1">
      <alignment horizontal="right" vertical="top" readingOrder="1"/>
    </xf>
    <xf numFmtId="3" fontId="50" fillId="0" borderId="19" xfId="0" applyNumberFormat="1" applyFont="1" applyBorder="1" applyAlignment="1">
      <alignment horizontal="right" vertical="top" readingOrder="1"/>
    </xf>
    <xf numFmtId="3" fontId="50" fillId="0" borderId="16" xfId="0" applyNumberFormat="1" applyFont="1" applyBorder="1" applyAlignment="1">
      <alignment horizontal="right" vertical="top" readingOrder="1"/>
    </xf>
    <xf numFmtId="3" fontId="50" fillId="0" borderId="0" xfId="0" applyNumberFormat="1" applyFont="1" applyBorder="1" applyAlignment="1">
      <alignment horizontal="right" vertical="center"/>
    </xf>
    <xf numFmtId="169" fontId="50" fillId="0" borderId="32" xfId="0" applyNumberFormat="1" applyFont="1" applyBorder="1" applyAlignment="1">
      <alignment horizontal="right" vertical="center"/>
    </xf>
    <xf numFmtId="169" fontId="50" fillId="0" borderId="5" xfId="0" applyNumberFormat="1" applyFont="1" applyBorder="1" applyAlignment="1">
      <alignment horizontal="right" vertical="center"/>
    </xf>
    <xf numFmtId="169" fontId="50" fillId="0" borderId="0" xfId="0" applyNumberFormat="1" applyFont="1" applyBorder="1" applyAlignment="1">
      <alignment horizontal="right" vertical="center"/>
    </xf>
    <xf numFmtId="169" fontId="50" fillId="0" borderId="31" xfId="0" applyNumberFormat="1" applyFont="1" applyBorder="1" applyAlignment="1">
      <alignment horizontal="right" vertical="center"/>
    </xf>
    <xf numFmtId="169" fontId="50" fillId="0" borderId="37" xfId="0" applyNumberFormat="1" applyFont="1" applyBorder="1" applyAlignment="1">
      <alignment horizontal="right" vertical="center"/>
    </xf>
    <xf numFmtId="3" fontId="38" fillId="0" borderId="32" xfId="11" applyNumberFormat="1" applyFont="1" applyBorder="1" applyAlignment="1">
      <alignment horizontal="center" vertical="center"/>
    </xf>
    <xf numFmtId="3" fontId="83" fillId="0" borderId="11" xfId="11" applyNumberFormat="1" applyFont="1" applyBorder="1"/>
    <xf numFmtId="3" fontId="93" fillId="0" borderId="3" xfId="11" applyNumberFormat="1" applyFont="1" applyBorder="1"/>
    <xf numFmtId="3" fontId="95" fillId="0" borderId="3" xfId="11" applyNumberFormat="1" applyFont="1" applyBorder="1"/>
    <xf numFmtId="3" fontId="93" fillId="0" borderId="3" xfId="11" applyNumberFormat="1" applyFont="1" applyBorder="1" applyAlignment="1">
      <alignment horizontal="right"/>
    </xf>
    <xf numFmtId="169" fontId="50" fillId="0" borderId="0" xfId="78" applyNumberFormat="1" applyFont="1"/>
    <xf numFmtId="169" fontId="115" fillId="0" borderId="3" xfId="1" applyNumberFormat="1" applyFont="1" applyFill="1" applyBorder="1" applyAlignment="1"/>
    <xf numFmtId="1" fontId="83" fillId="0" borderId="3" xfId="11" applyNumberFormat="1" applyFont="1" applyBorder="1"/>
    <xf numFmtId="169" fontId="93" fillId="0" borderId="3" xfId="1" applyNumberFormat="1" applyFont="1" applyFill="1" applyBorder="1" applyAlignment="1">
      <alignment horizontal="right" readingOrder="2"/>
    </xf>
    <xf numFmtId="3" fontId="50" fillId="0" borderId="0" xfId="11" applyNumberFormat="1" applyFont="1" applyAlignment="1">
      <alignment horizontal="right" readingOrder="2"/>
    </xf>
    <xf numFmtId="165" fontId="83" fillId="0" borderId="3" xfId="1" applyNumberFormat="1" applyFont="1" applyFill="1" applyBorder="1" applyAlignment="1"/>
    <xf numFmtId="169" fontId="95" fillId="0" borderId="32" xfId="1" applyNumberFormat="1" applyFont="1" applyFill="1" applyBorder="1" applyAlignment="1"/>
    <xf numFmtId="169" fontId="50" fillId="0" borderId="0" xfId="11" applyNumberFormat="1" applyFont="1" applyBorder="1" applyAlignment="1">
      <alignment horizontal="right"/>
    </xf>
    <xf numFmtId="0" fontId="78" fillId="0" borderId="29" xfId="0" applyFont="1" applyBorder="1" applyAlignment="1">
      <alignment horizontal="center" vertical="center" wrapText="1"/>
    </xf>
    <xf numFmtId="0" fontId="71" fillId="0" borderId="0" xfId="0" applyFont="1" applyAlignment="1">
      <alignment horizontal="left" vertical="top" wrapText="1"/>
    </xf>
    <xf numFmtId="14" fontId="50" fillId="0" borderId="0" xfId="0" applyNumberFormat="1" applyFont="1" applyAlignment="1">
      <alignment vertical="top"/>
    </xf>
    <xf numFmtId="14" fontId="110" fillId="0" borderId="0" xfId="0" applyNumberFormat="1" applyFont="1" applyAlignment="1">
      <alignment horizontal="right" vertical="top"/>
    </xf>
    <xf numFmtId="3" fontId="50" fillId="0" borderId="37" xfId="0" applyNumberFormat="1" applyFont="1" applyBorder="1" applyAlignment="1">
      <alignment horizontal="right" vertical="center"/>
    </xf>
    <xf numFmtId="0" fontId="50" fillId="0" borderId="7" xfId="0" applyFont="1" applyBorder="1" applyAlignment="1">
      <alignment horizontal="right" vertical="center"/>
    </xf>
    <xf numFmtId="0" fontId="50" fillId="0" borderId="36" xfId="0" applyFont="1" applyBorder="1" applyAlignment="1">
      <alignment horizontal="right" vertical="center"/>
    </xf>
    <xf numFmtId="0" fontId="102" fillId="0" borderId="0" xfId="1208" applyFont="1"/>
    <xf numFmtId="0" fontId="104" fillId="0" borderId="0" xfId="1208" applyFont="1"/>
    <xf numFmtId="3" fontId="104" fillId="0" borderId="29" xfId="1201" applyNumberFormat="1" applyFont="1" applyBorder="1" applyAlignment="1">
      <alignment horizontal="right" wrapText="1"/>
    </xf>
    <xf numFmtId="3" fontId="73" fillId="0" borderId="29" xfId="1201" applyNumberFormat="1" applyFont="1" applyBorder="1" applyAlignment="1">
      <alignment horizontal="right" wrapText="1"/>
    </xf>
    <xf numFmtId="3" fontId="102" fillId="0" borderId="11" xfId="1214" applyNumberFormat="1" applyFont="1" applyFill="1" applyBorder="1" applyAlignment="1">
      <alignment horizontal="left" vertical="center" wrapText="1"/>
    </xf>
    <xf numFmtId="3" fontId="102" fillId="0" borderId="3" xfId="1214" applyNumberFormat="1" applyFont="1" applyFill="1" applyBorder="1" applyAlignment="1">
      <alignment horizontal="left" vertical="center" wrapText="1"/>
    </xf>
    <xf numFmtId="0" fontId="102" fillId="0" borderId="5" xfId="73" applyFont="1" applyFill="1" applyBorder="1" applyAlignment="1">
      <alignment horizontal="left" vertical="center" wrapText="1"/>
    </xf>
    <xf numFmtId="0" fontId="102" fillId="0" borderId="42" xfId="73" applyFont="1" applyBorder="1" applyAlignment="1">
      <alignment vertical="center" wrapText="1"/>
    </xf>
    <xf numFmtId="3" fontId="35" fillId="0" borderId="0" xfId="78" applyNumberFormat="1"/>
    <xf numFmtId="3" fontId="46" fillId="0" borderId="0" xfId="0" applyNumberFormat="1" applyFont="1" applyBorder="1"/>
    <xf numFmtId="169" fontId="116" fillId="0" borderId="0" xfId="0" applyNumberFormat="1" applyFont="1" applyFill="1" applyBorder="1"/>
    <xf numFmtId="169" fontId="50" fillId="0" borderId="0" xfId="1" applyNumberFormat="1" applyFont="1" applyFill="1" applyBorder="1" applyAlignment="1">
      <alignment horizontal="right" vertical="top"/>
    </xf>
    <xf numFmtId="3" fontId="50" fillId="0" borderId="0" xfId="0" applyNumberFormat="1" applyFont="1" applyBorder="1" applyAlignment="1">
      <alignment vertical="center" readingOrder="2"/>
    </xf>
    <xf numFmtId="9" fontId="85" fillId="0" borderId="7" xfId="14" applyFont="1" applyFill="1" applyBorder="1" applyAlignment="1">
      <alignment horizontal="right" vertical="center" readingOrder="2"/>
    </xf>
    <xf numFmtId="3" fontId="50" fillId="0" borderId="8" xfId="0" applyNumberFormat="1" applyFont="1" applyBorder="1" applyAlignment="1">
      <alignment vertical="center" readingOrder="2"/>
    </xf>
    <xf numFmtId="3" fontId="50" fillId="0" borderId="0" xfId="11" applyNumberFormat="1" applyFont="1" applyBorder="1"/>
    <xf numFmtId="3" fontId="50" fillId="0" borderId="11" xfId="11" applyNumberFormat="1" applyFont="1" applyBorder="1"/>
    <xf numFmtId="3" fontId="50" fillId="0" borderId="3" xfId="11" applyNumberFormat="1" applyFont="1" applyBorder="1" applyAlignment="1">
      <alignment horizontal="right" readingOrder="2"/>
    </xf>
    <xf numFmtId="0" fontId="93" fillId="0" borderId="3" xfId="78" applyFont="1" applyBorder="1" applyAlignment="1">
      <alignment horizontal="right"/>
    </xf>
    <xf numFmtId="169" fontId="50" fillId="0" borderId="0" xfId="1" quotePrefix="1" applyNumberFormat="1" applyFont="1" applyFill="1" applyBorder="1" applyAlignment="1">
      <alignment vertical="center" readingOrder="2"/>
    </xf>
    <xf numFmtId="15" fontId="52" fillId="0" borderId="0" xfId="0" applyNumberFormat="1" applyFont="1" applyBorder="1" applyAlignment="1">
      <alignment horizontal="center" vertical="center"/>
    </xf>
    <xf numFmtId="9" fontId="35" fillId="0" borderId="0" xfId="14"/>
    <xf numFmtId="0" fontId="50" fillId="0" borderId="0" xfId="0" applyFont="1" applyBorder="1" applyAlignment="1">
      <alignment horizontal="center" vertical="center" wrapText="1"/>
    </xf>
    <xf numFmtId="0" fontId="74" fillId="0" borderId="0" xfId="0" applyFont="1" applyBorder="1" applyAlignment="1">
      <alignment horizontal="center" wrapText="1"/>
    </xf>
    <xf numFmtId="165" fontId="82" fillId="0" borderId="0" xfId="0" applyNumberFormat="1" applyFont="1" applyBorder="1" applyAlignment="1">
      <alignment horizontal="center" vertical="center"/>
    </xf>
    <xf numFmtId="165" fontId="76" fillId="0" borderId="0" xfId="0" applyNumberFormat="1" applyFont="1" applyBorder="1" applyAlignment="1">
      <alignment vertical="center"/>
    </xf>
    <xf numFmtId="9" fontId="85" fillId="0" borderId="0" xfId="14" applyFont="1" applyFill="1" applyBorder="1" applyAlignment="1">
      <alignment horizontal="right" vertical="center" readingOrder="2"/>
    </xf>
    <xf numFmtId="9" fontId="85" fillId="0" borderId="0" xfId="14" applyNumberFormat="1" applyFont="1" applyFill="1" applyBorder="1" applyAlignment="1">
      <alignment horizontal="right" vertical="center" readingOrder="2"/>
    </xf>
    <xf numFmtId="165" fontId="87" fillId="0" borderId="0" xfId="0" applyNumberFormat="1" applyFont="1" applyFill="1" applyBorder="1" applyAlignment="1">
      <alignment horizontal="center" vertical="center"/>
    </xf>
    <xf numFmtId="9" fontId="85" fillId="0" borderId="0" xfId="14" applyFont="1" applyBorder="1" applyAlignment="1">
      <alignment horizontal="right" vertical="center" readingOrder="2"/>
    </xf>
    <xf numFmtId="9" fontId="85" fillId="0" borderId="0" xfId="14" applyNumberFormat="1" applyFont="1" applyBorder="1" applyAlignment="1">
      <alignment horizontal="right" vertical="center" readingOrder="2"/>
    </xf>
    <xf numFmtId="9" fontId="50" fillId="0" borderId="0" xfId="14" applyFont="1" applyBorder="1" applyAlignment="1">
      <alignment vertical="center" readingOrder="2"/>
    </xf>
    <xf numFmtId="1" fontId="50" fillId="0" borderId="0" xfId="14" applyNumberFormat="1" applyFont="1" applyBorder="1" applyAlignment="1">
      <alignment vertical="center" readingOrder="2"/>
    </xf>
    <xf numFmtId="169" fontId="0" fillId="0" borderId="0" xfId="0" applyNumberFormat="1" applyBorder="1"/>
    <xf numFmtId="169" fontId="50" fillId="0" borderId="5" xfId="0" applyNumberFormat="1" applyFont="1" applyFill="1" applyBorder="1" applyAlignment="1">
      <alignment horizontal="right" vertical="top"/>
    </xf>
    <xf numFmtId="177" fontId="0" fillId="0" borderId="0" xfId="14" applyNumberFormat="1" applyFont="1"/>
    <xf numFmtId="164" fontId="35" fillId="0" borderId="0" xfId="14" applyNumberFormat="1" applyFont="1"/>
    <xf numFmtId="0" fontId="0" fillId="0" borderId="39" xfId="0" applyBorder="1" applyAlignment="1">
      <alignment horizontal="left" vertical="center" wrapText="1"/>
    </xf>
    <xf numFmtId="4" fontId="0" fillId="0" borderId="39" xfId="0" applyNumberFormat="1" applyBorder="1" applyAlignment="1">
      <alignment horizontal="left" vertical="center" wrapText="1"/>
    </xf>
    <xf numFmtId="4" fontId="50" fillId="0" borderId="0" xfId="0" applyNumberFormat="1" applyFont="1" applyAlignment="1">
      <alignment vertical="top"/>
    </xf>
    <xf numFmtId="166" fontId="46" fillId="0" borderId="16" xfId="0" applyNumberFormat="1" applyFont="1" applyBorder="1" applyAlignment="1">
      <alignment horizontal="right" vertical="top"/>
    </xf>
    <xf numFmtId="169" fontId="50" fillId="0" borderId="0" xfId="0" applyNumberFormat="1" applyFont="1" applyBorder="1" applyAlignment="1">
      <alignment vertical="center"/>
    </xf>
    <xf numFmtId="169" fontId="50" fillId="0" borderId="0" xfId="0" applyNumberFormat="1" applyFont="1" applyFill="1" applyBorder="1" applyAlignment="1">
      <alignment vertical="center"/>
    </xf>
    <xf numFmtId="3" fontId="102" fillId="0" borderId="33" xfId="0" applyNumberFormat="1" applyFont="1" applyFill="1" applyBorder="1" applyAlignment="1">
      <alignment horizontal="right" wrapText="1"/>
    </xf>
    <xf numFmtId="0" fontId="71" fillId="0" borderId="0" xfId="0" applyFont="1" applyAlignment="1">
      <alignment horizontal="left" vertical="top" wrapText="1"/>
    </xf>
    <xf numFmtId="0" fontId="117" fillId="0" borderId="0" xfId="0" applyFont="1"/>
    <xf numFmtId="0" fontId="50" fillId="0" borderId="0" xfId="0" applyFont="1" applyFill="1" applyAlignment="1">
      <alignment vertical="center"/>
    </xf>
    <xf numFmtId="0" fontId="50" fillId="0" borderId="0" xfId="0" applyFont="1" applyFill="1" applyBorder="1" applyAlignment="1">
      <alignment vertical="center"/>
    </xf>
    <xf numFmtId="0" fontId="39" fillId="0" borderId="0" xfId="78" applyFont="1"/>
    <xf numFmtId="0" fontId="39" fillId="0" borderId="13" xfId="78" applyFont="1" applyBorder="1" applyAlignment="1">
      <alignment horizontal="center" vertical="center"/>
    </xf>
    <xf numFmtId="0" fontId="39" fillId="0" borderId="13" xfId="78" applyFont="1" applyBorder="1" applyAlignment="1">
      <alignment horizontal="center" vertical="center" wrapText="1"/>
    </xf>
    <xf numFmtId="0" fontId="78" fillId="0" borderId="11" xfId="78" applyFont="1" applyBorder="1" applyAlignment="1">
      <alignment vertical="center"/>
    </xf>
    <xf numFmtId="0" fontId="50" fillId="0" borderId="11" xfId="78" applyFont="1" applyBorder="1" applyAlignment="1">
      <alignment vertical="top"/>
    </xf>
    <xf numFmtId="169" fontId="50" fillId="0" borderId="5" xfId="78" applyNumberFormat="1" applyFont="1" applyBorder="1" applyAlignment="1">
      <alignment vertical="top"/>
    </xf>
    <xf numFmtId="0" fontId="50" fillId="0" borderId="3" xfId="78" applyFont="1" applyBorder="1" applyAlignment="1">
      <alignment vertical="top"/>
    </xf>
    <xf numFmtId="0" fontId="50" fillId="0" borderId="32" xfId="78" applyFont="1" applyBorder="1" applyAlignment="1">
      <alignment vertical="top"/>
    </xf>
    <xf numFmtId="169" fontId="50" fillId="0" borderId="32" xfId="78" applyNumberFormat="1" applyFont="1" applyBorder="1" applyAlignment="1">
      <alignment vertical="top"/>
    </xf>
    <xf numFmtId="0" fontId="78" fillId="0" borderId="13" xfId="78" applyFont="1" applyBorder="1" applyAlignment="1">
      <alignment vertical="top"/>
    </xf>
    <xf numFmtId="169" fontId="78" fillId="0" borderId="13" xfId="78" applyNumberFormat="1" applyFont="1" applyBorder="1" applyAlignment="1">
      <alignment vertical="top"/>
    </xf>
    <xf numFmtId="0" fontId="35" fillId="0" borderId="0" xfId="78" applyAlignment="1">
      <alignment vertical="top"/>
    </xf>
    <xf numFmtId="0" fontId="71" fillId="0" borderId="0" xfId="0" applyFont="1" applyAlignment="1">
      <alignment horizontal="left" vertical="top" wrapText="1"/>
    </xf>
    <xf numFmtId="0" fontId="77" fillId="0" borderId="0" xfId="0" applyFont="1" applyAlignment="1">
      <alignment horizontal="center" vertical="top" wrapText="1"/>
    </xf>
    <xf numFmtId="0" fontId="72" fillId="0" borderId="0" xfId="0" applyFont="1" applyAlignment="1">
      <alignment horizontal="center" vertical="top" wrapText="1"/>
    </xf>
    <xf numFmtId="0" fontId="81" fillId="0" borderId="0" xfId="0" applyFont="1" applyAlignment="1">
      <alignment horizontal="center" vertical="top" wrapText="1"/>
    </xf>
    <xf numFmtId="49" fontId="81" fillId="0" borderId="0" xfId="0" applyNumberFormat="1" applyFont="1" applyAlignment="1">
      <alignment horizontal="center" vertical="center" wrapText="1"/>
    </xf>
    <xf numFmtId="0" fontId="50" fillId="0" borderId="5"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78" fillId="0" borderId="8" xfId="0" quotePrefix="1" applyNumberFormat="1" applyFont="1" applyBorder="1" applyAlignment="1">
      <alignment horizontal="center" vertical="center" wrapText="1"/>
    </xf>
    <xf numFmtId="0" fontId="78" fillId="0" borderId="10" xfId="0" quotePrefix="1" applyNumberFormat="1" applyFont="1" applyBorder="1" applyAlignment="1">
      <alignment horizontal="center" vertical="center" wrapText="1"/>
    </xf>
    <xf numFmtId="0" fontId="78" fillId="0" borderId="6" xfId="0" quotePrefix="1" applyNumberFormat="1" applyFont="1" applyBorder="1" applyAlignment="1">
      <alignment horizontal="center" vertical="center" wrapText="1"/>
    </xf>
    <xf numFmtId="0" fontId="82" fillId="0" borderId="5"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7" xfId="0" applyFont="1" applyBorder="1" applyAlignment="1">
      <alignment horizontal="center" vertical="center" wrapText="1"/>
    </xf>
    <xf numFmtId="165" fontId="82" fillId="0" borderId="5" xfId="0" applyNumberFormat="1" applyFont="1" applyBorder="1" applyAlignment="1">
      <alignment horizontal="center" vertical="center"/>
    </xf>
    <xf numFmtId="165" fontId="82" fillId="0" borderId="7" xfId="0" applyNumberFormat="1" applyFont="1" applyBorder="1" applyAlignment="1">
      <alignment horizontal="center" vertical="center"/>
    </xf>
    <xf numFmtId="0" fontId="82" fillId="0" borderId="0" xfId="0" applyFont="1" applyBorder="1" applyAlignment="1">
      <alignment vertical="center" wrapText="1"/>
    </xf>
    <xf numFmtId="0" fontId="82" fillId="0" borderId="7" xfId="0" applyFont="1" applyBorder="1" applyAlignment="1">
      <alignment vertical="center" wrapText="1"/>
    </xf>
    <xf numFmtId="165" fontId="82" fillId="0" borderId="5" xfId="0" applyNumberFormat="1" applyFont="1" applyFill="1" applyBorder="1" applyAlignment="1">
      <alignment horizontal="center" vertical="center" wrapText="1"/>
    </xf>
    <xf numFmtId="165" fontId="82" fillId="0" borderId="7" xfId="0" applyNumberFormat="1" applyFont="1" applyFill="1" applyBorder="1" applyAlignment="1">
      <alignment horizontal="center" vertical="center" wrapText="1"/>
    </xf>
    <xf numFmtId="0" fontId="50" fillId="0" borderId="0" xfId="0" applyFont="1" applyAlignment="1">
      <alignment horizontal="left" wrapText="1"/>
    </xf>
    <xf numFmtId="0" fontId="39"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50" fillId="0" borderId="0" xfId="0" applyFont="1" applyFill="1" applyAlignment="1">
      <alignment horizontal="left" wrapText="1"/>
    </xf>
    <xf numFmtId="17" fontId="82" fillId="0" borderId="8" xfId="0" quotePrefix="1" applyNumberFormat="1" applyFont="1" applyBorder="1" applyAlignment="1">
      <alignment horizontal="center" vertical="center"/>
    </xf>
    <xf numFmtId="17" fontId="82" fillId="0" borderId="10" xfId="0" quotePrefix="1" applyNumberFormat="1" applyFont="1" applyBorder="1" applyAlignment="1">
      <alignment horizontal="center" vertical="center"/>
    </xf>
    <xf numFmtId="17" fontId="82" fillId="0" borderId="6" xfId="0" quotePrefix="1" applyNumberFormat="1" applyFont="1" applyBorder="1" applyAlignment="1">
      <alignment horizontal="center" vertical="center"/>
    </xf>
    <xf numFmtId="0" fontId="50" fillId="0" borderId="12" xfId="0" quotePrefix="1" applyFont="1" applyFill="1" applyBorder="1" applyAlignment="1">
      <alignment horizontal="center" vertical="center"/>
    </xf>
    <xf numFmtId="0" fontId="50" fillId="0" borderId="14" xfId="0" quotePrefix="1" applyFont="1" applyFill="1" applyBorder="1" applyAlignment="1">
      <alignment horizontal="center" vertical="center"/>
    </xf>
    <xf numFmtId="0" fontId="82" fillId="0" borderId="8" xfId="0" applyFont="1" applyFill="1" applyBorder="1" applyAlignment="1">
      <alignment horizontal="center" wrapText="1"/>
    </xf>
    <xf numFmtId="0" fontId="82" fillId="0" borderId="10" xfId="0" applyFont="1" applyFill="1" applyBorder="1" applyAlignment="1">
      <alignment horizontal="center" wrapText="1"/>
    </xf>
    <xf numFmtId="0" fontId="50" fillId="0" borderId="0" xfId="0" applyFont="1" applyFill="1" applyBorder="1" applyAlignment="1">
      <alignment horizontal="left" vertical="top" wrapText="1"/>
    </xf>
    <xf numFmtId="0" fontId="50" fillId="0" borderId="0" xfId="0" applyFont="1" applyAlignment="1">
      <alignment horizontal="left" vertical="top" wrapText="1"/>
    </xf>
    <xf numFmtId="0" fontId="82" fillId="0" borderId="12" xfId="78" applyFont="1" applyBorder="1" applyAlignment="1">
      <alignment horizontal="center" vertical="center" wrapText="1"/>
    </xf>
    <xf numFmtId="0" fontId="82" fillId="0" borderId="14" xfId="78" applyFont="1" applyBorder="1" applyAlignment="1">
      <alignment horizontal="center" vertical="center" wrapText="1"/>
    </xf>
    <xf numFmtId="0" fontId="82" fillId="0" borderId="15" xfId="78" applyFont="1" applyBorder="1" applyAlignment="1">
      <alignment horizontal="center" vertical="center" wrapText="1"/>
    </xf>
    <xf numFmtId="0" fontId="50" fillId="0" borderId="0" xfId="78" applyFont="1" applyAlignment="1">
      <alignment horizontal="left" vertical="top" wrapText="1"/>
    </xf>
    <xf numFmtId="0" fontId="50" fillId="0" borderId="0" xfId="78" applyFont="1" applyAlignment="1">
      <alignment vertical="top" wrapText="1"/>
    </xf>
    <xf numFmtId="0" fontId="82" fillId="0" borderId="5" xfId="0" applyFont="1" applyBorder="1" applyAlignment="1">
      <alignment horizontal="center" wrapText="1"/>
    </xf>
    <xf numFmtId="0" fontId="82" fillId="0" borderId="0" xfId="0" applyFont="1" applyBorder="1" applyAlignment="1">
      <alignment horizontal="center" wrapText="1"/>
    </xf>
    <xf numFmtId="0" fontId="82" fillId="0" borderId="7" xfId="0" applyFont="1" applyBorder="1" applyAlignment="1">
      <alignment horizontal="center" wrapText="1"/>
    </xf>
    <xf numFmtId="0" fontId="50" fillId="0" borderId="15" xfId="0" quotePrefix="1" applyFont="1" applyFill="1" applyBorder="1" applyAlignment="1">
      <alignment horizontal="center" vertical="center"/>
    </xf>
    <xf numFmtId="0" fontId="50" fillId="0" borderId="0" xfId="0" applyFont="1" applyAlignment="1">
      <alignment vertical="top" wrapText="1"/>
    </xf>
    <xf numFmtId="17" fontId="50" fillId="0" borderId="12" xfId="0" quotePrefix="1" applyNumberFormat="1" applyFont="1" applyBorder="1" applyAlignment="1">
      <alignment horizontal="center" vertical="top"/>
    </xf>
    <xf numFmtId="17" fontId="50" fillId="0" borderId="15" xfId="0" quotePrefix="1" applyNumberFormat="1" applyFont="1" applyBorder="1" applyAlignment="1">
      <alignment horizontal="center" vertical="top"/>
    </xf>
    <xf numFmtId="0" fontId="39" fillId="0" borderId="30" xfId="0" applyFont="1" applyBorder="1" applyAlignment="1">
      <alignment horizontal="left" vertical="center"/>
    </xf>
    <xf numFmtId="0" fontId="39" fillId="0" borderId="37" xfId="0" applyFont="1" applyBorder="1" applyAlignment="1">
      <alignment horizontal="left" vertical="center"/>
    </xf>
    <xf numFmtId="0" fontId="50" fillId="0" borderId="12" xfId="0" applyFont="1" applyBorder="1" applyAlignment="1">
      <alignment horizontal="center" vertical="top"/>
    </xf>
    <xf numFmtId="0" fontId="50" fillId="0" borderId="15" xfId="0" applyFont="1" applyBorder="1" applyAlignment="1">
      <alignment horizontal="center" vertical="top"/>
    </xf>
    <xf numFmtId="0" fontId="38" fillId="0" borderId="12" xfId="0" applyFont="1" applyBorder="1" applyAlignment="1">
      <alignment horizontal="center" vertical="top" wrapText="1"/>
    </xf>
    <xf numFmtId="0" fontId="38" fillId="0" borderId="14" xfId="0" applyFont="1" applyBorder="1" applyAlignment="1">
      <alignment horizontal="center" vertical="top" wrapText="1"/>
    </xf>
    <xf numFmtId="0" fontId="38" fillId="0" borderId="15" xfId="0" applyFont="1" applyBorder="1" applyAlignment="1">
      <alignment horizontal="center" vertical="top" wrapText="1"/>
    </xf>
    <xf numFmtId="0" fontId="82" fillId="0" borderId="5" xfId="0" applyFont="1" applyFill="1" applyBorder="1" applyAlignment="1">
      <alignment horizontal="center"/>
    </xf>
    <xf numFmtId="0" fontId="82" fillId="0" borderId="0" xfId="0" applyFont="1" applyBorder="1" applyAlignment="1"/>
    <xf numFmtId="0" fontId="39" fillId="0" borderId="16" xfId="0" applyFont="1" applyBorder="1" applyAlignment="1">
      <alignment horizontal="left" vertical="center" wrapText="1"/>
    </xf>
    <xf numFmtId="0" fontId="39" fillId="0" borderId="16" xfId="0" applyFont="1" applyBorder="1" applyAlignment="1">
      <alignment vertical="center"/>
    </xf>
    <xf numFmtId="0" fontId="82" fillId="0" borderId="0" xfId="0" applyFont="1" applyFill="1" applyBorder="1" applyAlignment="1">
      <alignment horizontal="center"/>
    </xf>
    <xf numFmtId="0" fontId="82" fillId="0" borderId="40" xfId="0" applyFont="1" applyBorder="1" applyAlignment="1">
      <alignment horizontal="center" vertical="center"/>
    </xf>
    <xf numFmtId="0" fontId="82" fillId="0" borderId="39" xfId="0" applyFont="1" applyBorder="1" applyAlignment="1">
      <alignment horizontal="center" vertical="center"/>
    </xf>
    <xf numFmtId="0" fontId="82" fillId="0" borderId="41" xfId="0" applyFont="1" applyBorder="1" applyAlignment="1">
      <alignment horizontal="center" vertical="center"/>
    </xf>
    <xf numFmtId="0" fontId="39" fillId="0" borderId="37" xfId="11" applyFont="1" applyBorder="1" applyAlignment="1">
      <alignment vertical="center" wrapText="1"/>
    </xf>
    <xf numFmtId="0" fontId="71" fillId="0" borderId="37" xfId="78" applyFont="1" applyBorder="1" applyAlignment="1">
      <alignment vertical="center" wrapText="1"/>
    </xf>
    <xf numFmtId="0" fontId="99" fillId="0" borderId="12" xfId="78" quotePrefix="1" applyFont="1" applyBorder="1" applyAlignment="1">
      <alignment horizontal="center" wrapText="1"/>
    </xf>
    <xf numFmtId="0" fontId="50" fillId="0" borderId="14" xfId="78" applyFont="1" applyBorder="1" applyAlignment="1">
      <alignment wrapText="1"/>
    </xf>
    <xf numFmtId="0" fontId="50" fillId="0" borderId="15" xfId="78" applyFont="1" applyBorder="1" applyAlignment="1">
      <alignment wrapText="1"/>
    </xf>
    <xf numFmtId="0" fontId="83" fillId="0" borderId="12" xfId="78" quotePrefix="1" applyFont="1" applyBorder="1" applyAlignment="1">
      <alignment horizontal="center" wrapText="1"/>
    </xf>
    <xf numFmtId="0" fontId="50" fillId="0" borderId="14" xfId="78" applyFont="1" applyBorder="1" applyAlignment="1">
      <alignment horizontal="center" wrapText="1"/>
    </xf>
    <xf numFmtId="0" fontId="50" fillId="0" borderId="15" xfId="78" applyFont="1" applyBorder="1" applyAlignment="1">
      <alignment horizontal="center" wrapText="1"/>
    </xf>
    <xf numFmtId="0" fontId="35" fillId="0" borderId="37" xfId="78" applyBorder="1" applyAlignment="1">
      <alignment vertical="center" wrapText="1"/>
    </xf>
    <xf numFmtId="0" fontId="114" fillId="0" borderId="12" xfId="78" quotePrefix="1" applyFont="1" applyBorder="1" applyAlignment="1">
      <alignment horizontal="center" wrapText="1"/>
    </xf>
    <xf numFmtId="0" fontId="114" fillId="0" borderId="14" xfId="78" quotePrefix="1" applyFont="1" applyBorder="1" applyAlignment="1">
      <alignment horizontal="center" wrapText="1"/>
    </xf>
    <xf numFmtId="0" fontId="114" fillId="0" borderId="15" xfId="78" quotePrefix="1" applyFont="1" applyBorder="1" applyAlignment="1">
      <alignment horizontal="center" wrapText="1"/>
    </xf>
    <xf numFmtId="0" fontId="52" fillId="0" borderId="8" xfId="78" quotePrefix="1" applyFont="1" applyBorder="1" applyAlignment="1">
      <alignment horizontal="center" wrapText="1"/>
    </xf>
    <xf numFmtId="0" fontId="52" fillId="0" borderId="10" xfId="78" quotePrefix="1" applyFont="1" applyBorder="1" applyAlignment="1">
      <alignment horizontal="center" wrapText="1"/>
    </xf>
    <xf numFmtId="0" fontId="52" fillId="0" borderId="6" xfId="78" quotePrefix="1" applyFont="1" applyBorder="1" applyAlignment="1">
      <alignment horizontal="center" wrapText="1"/>
    </xf>
    <xf numFmtId="0" fontId="104" fillId="0" borderId="0" xfId="1220" applyFont="1" applyAlignment="1">
      <alignment horizontal="left" wrapText="1"/>
    </xf>
    <xf numFmtId="0" fontId="108" fillId="0" borderId="36" xfId="73" applyFont="1" applyBorder="1" applyAlignment="1">
      <alignment horizontal="left" vertical="center"/>
    </xf>
    <xf numFmtId="0" fontId="108" fillId="0" borderId="32" xfId="73" applyFont="1" applyBorder="1" applyAlignment="1">
      <alignment horizontal="left" vertical="center"/>
    </xf>
    <xf numFmtId="0" fontId="108" fillId="0" borderId="31" xfId="73" applyFont="1" applyBorder="1" applyAlignment="1">
      <alignment horizontal="left" vertical="center"/>
    </xf>
    <xf numFmtId="0" fontId="105" fillId="0" borderId="13" xfId="73" applyFont="1" applyBorder="1" applyAlignment="1">
      <alignment horizontal="center" wrapText="1"/>
    </xf>
    <xf numFmtId="0" fontId="103" fillId="0" borderId="13" xfId="73" applyFont="1" applyBorder="1" applyAlignment="1">
      <alignment horizontal="center" vertical="center" wrapText="1"/>
    </xf>
    <xf numFmtId="0" fontId="106" fillId="0" borderId="13" xfId="73" applyFont="1" applyBorder="1" applyAlignment="1">
      <alignment horizontal="center" vertical="center" wrapText="1"/>
    </xf>
    <xf numFmtId="0" fontId="82" fillId="0" borderId="5" xfId="0" applyFont="1" applyBorder="1" applyAlignment="1">
      <alignment horizontal="center" vertical="top" wrapText="1"/>
    </xf>
    <xf numFmtId="0" fontId="82" fillId="0" borderId="0" xfId="0" applyFont="1" applyBorder="1" applyAlignment="1">
      <alignment horizontal="center" vertical="top" wrapText="1"/>
    </xf>
    <xf numFmtId="0" fontId="82" fillId="0" borderId="7" xfId="0" applyFont="1" applyBorder="1" applyAlignment="1">
      <alignment horizontal="center" vertical="top" wrapText="1"/>
    </xf>
    <xf numFmtId="0" fontId="50" fillId="0" borderId="12" xfId="0" quotePrefix="1" applyFont="1" applyFill="1" applyBorder="1" applyAlignment="1">
      <alignment horizontal="center" vertical="top"/>
    </xf>
    <xf numFmtId="0" fontId="50" fillId="0" borderId="14" xfId="0" quotePrefix="1" applyFont="1" applyFill="1" applyBorder="1" applyAlignment="1">
      <alignment horizontal="center" vertical="top"/>
    </xf>
    <xf numFmtId="0" fontId="50" fillId="0" borderId="15" xfId="0" quotePrefix="1" applyFont="1" applyFill="1" applyBorder="1" applyAlignment="1">
      <alignment horizontal="center" vertical="top"/>
    </xf>
    <xf numFmtId="0" fontId="82" fillId="0" borderId="8" xfId="0" applyFont="1" applyBorder="1" applyAlignment="1">
      <alignment horizontal="center" wrapText="1"/>
    </xf>
    <xf numFmtId="0" fontId="82" fillId="0" borderId="10" xfId="0" applyFont="1" applyBorder="1" applyAlignment="1">
      <alignment horizontal="center" wrapText="1"/>
    </xf>
    <xf numFmtId="0" fontId="82" fillId="0" borderId="6" xfId="0" applyFont="1" applyBorder="1" applyAlignment="1">
      <alignment horizontal="center" wrapText="1"/>
    </xf>
    <xf numFmtId="0" fontId="50" fillId="0" borderId="12" xfId="0" applyFont="1" applyBorder="1" applyAlignment="1">
      <alignment horizontal="center" vertical="top" wrapText="1"/>
    </xf>
    <xf numFmtId="0" fontId="50" fillId="0" borderId="14" xfId="0" applyFont="1" applyBorder="1" applyAlignment="1">
      <alignment horizontal="center" vertical="top" wrapText="1"/>
    </xf>
    <xf numFmtId="0" fontId="50" fillId="0" borderId="15" xfId="0" applyFont="1" applyBorder="1" applyAlignment="1">
      <alignment horizontal="center" vertical="top" wrapText="1"/>
    </xf>
  </cellXfs>
  <cellStyles count="1954">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3" xfId="1210" xr:uid="{E7749A52-EB61-427E-927B-AAEF4E9CE12B}"/>
    <cellStyle name="Normal 20 2 3 3 2" xfId="1936" xr:uid="{4FD657CA-810A-4BA3-8B07-1D95C3E9BDA0}"/>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18"/>
  <sheetViews>
    <sheetView showGridLines="0" tabSelected="1" topLeftCell="A12" zoomScaleNormal="100" workbookViewId="0">
      <selection activeCell="E20" sqref="E20"/>
    </sheetView>
  </sheetViews>
  <sheetFormatPr defaultColWidth="8.88671875" defaultRowHeight="13.2" x14ac:dyDescent="0.25"/>
  <cols>
    <col min="1" max="1" width="8.33203125" style="42" customWidth="1"/>
    <col min="2" max="2" width="11.88671875" style="42" customWidth="1"/>
    <col min="3" max="3" width="8.88671875" style="42"/>
    <col min="4" max="4" width="11.6640625" style="42" customWidth="1"/>
    <col min="5" max="5" width="10.6640625" style="42" bestFit="1" customWidth="1"/>
    <col min="6" max="6" width="8.88671875" style="42"/>
    <col min="7" max="7" width="10.6640625" style="42" bestFit="1" customWidth="1"/>
    <col min="8" max="8" width="8.88671875" style="42"/>
    <col min="9" max="10" width="9.109375" style="42" bestFit="1" customWidth="1"/>
    <col min="11" max="11" width="10.6640625" style="42" bestFit="1" customWidth="1"/>
    <col min="12" max="14" width="8.88671875" style="42"/>
    <col min="15" max="15" width="10" style="42" customWidth="1"/>
    <col min="16" max="16" width="18.21875" style="42" customWidth="1"/>
    <col min="17" max="17" width="5.21875" style="42" customWidth="1"/>
    <col min="18" max="16384" width="8.88671875" style="42"/>
  </cols>
  <sheetData>
    <row r="1" spans="1:17" s="200" customFormat="1" x14ac:dyDescent="0.25"/>
    <row r="3" spans="1:17" s="39" customFormat="1" ht="26.4" customHeight="1" x14ac:dyDescent="0.25">
      <c r="B3" s="689" t="s">
        <v>131</v>
      </c>
      <c r="C3" s="689"/>
      <c r="D3" s="689"/>
      <c r="E3" s="689"/>
      <c r="F3" s="689"/>
      <c r="G3" s="689"/>
      <c r="H3" s="689"/>
      <c r="I3" s="689"/>
      <c r="J3" s="689"/>
      <c r="K3" s="689"/>
      <c r="L3" s="689"/>
      <c r="M3" s="689"/>
      <c r="N3" s="689"/>
      <c r="O3" s="689"/>
      <c r="P3" s="689"/>
    </row>
    <row r="4" spans="1:17" s="39" customFormat="1" ht="12.6" customHeight="1" x14ac:dyDescent="0.25">
      <c r="B4" s="690"/>
      <c r="C4" s="690"/>
      <c r="D4" s="690"/>
      <c r="E4" s="690"/>
      <c r="F4" s="690"/>
      <c r="G4" s="690"/>
      <c r="H4" s="690"/>
      <c r="I4" s="690"/>
      <c r="J4" s="690"/>
      <c r="K4" s="690"/>
      <c r="L4" s="690"/>
      <c r="M4" s="690"/>
      <c r="N4" s="690"/>
      <c r="O4" s="690"/>
      <c r="P4" s="690"/>
    </row>
    <row r="5" spans="1:17" s="39" customFormat="1" ht="22.2" customHeight="1" x14ac:dyDescent="0.25">
      <c r="B5" s="691" t="s">
        <v>253</v>
      </c>
      <c r="C5" s="691"/>
      <c r="D5" s="691"/>
      <c r="E5" s="691"/>
      <c r="F5" s="691"/>
      <c r="G5" s="691"/>
      <c r="H5" s="691"/>
      <c r="I5" s="691"/>
      <c r="J5" s="691"/>
      <c r="K5" s="691"/>
      <c r="L5" s="691"/>
      <c r="M5" s="691"/>
      <c r="N5" s="691"/>
      <c r="O5" s="691"/>
      <c r="P5" s="691"/>
    </row>
    <row r="6" spans="1:17" s="39" customFormat="1" ht="12.6" customHeight="1" x14ac:dyDescent="0.25">
      <c r="B6" s="368"/>
      <c r="C6" s="368"/>
      <c r="D6" s="368"/>
      <c r="E6" s="368"/>
      <c r="F6" s="368"/>
      <c r="G6" s="368"/>
      <c r="H6" s="368"/>
      <c r="I6" s="368"/>
      <c r="J6" s="368"/>
      <c r="K6" s="368"/>
      <c r="L6" s="368"/>
      <c r="M6" s="368"/>
      <c r="N6" s="368"/>
      <c r="O6" s="368"/>
      <c r="P6" s="368"/>
    </row>
    <row r="7" spans="1:17" s="22" customFormat="1" ht="22.2" customHeight="1" x14ac:dyDescent="0.25">
      <c r="B7" s="692" t="s">
        <v>320</v>
      </c>
      <c r="C7" s="692"/>
      <c r="D7" s="692"/>
      <c r="E7" s="692"/>
      <c r="F7" s="692"/>
      <c r="G7" s="692"/>
      <c r="H7" s="692"/>
      <c r="I7" s="692"/>
      <c r="J7" s="692"/>
      <c r="K7" s="692"/>
      <c r="L7" s="692"/>
      <c r="M7" s="692"/>
      <c r="N7" s="692"/>
      <c r="O7" s="692"/>
      <c r="P7" s="692"/>
    </row>
    <row r="8" spans="1:17" s="22" customFormat="1" ht="12.6" customHeight="1" x14ac:dyDescent="0.25">
      <c r="B8" s="205"/>
      <c r="C8" s="205"/>
      <c r="D8" s="205"/>
      <c r="E8" s="205"/>
      <c r="F8" s="205"/>
      <c r="G8" s="205"/>
      <c r="H8" s="205"/>
      <c r="I8" s="205"/>
      <c r="J8" s="205"/>
      <c r="K8" s="205"/>
      <c r="L8" s="205"/>
      <c r="M8" s="205"/>
      <c r="N8" s="205"/>
      <c r="O8" s="205"/>
      <c r="P8" s="205"/>
    </row>
    <row r="9" spans="1:17" s="200" customFormat="1" ht="32.4" customHeight="1" x14ac:dyDescent="0.25">
      <c r="A9" s="39"/>
      <c r="B9" s="688" t="s">
        <v>326</v>
      </c>
      <c r="C9" s="688"/>
      <c r="D9" s="688"/>
      <c r="E9" s="688"/>
      <c r="F9" s="688"/>
      <c r="G9" s="688"/>
      <c r="H9" s="688"/>
      <c r="I9" s="688"/>
      <c r="J9" s="688"/>
      <c r="K9" s="688"/>
      <c r="L9" s="688"/>
      <c r="M9" s="688"/>
      <c r="N9" s="688"/>
      <c r="O9" s="688"/>
      <c r="P9" s="688"/>
    </row>
    <row r="10" spans="1:17" s="364" customFormat="1" ht="12" customHeight="1" x14ac:dyDescent="0.25">
      <c r="A10" s="365"/>
      <c r="B10" s="622"/>
      <c r="C10" s="622"/>
      <c r="D10" s="622"/>
      <c r="E10" s="622"/>
      <c r="F10" s="622"/>
      <c r="G10" s="622"/>
      <c r="H10" s="622"/>
      <c r="I10" s="622"/>
      <c r="J10" s="622"/>
      <c r="K10" s="622"/>
      <c r="L10" s="622"/>
      <c r="M10" s="622"/>
      <c r="N10" s="622"/>
      <c r="O10" s="622"/>
      <c r="P10" s="622"/>
    </row>
    <row r="11" spans="1:17" s="364" customFormat="1" ht="18.600000000000001" customHeight="1" x14ac:dyDescent="0.25">
      <c r="A11" s="365"/>
      <c r="B11" s="688" t="s">
        <v>311</v>
      </c>
      <c r="C11" s="688"/>
      <c r="D11" s="688"/>
      <c r="E11" s="688"/>
      <c r="F11" s="688"/>
      <c r="G11" s="688"/>
      <c r="H11" s="688"/>
      <c r="I11" s="688"/>
      <c r="J11" s="688"/>
      <c r="K11" s="688"/>
      <c r="L11" s="688"/>
      <c r="M11" s="688"/>
      <c r="N11" s="688"/>
      <c r="O11" s="688"/>
      <c r="P11" s="688"/>
      <c r="Q11" s="688"/>
    </row>
    <row r="12" spans="1:17" s="364" customFormat="1" ht="12" customHeight="1" x14ac:dyDescent="0.25">
      <c r="A12" s="365"/>
      <c r="B12" s="672"/>
      <c r="C12" s="672"/>
      <c r="D12" s="672"/>
      <c r="E12" s="672"/>
      <c r="F12" s="672"/>
      <c r="G12" s="672"/>
      <c r="H12" s="672"/>
      <c r="I12" s="672"/>
      <c r="J12" s="672"/>
      <c r="K12" s="672"/>
      <c r="L12" s="672"/>
      <c r="M12" s="672"/>
      <c r="N12" s="672"/>
      <c r="O12" s="672"/>
      <c r="P12" s="672"/>
      <c r="Q12" s="672"/>
    </row>
    <row r="13" spans="1:17" s="364" customFormat="1" ht="30.6" customHeight="1" x14ac:dyDescent="0.25">
      <c r="A13" s="365"/>
      <c r="B13" s="688" t="s">
        <v>327</v>
      </c>
      <c r="C13" s="688"/>
      <c r="D13" s="688"/>
      <c r="E13" s="688"/>
      <c r="F13" s="688"/>
      <c r="G13" s="688"/>
      <c r="H13" s="688"/>
      <c r="I13" s="688"/>
      <c r="J13" s="688"/>
      <c r="K13" s="688"/>
      <c r="L13" s="688"/>
      <c r="M13" s="688"/>
      <c r="N13" s="688"/>
      <c r="O13" s="688"/>
      <c r="P13" s="688"/>
      <c r="Q13" s="688"/>
    </row>
    <row r="14" spans="1:17" s="364" customFormat="1" ht="12" customHeight="1" x14ac:dyDescent="0.25">
      <c r="A14" s="365"/>
      <c r="B14" s="672"/>
      <c r="C14" s="672"/>
      <c r="D14" s="672"/>
      <c r="E14" s="672"/>
      <c r="F14" s="672"/>
      <c r="G14" s="672"/>
      <c r="H14" s="672"/>
      <c r="I14" s="672"/>
      <c r="J14" s="672"/>
      <c r="K14" s="672"/>
      <c r="L14" s="672"/>
      <c r="M14" s="672"/>
      <c r="N14" s="672"/>
      <c r="O14" s="672"/>
      <c r="P14" s="672"/>
      <c r="Q14" s="672"/>
    </row>
    <row r="15" spans="1:17" s="364" customFormat="1" ht="18.600000000000001" customHeight="1" x14ac:dyDescent="0.25">
      <c r="A15" s="365"/>
      <c r="B15" s="688" t="s">
        <v>329</v>
      </c>
      <c r="C15" s="688"/>
      <c r="D15" s="688"/>
      <c r="E15" s="688"/>
      <c r="F15" s="688"/>
      <c r="G15" s="688"/>
      <c r="H15" s="688"/>
      <c r="I15" s="688"/>
      <c r="J15" s="688"/>
      <c r="K15" s="688"/>
      <c r="L15" s="688"/>
      <c r="M15" s="688"/>
      <c r="N15" s="688"/>
      <c r="O15" s="688"/>
      <c r="P15" s="688"/>
      <c r="Q15" s="688"/>
    </row>
    <row r="16" spans="1:17" s="200" customFormat="1" ht="12" customHeight="1" x14ac:dyDescent="0.25">
      <c r="A16" s="39"/>
      <c r="B16" s="352"/>
      <c r="C16" s="352"/>
      <c r="D16" s="352"/>
      <c r="E16" s="352"/>
      <c r="F16" s="352"/>
      <c r="G16" s="352"/>
      <c r="H16" s="352"/>
      <c r="I16" s="352"/>
      <c r="J16" s="352"/>
      <c r="K16" s="352"/>
      <c r="L16" s="352"/>
      <c r="M16" s="352"/>
      <c r="N16" s="352"/>
      <c r="O16" s="352"/>
      <c r="P16" s="352"/>
      <c r="Q16" s="352"/>
    </row>
    <row r="17" spans="2:17" s="39" customFormat="1" ht="32.4" customHeight="1" x14ac:dyDescent="0.25">
      <c r="B17" s="688" t="s">
        <v>227</v>
      </c>
      <c r="C17" s="688"/>
      <c r="D17" s="688"/>
      <c r="E17" s="688"/>
      <c r="F17" s="688"/>
      <c r="G17" s="688"/>
      <c r="H17" s="688"/>
      <c r="I17" s="688"/>
      <c r="J17" s="688"/>
      <c r="K17" s="688"/>
      <c r="L17" s="688"/>
      <c r="M17" s="688"/>
      <c r="N17" s="688"/>
      <c r="O17" s="688"/>
      <c r="P17" s="688"/>
      <c r="Q17" s="46"/>
    </row>
    <row r="18" spans="2:17" ht="10.199999999999999" customHeight="1" x14ac:dyDescent="0.25"/>
  </sheetData>
  <mergeCells count="9">
    <mergeCell ref="B17:P17"/>
    <mergeCell ref="B3:P3"/>
    <mergeCell ref="B4:P4"/>
    <mergeCell ref="B5:P5"/>
    <mergeCell ref="B7:P7"/>
    <mergeCell ref="B9:P9"/>
    <mergeCell ref="B11:Q11"/>
    <mergeCell ref="B13:Q13"/>
    <mergeCell ref="B15:Q15"/>
  </mergeCells>
  <printOptions horizontalCentered="1"/>
  <pageMargins left="0.7" right="0.7" top="1"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EC23-8208-4FE7-85E0-2714EE05A91A}">
  <sheetPr>
    <pageSetUpPr fitToPage="1"/>
  </sheetPr>
  <dimension ref="A1:H58"/>
  <sheetViews>
    <sheetView showWhiteSpace="0" topLeftCell="A16" zoomScaleNormal="100" workbookViewId="0">
      <selection activeCell="M50" sqref="M50"/>
    </sheetView>
  </sheetViews>
  <sheetFormatPr defaultColWidth="8.88671875" defaultRowHeight="13.2" x14ac:dyDescent="0.25"/>
  <cols>
    <col min="1" max="1" width="51.21875" style="247" customWidth="1"/>
    <col min="2" max="2" width="14.33203125" style="247" customWidth="1"/>
    <col min="3" max="4" width="11.88671875" style="247" customWidth="1"/>
    <col min="5" max="5" width="20.109375" style="247" customWidth="1"/>
    <col min="6" max="7" width="11.77734375" style="247" customWidth="1"/>
    <col min="8" max="8" width="19.77734375" style="247" customWidth="1"/>
    <col min="9" max="16384" width="8.88671875" style="247"/>
  </cols>
  <sheetData>
    <row r="1" spans="1:8" s="264" customFormat="1" ht="23.4" customHeight="1" x14ac:dyDescent="0.25">
      <c r="A1" s="748" t="s">
        <v>299</v>
      </c>
      <c r="B1" s="756"/>
      <c r="C1" s="756"/>
      <c r="D1" s="756"/>
      <c r="E1" s="756"/>
      <c r="F1" s="756"/>
    </row>
    <row r="2" spans="1:8" ht="39.6" customHeight="1" x14ac:dyDescent="0.25">
      <c r="A2" s="189"/>
      <c r="B2" s="608" t="s">
        <v>55</v>
      </c>
      <c r="C2" s="404" t="s">
        <v>145</v>
      </c>
      <c r="D2" s="403" t="s">
        <v>146</v>
      </c>
      <c r="E2" s="304" t="s">
        <v>321</v>
      </c>
      <c r="F2" s="402" t="s">
        <v>145</v>
      </c>
      <c r="G2" s="402" t="s">
        <v>146</v>
      </c>
      <c r="H2" s="305" t="s">
        <v>321</v>
      </c>
    </row>
    <row r="3" spans="1:8" ht="16.2" customHeight="1" x14ac:dyDescent="0.25">
      <c r="A3" s="190"/>
      <c r="B3" s="191" t="s">
        <v>39</v>
      </c>
      <c r="C3" s="757" t="s">
        <v>211</v>
      </c>
      <c r="D3" s="758"/>
      <c r="E3" s="759"/>
      <c r="F3" s="760" t="s">
        <v>212</v>
      </c>
      <c r="G3" s="761"/>
      <c r="H3" s="762"/>
    </row>
    <row r="4" spans="1:8" ht="13.8" x14ac:dyDescent="0.25">
      <c r="A4" s="168"/>
      <c r="B4" s="171"/>
      <c r="C4" s="644"/>
      <c r="D4" s="644"/>
      <c r="E4" s="178"/>
      <c r="F4" s="609"/>
      <c r="G4" s="609"/>
      <c r="H4" s="307"/>
    </row>
    <row r="5" spans="1:8" ht="13.8" x14ac:dyDescent="0.25">
      <c r="A5" s="167" t="s">
        <v>300</v>
      </c>
      <c r="B5" s="168"/>
      <c r="C5" s="171"/>
      <c r="D5" s="171"/>
      <c r="E5" s="178"/>
      <c r="F5" s="279"/>
      <c r="G5" s="279"/>
      <c r="H5" s="307"/>
    </row>
    <row r="6" spans="1:8" ht="14.4" x14ac:dyDescent="0.3">
      <c r="A6" s="170" t="s">
        <v>61</v>
      </c>
      <c r="B6" s="171">
        <v>1117195</v>
      </c>
      <c r="C6" s="169">
        <v>1117195</v>
      </c>
      <c r="D6" s="169">
        <v>1117195</v>
      </c>
      <c r="E6" s="169">
        <f>+D6-C6</f>
        <v>0</v>
      </c>
      <c r="F6" s="610">
        <f t="shared" ref="F6:G8" si="0">C6*1.10231125</f>
        <v>1231496.6169437501</v>
      </c>
      <c r="G6" s="610">
        <f t="shared" si="0"/>
        <v>1231496.6169437501</v>
      </c>
      <c r="H6" s="251">
        <f>+G6-F6</f>
        <v>0</v>
      </c>
    </row>
    <row r="7" spans="1:8" ht="14.4" x14ac:dyDescent="0.3">
      <c r="A7" s="170" t="s">
        <v>298</v>
      </c>
      <c r="B7" s="168"/>
      <c r="C7" s="171">
        <v>-90000</v>
      </c>
      <c r="D7" s="171">
        <v>-90000</v>
      </c>
      <c r="E7" s="169">
        <f t="shared" ref="E7:E8" si="1">+D7-C7</f>
        <v>0</v>
      </c>
      <c r="F7" s="610">
        <f t="shared" si="0"/>
        <v>-99208.012500000012</v>
      </c>
      <c r="G7" s="610">
        <f t="shared" si="0"/>
        <v>-99208.012500000012</v>
      </c>
      <c r="H7" s="251">
        <f>+G7-F7</f>
        <v>0</v>
      </c>
    </row>
    <row r="8" spans="1:8" ht="13.8" x14ac:dyDescent="0.25">
      <c r="A8" s="167" t="s">
        <v>57</v>
      </c>
      <c r="B8" s="397">
        <f>SUM(B6:B7)</f>
        <v>1117195</v>
      </c>
      <c r="C8" s="401">
        <f>SUM(C6:C7)</f>
        <v>1027195</v>
      </c>
      <c r="D8" s="401">
        <f>SUM(D6:D7)</f>
        <v>1027195</v>
      </c>
      <c r="E8" s="401">
        <f t="shared" si="1"/>
        <v>0</v>
      </c>
      <c r="F8" s="611">
        <f t="shared" si="0"/>
        <v>1132288.6044437501</v>
      </c>
      <c r="G8" s="611">
        <f t="shared" si="0"/>
        <v>1132288.6044437501</v>
      </c>
      <c r="H8" s="252">
        <f>+G8-F8</f>
        <v>0</v>
      </c>
    </row>
    <row r="9" spans="1:8" ht="13.8" x14ac:dyDescent="0.25">
      <c r="A9" s="168"/>
      <c r="B9" s="171"/>
      <c r="C9" s="178"/>
      <c r="D9" s="178"/>
      <c r="E9" s="178"/>
      <c r="F9" s="279"/>
      <c r="G9" s="279"/>
      <c r="H9" s="307"/>
    </row>
    <row r="10" spans="1:8" ht="13.8" x14ac:dyDescent="0.25">
      <c r="A10" s="167" t="s">
        <v>301</v>
      </c>
      <c r="B10" s="171"/>
      <c r="C10" s="178"/>
      <c r="D10" s="178"/>
      <c r="E10" s="178"/>
      <c r="F10" s="279"/>
      <c r="G10" s="279"/>
      <c r="H10" s="307"/>
    </row>
    <row r="11" spans="1:8" ht="14.4" x14ac:dyDescent="0.3">
      <c r="A11" s="170" t="s">
        <v>62</v>
      </c>
      <c r="B11" s="192" t="s">
        <v>49</v>
      </c>
      <c r="C11" s="192" t="s">
        <v>49</v>
      </c>
      <c r="D11" s="192" t="s">
        <v>49</v>
      </c>
      <c r="E11" s="192" t="s">
        <v>49</v>
      </c>
      <c r="F11" s="612" t="s">
        <v>49</v>
      </c>
      <c r="G11" s="612" t="s">
        <v>49</v>
      </c>
      <c r="H11" s="646" t="s">
        <v>49</v>
      </c>
    </row>
    <row r="12" spans="1:8" ht="14.4" x14ac:dyDescent="0.3">
      <c r="A12" s="170" t="s">
        <v>85</v>
      </c>
      <c r="B12" s="192" t="s">
        <v>49</v>
      </c>
      <c r="C12" s="192" t="s">
        <v>49</v>
      </c>
      <c r="D12" s="192" t="s">
        <v>49</v>
      </c>
      <c r="E12" s="192" t="s">
        <v>49</v>
      </c>
      <c r="F12" s="612" t="s">
        <v>49</v>
      </c>
      <c r="G12" s="612" t="s">
        <v>49</v>
      </c>
      <c r="H12" s="646" t="s">
        <v>49</v>
      </c>
    </row>
    <row r="13" spans="1:8" ht="14.4" x14ac:dyDescent="0.3">
      <c r="A13" s="170" t="s">
        <v>63</v>
      </c>
      <c r="B13" s="192" t="s">
        <v>49</v>
      </c>
      <c r="C13" s="192" t="s">
        <v>49</v>
      </c>
      <c r="D13" s="192" t="s">
        <v>49</v>
      </c>
      <c r="E13" s="192" t="s">
        <v>49</v>
      </c>
      <c r="F13" s="612" t="s">
        <v>49</v>
      </c>
      <c r="G13" s="612" t="s">
        <v>49</v>
      </c>
      <c r="H13" s="646" t="s">
        <v>49</v>
      </c>
    </row>
    <row r="14" spans="1:8" ht="14.4" x14ac:dyDescent="0.3">
      <c r="A14" s="168"/>
      <c r="B14" s="171"/>
      <c r="C14" s="171"/>
      <c r="D14" s="171"/>
      <c r="E14" s="178"/>
      <c r="F14" s="610"/>
      <c r="G14" s="610"/>
      <c r="H14" s="253"/>
    </row>
    <row r="15" spans="1:8" ht="14.4" x14ac:dyDescent="0.3">
      <c r="A15" s="170" t="s">
        <v>64</v>
      </c>
      <c r="B15" s="171"/>
      <c r="C15" s="171"/>
      <c r="D15" s="171"/>
      <c r="E15" s="178"/>
      <c r="F15" s="610"/>
      <c r="G15" s="610"/>
      <c r="H15" s="253"/>
    </row>
    <row r="16" spans="1:8" ht="14.4" x14ac:dyDescent="0.3">
      <c r="A16" s="173" t="s">
        <v>56</v>
      </c>
      <c r="B16" s="171">
        <v>1656</v>
      </c>
      <c r="C16" s="171">
        <v>1656</v>
      </c>
      <c r="D16" s="171">
        <v>1656</v>
      </c>
      <c r="E16" s="643">
        <f>+D16-C16</f>
        <v>0</v>
      </c>
      <c r="F16" s="610">
        <f>C16*1.10231125</f>
        <v>1825.4274300000002</v>
      </c>
      <c r="G16" s="610">
        <f>D16*1.10231125</f>
        <v>1825.4274300000002</v>
      </c>
      <c r="H16" s="253">
        <f t="shared" ref="H16:H18" si="2">+G16-F16</f>
        <v>0</v>
      </c>
    </row>
    <row r="17" spans="1:8" ht="14.4" x14ac:dyDescent="0.3">
      <c r="A17" s="173" t="s">
        <v>58</v>
      </c>
      <c r="B17" s="172" t="s">
        <v>49</v>
      </c>
      <c r="C17" s="172" t="s">
        <v>49</v>
      </c>
      <c r="D17" s="172" t="s">
        <v>49</v>
      </c>
      <c r="E17" s="399" t="s">
        <v>49</v>
      </c>
      <c r="F17" s="612" t="s">
        <v>49</v>
      </c>
      <c r="G17" s="612" t="s">
        <v>49</v>
      </c>
      <c r="H17" s="646" t="s">
        <v>49</v>
      </c>
    </row>
    <row r="18" spans="1:8" ht="13.8" x14ac:dyDescent="0.25">
      <c r="A18" s="167" t="s">
        <v>59</v>
      </c>
      <c r="B18" s="397">
        <v>22000</v>
      </c>
      <c r="C18" s="397">
        <v>22000</v>
      </c>
      <c r="D18" s="397">
        <v>22000</v>
      </c>
      <c r="E18" s="401">
        <f>+D18-C18</f>
        <v>0</v>
      </c>
      <c r="F18" s="611">
        <f>C18*1.10231125</f>
        <v>24250.8475</v>
      </c>
      <c r="G18" s="611">
        <f>D18*1.10231125</f>
        <v>24250.8475</v>
      </c>
      <c r="H18" s="318">
        <f t="shared" si="2"/>
        <v>0</v>
      </c>
    </row>
    <row r="19" spans="1:8" ht="13.8" x14ac:dyDescent="0.25">
      <c r="A19" s="168"/>
      <c r="B19" s="171"/>
      <c r="C19" s="171"/>
      <c r="D19" s="171"/>
      <c r="E19" s="178"/>
      <c r="F19" s="279"/>
      <c r="G19" s="279"/>
      <c r="H19" s="307"/>
    </row>
    <row r="20" spans="1:8" ht="13.8" x14ac:dyDescent="0.25">
      <c r="A20" s="167" t="s">
        <v>60</v>
      </c>
      <c r="B20" s="171"/>
      <c r="C20" s="171"/>
      <c r="D20" s="171"/>
      <c r="E20" s="178"/>
      <c r="F20" s="279"/>
      <c r="G20" s="279"/>
      <c r="H20" s="307"/>
    </row>
    <row r="21" spans="1:8" ht="13.8" x14ac:dyDescent="0.25">
      <c r="A21" s="170" t="s">
        <v>302</v>
      </c>
      <c r="B21" s="351">
        <v>145220</v>
      </c>
      <c r="C21" s="171"/>
      <c r="D21" s="171"/>
      <c r="E21" s="178"/>
      <c r="F21" s="279"/>
      <c r="G21" s="279"/>
      <c r="H21" s="307"/>
    </row>
    <row r="22" spans="1:8" ht="14.4" x14ac:dyDescent="0.3">
      <c r="A22" s="173" t="s">
        <v>303</v>
      </c>
      <c r="B22" s="171"/>
      <c r="C22" s="174">
        <v>21349</v>
      </c>
      <c r="D22" s="174">
        <v>21349</v>
      </c>
      <c r="E22" s="174">
        <f t="shared" ref="E22:E51" si="3">+D22-C22</f>
        <v>0</v>
      </c>
      <c r="F22" s="610">
        <f>C22*1.10231125</f>
        <v>23533.242876250002</v>
      </c>
      <c r="G22" s="610">
        <f>D22*1.10231125</f>
        <v>23533.242876250002</v>
      </c>
      <c r="H22" s="253">
        <f t="shared" ref="H22:H51" si="4">+G22-F22</f>
        <v>0</v>
      </c>
    </row>
    <row r="23" spans="1:8" ht="14.4" x14ac:dyDescent="0.3">
      <c r="A23" s="173" t="s">
        <v>304</v>
      </c>
      <c r="B23" s="171"/>
      <c r="C23" s="174">
        <v>123508.38660968661</v>
      </c>
      <c r="D23" s="174">
        <v>123508.38660968661</v>
      </c>
      <c r="E23" s="174">
        <f t="shared" si="3"/>
        <v>0</v>
      </c>
      <c r="F23" s="610">
        <f>C23*1.10231125</f>
        <v>136144.68402920692</v>
      </c>
      <c r="G23" s="610">
        <f>D23*1.10231125</f>
        <v>136144.68402920692</v>
      </c>
      <c r="H23" s="253">
        <f t="shared" si="4"/>
        <v>0</v>
      </c>
    </row>
    <row r="24" spans="1:8" ht="14.4" x14ac:dyDescent="0.3">
      <c r="A24" s="173"/>
      <c r="B24" s="171"/>
      <c r="C24" s="174"/>
      <c r="D24" s="174"/>
      <c r="E24" s="174"/>
      <c r="F24" s="610"/>
      <c r="G24" s="610"/>
      <c r="H24" s="253"/>
    </row>
    <row r="25" spans="1:8" ht="14.4" x14ac:dyDescent="0.3">
      <c r="A25" s="170" t="s">
        <v>305</v>
      </c>
      <c r="B25" s="171">
        <v>2000</v>
      </c>
      <c r="C25" s="174"/>
      <c r="D25" s="174"/>
      <c r="E25" s="174"/>
      <c r="F25" s="610"/>
      <c r="G25" s="610"/>
      <c r="H25" s="253"/>
    </row>
    <row r="26" spans="1:8" ht="14.4" x14ac:dyDescent="0.3">
      <c r="A26" s="173" t="s">
        <v>303</v>
      </c>
      <c r="B26" s="171"/>
      <c r="C26" s="174">
        <v>0</v>
      </c>
      <c r="D26" s="174">
        <v>0</v>
      </c>
      <c r="E26" s="174">
        <f t="shared" si="3"/>
        <v>0</v>
      </c>
      <c r="F26" s="610">
        <f>C26*1.10231125</f>
        <v>0</v>
      </c>
      <c r="G26" s="610">
        <f>D26*1.10231125</f>
        <v>0</v>
      </c>
      <c r="H26" s="253">
        <f t="shared" si="4"/>
        <v>0</v>
      </c>
    </row>
    <row r="27" spans="1:8" ht="14.4" x14ac:dyDescent="0.3">
      <c r="A27" s="173" t="s">
        <v>304</v>
      </c>
      <c r="B27" s="171"/>
      <c r="C27" s="174">
        <v>0</v>
      </c>
      <c r="D27" s="174">
        <v>0</v>
      </c>
      <c r="E27" s="174">
        <f t="shared" si="3"/>
        <v>0</v>
      </c>
      <c r="F27" s="610">
        <f>C27*1.10231125</f>
        <v>0</v>
      </c>
      <c r="G27" s="610">
        <f>D27*1.10231125</f>
        <v>0</v>
      </c>
      <c r="H27" s="253">
        <f t="shared" si="4"/>
        <v>0</v>
      </c>
    </row>
    <row r="28" spans="1:8" ht="14.4" x14ac:dyDescent="0.3">
      <c r="A28" s="173"/>
      <c r="B28" s="171"/>
      <c r="C28" s="174"/>
      <c r="D28" s="174"/>
      <c r="E28" s="174"/>
      <c r="F28" s="610"/>
      <c r="G28" s="610"/>
      <c r="H28" s="253"/>
    </row>
    <row r="29" spans="1:8" ht="14.4" x14ac:dyDescent="0.3">
      <c r="A29" s="170" t="s">
        <v>306</v>
      </c>
      <c r="B29" s="171">
        <v>57500</v>
      </c>
      <c r="C29" s="174"/>
      <c r="D29" s="174"/>
      <c r="E29" s="174"/>
      <c r="F29" s="610"/>
      <c r="G29" s="610"/>
      <c r="H29" s="253"/>
    </row>
    <row r="30" spans="1:8" ht="14.4" x14ac:dyDescent="0.3">
      <c r="A30" s="173" t="s">
        <v>303</v>
      </c>
      <c r="B30" s="171"/>
      <c r="C30" s="174">
        <v>17905</v>
      </c>
      <c r="D30" s="174">
        <v>17905</v>
      </c>
      <c r="E30" s="174">
        <f t="shared" si="3"/>
        <v>0</v>
      </c>
      <c r="F30" s="610">
        <f>C30*1.10231125</f>
        <v>19736.882931250002</v>
      </c>
      <c r="G30" s="610">
        <f>D30*1.10231125</f>
        <v>19736.882931250002</v>
      </c>
      <c r="H30" s="253">
        <f t="shared" si="4"/>
        <v>0</v>
      </c>
    </row>
    <row r="31" spans="1:8" ht="14.4" x14ac:dyDescent="0.3">
      <c r="A31" s="173" t="s">
        <v>304</v>
      </c>
      <c r="B31" s="171"/>
      <c r="C31" s="174">
        <v>39358.370044052863</v>
      </c>
      <c r="D31" s="174">
        <v>39358.370044052863</v>
      </c>
      <c r="E31" s="174">
        <f t="shared" si="3"/>
        <v>0</v>
      </c>
      <c r="F31" s="610">
        <f>C31*1.10231125</f>
        <v>43385.174081222467</v>
      </c>
      <c r="G31" s="610">
        <f>D31*1.10231125</f>
        <v>43385.174081222467</v>
      </c>
      <c r="H31" s="253">
        <f t="shared" si="4"/>
        <v>0</v>
      </c>
    </row>
    <row r="32" spans="1:8" ht="14.4" x14ac:dyDescent="0.3">
      <c r="A32" s="173"/>
      <c r="B32" s="171"/>
      <c r="C32" s="351"/>
      <c r="D32" s="351"/>
      <c r="E32" s="613"/>
      <c r="F32" s="610"/>
      <c r="G32" s="610"/>
      <c r="H32" s="253"/>
    </row>
    <row r="33" spans="1:8" ht="14.4" x14ac:dyDescent="0.3">
      <c r="A33" s="170" t="s">
        <v>307</v>
      </c>
      <c r="B33" s="172">
        <v>7100</v>
      </c>
      <c r="C33" s="175"/>
      <c r="D33" s="175"/>
      <c r="E33" s="175"/>
      <c r="F33" s="610"/>
      <c r="G33" s="610"/>
      <c r="H33" s="253"/>
    </row>
    <row r="34" spans="1:8" ht="14.4" x14ac:dyDescent="0.3">
      <c r="A34" s="173" t="s">
        <v>303</v>
      </c>
      <c r="B34" s="172"/>
      <c r="C34" s="175">
        <v>836</v>
      </c>
      <c r="D34" s="175">
        <v>836</v>
      </c>
      <c r="E34" s="175">
        <f t="shared" si="3"/>
        <v>0</v>
      </c>
      <c r="F34" s="610">
        <f>C34*1.10231125</f>
        <v>921.53220500000009</v>
      </c>
      <c r="G34" s="610">
        <f>D34*1.10231125</f>
        <v>921.53220500000009</v>
      </c>
      <c r="H34" s="253">
        <f t="shared" si="4"/>
        <v>0</v>
      </c>
    </row>
    <row r="35" spans="1:8" ht="14.4" x14ac:dyDescent="0.3">
      <c r="A35" s="173" t="s">
        <v>304</v>
      </c>
      <c r="B35" s="172"/>
      <c r="C35" s="175">
        <v>6264</v>
      </c>
      <c r="D35" s="175">
        <v>6264</v>
      </c>
      <c r="E35" s="175">
        <f t="shared" si="3"/>
        <v>0</v>
      </c>
      <c r="F35" s="610">
        <f>C35*1.10231125</f>
        <v>6904.8776700000008</v>
      </c>
      <c r="G35" s="610">
        <f>D35*1.10231125</f>
        <v>6904.8776700000008</v>
      </c>
      <c r="H35" s="253">
        <f t="shared" si="4"/>
        <v>0</v>
      </c>
    </row>
    <row r="36" spans="1:8" ht="14.4" x14ac:dyDescent="0.3">
      <c r="A36" s="173"/>
      <c r="B36" s="172"/>
      <c r="C36" s="353"/>
      <c r="D36" s="353"/>
      <c r="E36" s="620"/>
      <c r="F36" s="610"/>
      <c r="G36" s="610"/>
      <c r="H36" s="253"/>
    </row>
    <row r="37" spans="1:8" ht="14.4" x14ac:dyDescent="0.3">
      <c r="A37" s="170" t="s">
        <v>308</v>
      </c>
      <c r="B37" s="172">
        <v>9600</v>
      </c>
      <c r="C37" s="353">
        <v>2400</v>
      </c>
      <c r="D37" s="353">
        <v>2400</v>
      </c>
      <c r="E37" s="620">
        <f t="shared" si="3"/>
        <v>0</v>
      </c>
      <c r="F37" s="610">
        <f t="shared" ref="F37:F38" si="5">C37*1.10231125</f>
        <v>2645.547</v>
      </c>
      <c r="G37" s="610">
        <f>D37*1.10231125</f>
        <v>2645.547</v>
      </c>
      <c r="H37" s="253">
        <f t="shared" si="4"/>
        <v>0</v>
      </c>
    </row>
    <row r="38" spans="1:8" ht="14.4" x14ac:dyDescent="0.3">
      <c r="A38" s="173" t="s">
        <v>303</v>
      </c>
      <c r="B38" s="172"/>
      <c r="C38" s="353">
        <v>7200</v>
      </c>
      <c r="D38" s="353">
        <v>7200</v>
      </c>
      <c r="E38" s="620">
        <f t="shared" si="3"/>
        <v>0</v>
      </c>
      <c r="F38" s="610">
        <f t="shared" si="5"/>
        <v>7936.6410000000005</v>
      </c>
      <c r="G38" s="610">
        <f>D38*1.10231125</f>
        <v>7936.6410000000005</v>
      </c>
      <c r="H38" s="253">
        <f t="shared" si="4"/>
        <v>0</v>
      </c>
    </row>
    <row r="39" spans="1:8" ht="14.4" x14ac:dyDescent="0.3">
      <c r="A39" s="173" t="s">
        <v>304</v>
      </c>
      <c r="B39" s="172"/>
      <c r="C39" s="353"/>
      <c r="D39" s="353"/>
      <c r="E39" s="620"/>
      <c r="F39" s="610"/>
      <c r="G39" s="610"/>
      <c r="H39" s="253"/>
    </row>
    <row r="40" spans="1:8" ht="14.4" x14ac:dyDescent="0.3">
      <c r="A40" s="173"/>
      <c r="B40" s="172"/>
      <c r="C40" s="172"/>
      <c r="D40" s="172"/>
      <c r="E40" s="399"/>
      <c r="F40" s="279"/>
      <c r="G40" s="279"/>
      <c r="H40" s="253"/>
    </row>
    <row r="41" spans="1:8" ht="17.399999999999999" x14ac:dyDescent="0.55000000000000004">
      <c r="A41" s="167" t="s">
        <v>316</v>
      </c>
      <c r="B41" s="397">
        <f>B21+B25+B29+B33</f>
        <v>211820</v>
      </c>
      <c r="C41" s="397">
        <f>SUM(C22:C35)</f>
        <v>209220.75665373946</v>
      </c>
      <c r="D41" s="397">
        <f>SUM(D22:D35)</f>
        <v>209220.75665373946</v>
      </c>
      <c r="E41" s="401">
        <f t="shared" si="3"/>
        <v>0</v>
      </c>
      <c r="F41" s="614">
        <f>SUM(F22:F35)</f>
        <v>230626.39379292939</v>
      </c>
      <c r="G41" s="614">
        <f>SUM(G22:G35)</f>
        <v>230626.39379292939</v>
      </c>
      <c r="H41" s="318">
        <f t="shared" si="4"/>
        <v>0</v>
      </c>
    </row>
    <row r="42" spans="1:8" ht="14.4" x14ac:dyDescent="0.3">
      <c r="A42" s="176"/>
      <c r="B42" s="171"/>
      <c r="C42" s="171"/>
      <c r="D42" s="171"/>
      <c r="E42" s="178"/>
      <c r="F42" s="615"/>
      <c r="G42" s="615"/>
      <c r="H42" s="253"/>
    </row>
    <row r="43" spans="1:8" ht="17.399999999999999" x14ac:dyDescent="0.55000000000000004">
      <c r="A43" s="176" t="s">
        <v>83</v>
      </c>
      <c r="B43" s="397">
        <f>B8+B18+B41</f>
        <v>1351015</v>
      </c>
      <c r="C43" s="397">
        <f>C8+C18+C41</f>
        <v>1258415.7566537394</v>
      </c>
      <c r="D43" s="397">
        <f>D8+D18+D41</f>
        <v>1258415.7566537394</v>
      </c>
      <c r="E43" s="401">
        <f t="shared" si="3"/>
        <v>0</v>
      </c>
      <c r="F43" s="614">
        <f>F8+F18+F41</f>
        <v>1387165.8457366794</v>
      </c>
      <c r="G43" s="614">
        <f>G8+G18+G41</f>
        <v>1387165.8457366794</v>
      </c>
      <c r="H43" s="318">
        <f t="shared" si="4"/>
        <v>0</v>
      </c>
    </row>
    <row r="44" spans="1:8" ht="14.4" x14ac:dyDescent="0.3">
      <c r="A44" s="176"/>
      <c r="B44" s="171"/>
      <c r="C44" s="171"/>
      <c r="D44" s="171"/>
      <c r="E44" s="178"/>
      <c r="F44" s="615"/>
      <c r="G44" s="615"/>
      <c r="H44" s="253"/>
    </row>
    <row r="45" spans="1:8" ht="21.6" customHeight="1" x14ac:dyDescent="0.3">
      <c r="A45" s="170" t="s">
        <v>196</v>
      </c>
      <c r="B45" s="177"/>
      <c r="C45" s="177">
        <f>F45/1.10231125</f>
        <v>875229.20590713376</v>
      </c>
      <c r="D45" s="177">
        <f>G45/1.10231125</f>
        <v>1314510.7609125825</v>
      </c>
      <c r="E45" s="90">
        <f t="shared" si="3"/>
        <v>439281.55500544875</v>
      </c>
      <c r="F45" s="616">
        <v>964775</v>
      </c>
      <c r="G45" s="616">
        <v>1449000</v>
      </c>
      <c r="H45" s="250">
        <f t="shared" si="4"/>
        <v>484225</v>
      </c>
    </row>
    <row r="46" spans="1:8" ht="14.4" x14ac:dyDescent="0.3">
      <c r="A46" s="170"/>
      <c r="B46" s="171"/>
      <c r="C46" s="645"/>
      <c r="D46" s="645"/>
      <c r="E46" s="617"/>
      <c r="F46" s="616"/>
      <c r="G46" s="616"/>
      <c r="H46" s="250"/>
    </row>
    <row r="47" spans="1:8" ht="21.6" customHeight="1" x14ac:dyDescent="0.3">
      <c r="A47" s="170" t="s">
        <v>195</v>
      </c>
      <c r="B47" s="171"/>
      <c r="C47" s="645">
        <f>F47/1.10231125</f>
        <v>226796.19753495211</v>
      </c>
      <c r="D47" s="645">
        <f>G47/1.10231125</f>
        <v>226796.19753495211</v>
      </c>
      <c r="E47" s="617">
        <f t="shared" si="3"/>
        <v>0</v>
      </c>
      <c r="F47" s="616">
        <v>250000</v>
      </c>
      <c r="G47" s="616">
        <v>250000</v>
      </c>
      <c r="H47" s="250">
        <f t="shared" si="4"/>
        <v>0</v>
      </c>
    </row>
    <row r="48" spans="1:8" ht="14.4" x14ac:dyDescent="0.3">
      <c r="A48" s="170"/>
      <c r="B48" s="171"/>
      <c r="C48" s="645"/>
      <c r="D48" s="645"/>
      <c r="E48" s="617"/>
      <c r="F48" s="616"/>
      <c r="G48" s="616"/>
      <c r="H48" s="250"/>
    </row>
    <row r="49" spans="1:8" ht="14.4" x14ac:dyDescent="0.3">
      <c r="A49" s="170" t="s">
        <v>192</v>
      </c>
      <c r="B49" s="171"/>
      <c r="C49" s="645">
        <f>F49/1.10231125</f>
        <v>45359.239506990423</v>
      </c>
      <c r="D49" s="645">
        <f>G49/1.10231125</f>
        <v>45359.239506990423</v>
      </c>
      <c r="E49" s="617">
        <f t="shared" si="3"/>
        <v>0</v>
      </c>
      <c r="F49" s="616">
        <v>50000</v>
      </c>
      <c r="G49" s="616">
        <v>50000</v>
      </c>
      <c r="H49" s="250">
        <f t="shared" si="4"/>
        <v>0</v>
      </c>
    </row>
    <row r="50" spans="1:8" ht="14.4" x14ac:dyDescent="0.3">
      <c r="A50" s="176"/>
      <c r="B50" s="171"/>
      <c r="C50" s="171"/>
      <c r="D50" s="171"/>
      <c r="E50" s="178"/>
      <c r="F50" s="618"/>
      <c r="G50" s="618"/>
      <c r="H50" s="250"/>
    </row>
    <row r="51" spans="1:8" ht="15.6" customHeight="1" x14ac:dyDescent="0.25">
      <c r="A51" s="394" t="s">
        <v>194</v>
      </c>
      <c r="B51" s="393"/>
      <c r="C51" s="393">
        <f>C43+C45+C47+C49</f>
        <v>2405800.399602816</v>
      </c>
      <c r="D51" s="393">
        <f>D43+D45+D47+D49</f>
        <v>2845081.9546082648</v>
      </c>
      <c r="E51" s="392">
        <f t="shared" si="3"/>
        <v>439281.55500544887</v>
      </c>
      <c r="F51" s="619">
        <f>F43+F45+F47+F49</f>
        <v>2651940.8457366796</v>
      </c>
      <c r="G51" s="619">
        <f>G43+G45+G47+G49</f>
        <v>3136165.8457366796</v>
      </c>
      <c r="H51" s="321">
        <f t="shared" si="4"/>
        <v>484225</v>
      </c>
    </row>
    <row r="52" spans="1:8" ht="13.8" x14ac:dyDescent="0.25">
      <c r="A52" s="49"/>
      <c r="B52" s="178"/>
      <c r="C52" s="178"/>
      <c r="D52" s="178"/>
      <c r="E52" s="178"/>
      <c r="F52" s="178"/>
      <c r="G52" s="178"/>
    </row>
    <row r="53" spans="1:8" s="248" customFormat="1" ht="13.8" x14ac:dyDescent="0.25">
      <c r="A53" s="248" t="s">
        <v>168</v>
      </c>
      <c r="B53" s="249"/>
      <c r="F53" s="178"/>
      <c r="G53" s="178"/>
    </row>
    <row r="54" spans="1:8" s="248" customFormat="1" ht="13.8" x14ac:dyDescent="0.25">
      <c r="A54" s="49" t="s">
        <v>309</v>
      </c>
      <c r="B54" s="249"/>
      <c r="F54" s="178"/>
      <c r="G54" s="178"/>
    </row>
    <row r="55" spans="1:8" s="248" customFormat="1" ht="13.8" x14ac:dyDescent="0.25">
      <c r="A55" s="49" t="s">
        <v>130</v>
      </c>
      <c r="B55" s="178"/>
      <c r="C55" s="178"/>
      <c r="D55" s="178"/>
      <c r="E55" s="178"/>
      <c r="F55" s="178"/>
      <c r="G55" s="178"/>
    </row>
    <row r="56" spans="1:8" s="248" customFormat="1" ht="13.8" x14ac:dyDescent="0.25">
      <c r="A56" s="49" t="s">
        <v>129</v>
      </c>
      <c r="B56" s="178"/>
      <c r="C56" s="178"/>
      <c r="D56" s="178"/>
      <c r="E56" s="178"/>
      <c r="F56" s="178"/>
      <c r="G56" s="178"/>
    </row>
    <row r="57" spans="1:8" s="248" customFormat="1" ht="13.8" x14ac:dyDescent="0.25">
      <c r="A57" s="248" t="s">
        <v>128</v>
      </c>
    </row>
    <row r="58" spans="1:8" ht="13.8" x14ac:dyDescent="0.25">
      <c r="A58" s="248" t="s">
        <v>317</v>
      </c>
      <c r="B58" s="248"/>
    </row>
  </sheetData>
  <mergeCells count="3">
    <mergeCell ref="A1:F1"/>
    <mergeCell ref="C3:E3"/>
    <mergeCell ref="F3:H3"/>
  </mergeCells>
  <pageMargins left="0.5" right="0.17" top="1" bottom="0.17" header="0.17" footer="0.17"/>
  <pageSetup scale="63" orientation="landscape" r:id="rId1"/>
  <ignoredErrors>
    <ignoredError sqref="E41 E43 E5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E6B2-C1E0-4CFB-BABE-3A7374A96BFB}">
  <sheetPr>
    <pageSetUpPr fitToPage="1"/>
  </sheetPr>
  <dimension ref="A1:K61"/>
  <sheetViews>
    <sheetView topLeftCell="A41" zoomScale="75" zoomScaleNormal="75" workbookViewId="0">
      <selection activeCell="M31" sqref="M31"/>
    </sheetView>
  </sheetViews>
  <sheetFormatPr defaultColWidth="8.88671875" defaultRowHeight="14.4" x14ac:dyDescent="0.3"/>
  <cols>
    <col min="1" max="1" width="33.109375" style="323" customWidth="1"/>
    <col min="2" max="2" width="23.88671875" style="323" customWidth="1"/>
    <col min="3" max="3" width="14.88671875" style="323" customWidth="1"/>
    <col min="4" max="4" width="16.21875" style="323" customWidth="1"/>
    <col min="5" max="7" width="22.77734375" style="323" customWidth="1"/>
    <col min="8" max="8" width="15.21875" style="323" customWidth="1"/>
    <col min="9" max="10" width="22.77734375" style="323" customWidth="1"/>
    <col min="11" max="11" width="25.33203125" style="323" customWidth="1"/>
    <col min="12" max="12" width="8.88671875" style="323"/>
    <col min="13" max="15" width="20.6640625" style="323" customWidth="1"/>
    <col min="16" max="16384" width="8.88671875" style="323"/>
  </cols>
  <sheetData>
    <row r="1" spans="1:11" s="322" customFormat="1" ht="22.8" customHeight="1" x14ac:dyDescent="0.25">
      <c r="A1" s="764" t="s">
        <v>86</v>
      </c>
      <c r="B1" s="765"/>
      <c r="C1" s="765"/>
      <c r="D1" s="765"/>
      <c r="E1" s="765"/>
      <c r="F1" s="765"/>
      <c r="G1" s="765"/>
      <c r="H1" s="765"/>
      <c r="I1" s="765"/>
      <c r="J1" s="765"/>
      <c r="K1" s="766"/>
    </row>
    <row r="2" spans="1:11" ht="17.399999999999999" x14ac:dyDescent="0.3">
      <c r="A2" s="767" t="s">
        <v>206</v>
      </c>
      <c r="B2" s="768" t="s">
        <v>87</v>
      </c>
      <c r="C2" s="768"/>
      <c r="D2" s="768"/>
      <c r="E2" s="768"/>
      <c r="F2" s="768" t="s">
        <v>88</v>
      </c>
      <c r="G2" s="768"/>
      <c r="H2" s="768"/>
      <c r="I2" s="768" t="s">
        <v>89</v>
      </c>
      <c r="J2" s="768"/>
      <c r="K2" s="768"/>
    </row>
    <row r="3" spans="1:11" ht="18" x14ac:dyDescent="0.3">
      <c r="A3" s="767"/>
      <c r="B3" s="769" t="s">
        <v>79</v>
      </c>
      <c r="C3" s="769"/>
      <c r="D3" s="769"/>
      <c r="E3" s="769"/>
      <c r="F3" s="769" t="s">
        <v>90</v>
      </c>
      <c r="G3" s="769"/>
      <c r="H3" s="769"/>
      <c r="I3" s="769" t="s">
        <v>90</v>
      </c>
      <c r="J3" s="769"/>
      <c r="K3" s="769"/>
    </row>
    <row r="4" spans="1:11" s="322" customFormat="1" ht="42" customHeight="1" x14ac:dyDescent="0.25">
      <c r="A4" s="767"/>
      <c r="B4" s="324" t="s">
        <v>224</v>
      </c>
      <c r="C4" s="324" t="s">
        <v>91</v>
      </c>
      <c r="D4" s="324" t="s">
        <v>92</v>
      </c>
      <c r="E4" s="324" t="s">
        <v>93</v>
      </c>
      <c r="F4" s="324" t="s">
        <v>225</v>
      </c>
      <c r="G4" s="324" t="s">
        <v>94</v>
      </c>
      <c r="H4" s="324" t="s">
        <v>92</v>
      </c>
      <c r="I4" s="324" t="s">
        <v>207</v>
      </c>
      <c r="J4" s="324" t="s">
        <v>94</v>
      </c>
      <c r="K4" s="324" t="s">
        <v>95</v>
      </c>
    </row>
    <row r="5" spans="1:11" ht="19.8" customHeight="1" x14ac:dyDescent="0.3">
      <c r="A5" s="325" t="s">
        <v>126</v>
      </c>
      <c r="B5" s="327"/>
      <c r="C5" s="328"/>
      <c r="D5" s="328"/>
      <c r="E5" s="328"/>
      <c r="F5" s="328"/>
      <c r="G5" s="328"/>
      <c r="H5" s="328"/>
      <c r="I5" s="328"/>
      <c r="J5" s="328"/>
      <c r="K5" s="329"/>
    </row>
    <row r="6" spans="1:11" ht="19.8" customHeight="1" x14ac:dyDescent="0.3">
      <c r="A6" s="326" t="s">
        <v>96</v>
      </c>
      <c r="B6" s="543">
        <v>-74438.86</v>
      </c>
      <c r="C6" s="543">
        <v>99208.14</v>
      </c>
      <c r="D6" s="543">
        <v>9330.07</v>
      </c>
      <c r="E6" s="543">
        <v>67353.86</v>
      </c>
      <c r="F6" s="543">
        <v>-145300.89000000001</v>
      </c>
      <c r="G6" s="543">
        <v>63798.98</v>
      </c>
      <c r="H6" s="543">
        <v>70458.53</v>
      </c>
      <c r="I6" s="543">
        <v>-7808.64</v>
      </c>
      <c r="J6" s="543">
        <v>5630.36</v>
      </c>
      <c r="K6" s="543">
        <v>7356.58</v>
      </c>
    </row>
    <row r="7" spans="1:11" ht="19.8" customHeight="1" x14ac:dyDescent="0.3">
      <c r="A7" s="271" t="s">
        <v>97</v>
      </c>
      <c r="B7" s="543">
        <v>-51914.64</v>
      </c>
      <c r="C7" s="543">
        <v>16679.349999999999</v>
      </c>
      <c r="D7" s="543">
        <v>9196.23</v>
      </c>
      <c r="E7" s="543">
        <v>81047.3</v>
      </c>
      <c r="F7" s="543">
        <v>-151960.48000000001</v>
      </c>
      <c r="G7" s="543">
        <v>77279.899999999994</v>
      </c>
      <c r="H7" s="543">
        <v>66181.23</v>
      </c>
      <c r="I7" s="543">
        <v>-9534.82</v>
      </c>
      <c r="J7" s="543">
        <v>6337.67</v>
      </c>
      <c r="K7" s="543">
        <v>9360.68</v>
      </c>
    </row>
    <row r="8" spans="1:11" ht="19.8" customHeight="1" x14ac:dyDescent="0.3">
      <c r="A8" s="271" t="s">
        <v>98</v>
      </c>
      <c r="B8" s="543">
        <v>-125478.81</v>
      </c>
      <c r="C8" s="543">
        <v>122343.16</v>
      </c>
      <c r="D8" s="543">
        <v>11740.87</v>
      </c>
      <c r="E8" s="543">
        <v>113113.93</v>
      </c>
      <c r="F8" s="543">
        <v>-140861.76000000001</v>
      </c>
      <c r="G8" s="543">
        <v>111345.46</v>
      </c>
      <c r="H8" s="543">
        <v>68038.75</v>
      </c>
      <c r="I8" s="543">
        <v>-12557.81</v>
      </c>
      <c r="J8" s="543">
        <v>6025.62</v>
      </c>
      <c r="K8" s="543">
        <v>5347.68</v>
      </c>
    </row>
    <row r="9" spans="1:11" ht="19.8" customHeight="1" x14ac:dyDescent="0.3">
      <c r="A9" s="271" t="s">
        <v>99</v>
      </c>
      <c r="B9" s="543">
        <v>-127990.48</v>
      </c>
      <c r="C9" s="543">
        <v>134832.79</v>
      </c>
      <c r="D9" s="543">
        <v>34229.07</v>
      </c>
      <c r="E9" s="543">
        <v>91309.03</v>
      </c>
      <c r="F9" s="543">
        <v>-97555.03</v>
      </c>
      <c r="G9" s="543">
        <v>87144.78</v>
      </c>
      <c r="H9" s="543">
        <v>69607.25</v>
      </c>
      <c r="I9" s="543">
        <v>-11879.87</v>
      </c>
      <c r="J9" s="543">
        <v>7122.05</v>
      </c>
      <c r="K9" s="543">
        <v>6592.03</v>
      </c>
    </row>
    <row r="10" spans="1:11" ht="19.8" customHeight="1" x14ac:dyDescent="0.3">
      <c r="A10" s="272" t="s">
        <v>35</v>
      </c>
      <c r="B10" s="543"/>
      <c r="C10" s="543">
        <v>373063.44</v>
      </c>
      <c r="D10" s="543">
        <v>64496.24</v>
      </c>
      <c r="E10" s="543">
        <v>352824.12</v>
      </c>
      <c r="F10" s="543"/>
      <c r="G10" s="543">
        <v>339569.12</v>
      </c>
      <c r="H10" s="543">
        <v>274285.76</v>
      </c>
      <c r="I10" s="543"/>
      <c r="J10" s="543">
        <v>25115.7</v>
      </c>
      <c r="K10" s="543">
        <v>28656.97</v>
      </c>
    </row>
    <row r="11" spans="1:11" ht="19.8" customHeight="1" x14ac:dyDescent="0.3">
      <c r="A11" s="325" t="s">
        <v>132</v>
      </c>
      <c r="B11" s="327"/>
      <c r="C11" s="328"/>
      <c r="D11" s="328"/>
      <c r="E11" s="328"/>
      <c r="F11" s="328"/>
      <c r="G11" s="328"/>
      <c r="H11" s="328"/>
      <c r="I11" s="328"/>
      <c r="J11" s="328"/>
      <c r="K11" s="329"/>
    </row>
    <row r="12" spans="1:11" ht="19.8" customHeight="1" x14ac:dyDescent="0.3">
      <c r="A12" s="326" t="s">
        <v>96</v>
      </c>
      <c r="B12" s="543">
        <v>-118695.79</v>
      </c>
      <c r="C12" s="543">
        <v>81041.48</v>
      </c>
      <c r="D12" s="543">
        <v>11980.51</v>
      </c>
      <c r="E12" s="543">
        <v>55877.09</v>
      </c>
      <c r="F12" s="543">
        <v>-80017.570000000007</v>
      </c>
      <c r="G12" s="543">
        <v>52051.9</v>
      </c>
      <c r="H12" s="543">
        <v>71504.11</v>
      </c>
      <c r="I12" s="543">
        <v>-11349.85</v>
      </c>
      <c r="J12" s="543">
        <v>5694.71</v>
      </c>
      <c r="K12" s="543">
        <v>5621.59</v>
      </c>
    </row>
    <row r="13" spans="1:11" ht="19.8" customHeight="1" x14ac:dyDescent="0.3">
      <c r="A13" s="271" t="s">
        <v>97</v>
      </c>
      <c r="B13" s="543">
        <v>-105511.91</v>
      </c>
      <c r="C13" s="543">
        <v>67377.429999999993</v>
      </c>
      <c r="D13" s="543">
        <v>12807.72</v>
      </c>
      <c r="E13" s="543">
        <v>56350.1</v>
      </c>
      <c r="F13" s="543">
        <v>-99469.72</v>
      </c>
      <c r="G13" s="543">
        <v>52347.94</v>
      </c>
      <c r="H13" s="543">
        <v>64329.26</v>
      </c>
      <c r="I13" s="543">
        <v>-11276.73</v>
      </c>
      <c r="J13" s="543">
        <v>5884.74</v>
      </c>
      <c r="K13" s="543">
        <v>5453.87</v>
      </c>
    </row>
    <row r="14" spans="1:11" ht="19.8" customHeight="1" x14ac:dyDescent="0.3">
      <c r="A14" s="271" t="s">
        <v>98</v>
      </c>
      <c r="B14" s="543">
        <v>-107292.31</v>
      </c>
      <c r="C14" s="543">
        <v>28903.34</v>
      </c>
      <c r="D14" s="543">
        <v>32293.43</v>
      </c>
      <c r="E14" s="543">
        <v>62165.33</v>
      </c>
      <c r="F14" s="543">
        <v>-111451.02</v>
      </c>
      <c r="G14" s="543">
        <v>57053.06</v>
      </c>
      <c r="H14" s="543">
        <v>70853.600000000006</v>
      </c>
      <c r="I14" s="543">
        <v>-10845.85</v>
      </c>
      <c r="J14" s="543">
        <v>7098.86</v>
      </c>
      <c r="K14" s="543">
        <v>7085.21</v>
      </c>
    </row>
    <row r="15" spans="1:11" ht="19.8" customHeight="1" x14ac:dyDescent="0.3">
      <c r="A15" s="271" t="s">
        <v>174</v>
      </c>
      <c r="B15" s="543">
        <v>-172847.75</v>
      </c>
      <c r="C15" s="543">
        <v>114247.49</v>
      </c>
      <c r="D15" s="543">
        <v>12486.47</v>
      </c>
      <c r="E15" s="543">
        <v>77958.12</v>
      </c>
      <c r="F15" s="543">
        <v>-125251.62</v>
      </c>
      <c r="G15" s="543">
        <v>74267.39</v>
      </c>
      <c r="H15" s="543">
        <v>65772.55</v>
      </c>
      <c r="I15" s="543">
        <v>-10832.19</v>
      </c>
      <c r="J15" s="543">
        <v>6232.86</v>
      </c>
      <c r="K15" s="543">
        <v>6280.78</v>
      </c>
    </row>
    <row r="16" spans="1:11" ht="19.8" customHeight="1" x14ac:dyDescent="0.3">
      <c r="A16" s="272" t="s">
        <v>35</v>
      </c>
      <c r="B16" s="543"/>
      <c r="C16" s="543">
        <v>291569.74</v>
      </c>
      <c r="D16" s="543">
        <v>69568.13</v>
      </c>
      <c r="E16" s="543">
        <v>252350.64</v>
      </c>
      <c r="F16" s="543"/>
      <c r="G16" s="543">
        <v>235720.29</v>
      </c>
      <c r="H16" s="543">
        <v>272459.52000000002</v>
      </c>
      <c r="I16" s="543"/>
      <c r="J16" s="543">
        <v>24911.17</v>
      </c>
      <c r="K16" s="543">
        <v>24441.45</v>
      </c>
    </row>
    <row r="17" spans="1:11" ht="19.8" customHeight="1" x14ac:dyDescent="0.3">
      <c r="A17" s="330" t="s">
        <v>172</v>
      </c>
      <c r="B17" s="327"/>
      <c r="C17" s="328"/>
      <c r="D17" s="328"/>
      <c r="E17" s="328"/>
      <c r="F17" s="328"/>
      <c r="G17" s="328"/>
      <c r="H17" s="328"/>
      <c r="I17" s="328"/>
      <c r="J17" s="328"/>
      <c r="K17" s="329"/>
    </row>
    <row r="18" spans="1:11" ht="19.8" customHeight="1" x14ac:dyDescent="0.3">
      <c r="A18" s="346" t="s">
        <v>177</v>
      </c>
      <c r="B18" s="543">
        <v>-149044.85</v>
      </c>
      <c r="C18" s="543">
        <v>154154.32999999999</v>
      </c>
      <c r="D18" s="543">
        <v>11078.78</v>
      </c>
      <c r="E18" s="543">
        <v>74472.740000000005</v>
      </c>
      <c r="F18" s="543">
        <v>-116756.64</v>
      </c>
      <c r="G18" s="543">
        <v>71311.06</v>
      </c>
      <c r="H18" s="543">
        <v>63723.25</v>
      </c>
      <c r="I18" s="543">
        <v>-10880.09</v>
      </c>
      <c r="J18" s="543">
        <v>5629.77</v>
      </c>
      <c r="K18" s="543">
        <v>5503.31</v>
      </c>
    </row>
    <row r="19" spans="1:11" ht="19.8" customHeight="1" x14ac:dyDescent="0.3">
      <c r="A19" s="271" t="s">
        <v>181</v>
      </c>
      <c r="B19" s="543">
        <v>-80442.06</v>
      </c>
      <c r="C19" s="543">
        <v>64970.76</v>
      </c>
      <c r="D19" s="543">
        <v>6647.74</v>
      </c>
      <c r="E19" s="543">
        <v>77682.11</v>
      </c>
      <c r="F19" s="543">
        <v>-109168.82</v>
      </c>
      <c r="G19" s="543">
        <v>74120.91</v>
      </c>
      <c r="H19" s="543">
        <v>66313.77</v>
      </c>
      <c r="I19" s="543">
        <v>-10753.66</v>
      </c>
      <c r="J19" s="543">
        <v>6098.47</v>
      </c>
      <c r="K19" s="543">
        <v>6091.77</v>
      </c>
    </row>
    <row r="20" spans="1:11" ht="19.8" customHeight="1" x14ac:dyDescent="0.3">
      <c r="A20" s="271" t="s">
        <v>98</v>
      </c>
      <c r="B20" s="543">
        <v>-99801.13</v>
      </c>
      <c r="C20" s="543">
        <v>57894.71</v>
      </c>
      <c r="D20" s="543">
        <v>7106.42</v>
      </c>
      <c r="E20" s="543">
        <v>81285.490000000005</v>
      </c>
      <c r="F20" s="543">
        <v>-101361.78</v>
      </c>
      <c r="G20" s="543">
        <v>77784.3</v>
      </c>
      <c r="H20" s="543">
        <v>70530.42</v>
      </c>
      <c r="I20" s="543">
        <v>-10746.95</v>
      </c>
      <c r="J20" s="543">
        <v>6310.46</v>
      </c>
      <c r="K20" s="543">
        <v>5572.17</v>
      </c>
    </row>
    <row r="21" spans="1:11" ht="19.8" customHeight="1" x14ac:dyDescent="0.3">
      <c r="A21" s="271" t="s">
        <v>99</v>
      </c>
      <c r="B21" s="543">
        <v>-130298.32</v>
      </c>
      <c r="C21" s="543">
        <v>112186.77</v>
      </c>
      <c r="D21" s="543">
        <v>4258.5</v>
      </c>
      <c r="E21" s="543">
        <v>105819</v>
      </c>
      <c r="F21" s="543">
        <v>-94107.81</v>
      </c>
      <c r="G21" s="543">
        <v>95244.21</v>
      </c>
      <c r="H21" s="543">
        <v>70732.92</v>
      </c>
      <c r="I21" s="543">
        <v>-10008.66</v>
      </c>
      <c r="J21" s="543">
        <v>14041.55</v>
      </c>
      <c r="K21" s="543">
        <v>7189.37</v>
      </c>
    </row>
    <row r="22" spans="1:11" ht="19.8" customHeight="1" x14ac:dyDescent="0.3">
      <c r="A22" s="272" t="s">
        <v>35</v>
      </c>
      <c r="B22" s="543"/>
      <c r="C22" s="543">
        <v>389206.57</v>
      </c>
      <c r="D22" s="543">
        <v>29091.439999999999</v>
      </c>
      <c r="E22" s="543">
        <v>339259.34</v>
      </c>
      <c r="F22" s="543"/>
      <c r="G22" s="543">
        <v>318460.48</v>
      </c>
      <c r="H22" s="543">
        <v>271300.36</v>
      </c>
      <c r="I22" s="543"/>
      <c r="J22" s="543">
        <v>32080.25</v>
      </c>
      <c r="K22" s="543">
        <v>24356.62</v>
      </c>
    </row>
    <row r="23" spans="1:11" ht="19.8" customHeight="1" x14ac:dyDescent="0.3">
      <c r="A23" s="330" t="s">
        <v>205</v>
      </c>
      <c r="B23" s="332"/>
      <c r="C23" s="333"/>
      <c r="D23" s="333"/>
      <c r="E23" s="333"/>
      <c r="F23" s="333"/>
      <c r="G23" s="333"/>
      <c r="H23" s="333"/>
      <c r="I23" s="333"/>
      <c r="J23" s="333"/>
      <c r="K23" s="334"/>
    </row>
    <row r="24" spans="1:11" ht="19.8" customHeight="1" x14ac:dyDescent="0.3">
      <c r="A24" s="331" t="s">
        <v>96</v>
      </c>
      <c r="B24" s="544">
        <v>-128189.05</v>
      </c>
      <c r="C24" s="544">
        <v>127355.52</v>
      </c>
      <c r="D24" s="544">
        <v>4086.25</v>
      </c>
      <c r="E24" s="544">
        <v>65297.37</v>
      </c>
      <c r="F24" s="544">
        <v>-69596.56</v>
      </c>
      <c r="G24" s="544">
        <v>62096.49</v>
      </c>
      <c r="H24" s="544">
        <v>70408.679999999993</v>
      </c>
      <c r="I24" s="544">
        <v>-3156.5</v>
      </c>
      <c r="J24" s="544">
        <v>5331.41</v>
      </c>
      <c r="K24" s="544">
        <v>6386.37</v>
      </c>
    </row>
    <row r="25" spans="1:11" ht="19.8" customHeight="1" x14ac:dyDescent="0.3">
      <c r="A25" s="271" t="s">
        <v>181</v>
      </c>
      <c r="B25" s="544">
        <v>-70217.149999999994</v>
      </c>
      <c r="C25" s="544">
        <v>69881.97</v>
      </c>
      <c r="D25" s="544">
        <v>4028.69</v>
      </c>
      <c r="E25" s="544">
        <v>56942.84</v>
      </c>
      <c r="F25" s="544">
        <v>-77908.84</v>
      </c>
      <c r="G25" s="544">
        <v>52246.37</v>
      </c>
      <c r="H25" s="544">
        <v>64576.74</v>
      </c>
      <c r="I25" s="544">
        <v>-4211.45</v>
      </c>
      <c r="J25" s="544">
        <v>6603.48</v>
      </c>
      <c r="K25" s="544">
        <v>6306.19</v>
      </c>
    </row>
    <row r="26" spans="1:11" ht="19.8" customHeight="1" x14ac:dyDescent="0.3">
      <c r="A26" s="273" t="s">
        <v>98</v>
      </c>
      <c r="B26" s="544">
        <v>-61306.709999999992</v>
      </c>
      <c r="C26" s="544">
        <v>80024.38</v>
      </c>
      <c r="D26" s="544">
        <v>3248.73</v>
      </c>
      <c r="E26" s="544">
        <v>66207.78</v>
      </c>
      <c r="F26" s="544">
        <v>-90239.05</v>
      </c>
      <c r="G26" s="544">
        <v>62863.19</v>
      </c>
      <c r="H26" s="544">
        <v>67147.289999999994</v>
      </c>
      <c r="I26" s="544">
        <v>-3914.16</v>
      </c>
      <c r="J26" s="544">
        <v>5446.3</v>
      </c>
      <c r="K26" s="544">
        <v>6307.6</v>
      </c>
    </row>
    <row r="27" spans="1:11" ht="19.8" customHeight="1" x14ac:dyDescent="0.3">
      <c r="A27" s="271" t="s">
        <v>99</v>
      </c>
      <c r="B27" s="544">
        <v>-50738.839999999982</v>
      </c>
      <c r="C27" s="544">
        <v>115008.8</v>
      </c>
      <c r="D27" s="544">
        <v>8252</v>
      </c>
      <c r="E27" s="544">
        <v>81482.5</v>
      </c>
      <c r="F27" s="544">
        <v>-94523</v>
      </c>
      <c r="G27" s="544">
        <v>75623.87</v>
      </c>
      <c r="H27" s="544">
        <v>64729.39</v>
      </c>
      <c r="I27" s="544">
        <v>-4775.4399999999996</v>
      </c>
      <c r="J27" s="544">
        <v>8491.93</v>
      </c>
      <c r="K27" s="544">
        <v>7211.02</v>
      </c>
    </row>
    <row r="28" spans="1:11" ht="19.8" customHeight="1" x14ac:dyDescent="0.3">
      <c r="A28" s="272" t="s">
        <v>35</v>
      </c>
      <c r="B28" s="544"/>
      <c r="C28" s="544">
        <v>392270.67</v>
      </c>
      <c r="D28" s="544">
        <v>19615.669999999998</v>
      </c>
      <c r="E28" s="544">
        <v>269930.49</v>
      </c>
      <c r="F28" s="544"/>
      <c r="G28" s="544">
        <v>252829.92</v>
      </c>
      <c r="H28" s="544">
        <v>266862.09999999998</v>
      </c>
      <c r="I28" s="544"/>
      <c r="J28" s="544">
        <v>25873.119999999999</v>
      </c>
      <c r="K28" s="544">
        <v>26211.18</v>
      </c>
    </row>
    <row r="29" spans="1:11" ht="19.8" customHeight="1" x14ac:dyDescent="0.3">
      <c r="A29" s="632" t="s">
        <v>287</v>
      </c>
      <c r="B29" s="544"/>
      <c r="C29" s="544"/>
      <c r="D29" s="544"/>
      <c r="E29" s="544"/>
      <c r="F29" s="544"/>
      <c r="G29" s="544"/>
      <c r="H29" s="544"/>
      <c r="I29" s="544"/>
      <c r="J29" s="544"/>
      <c r="K29" s="544"/>
    </row>
    <row r="30" spans="1:11" ht="19.8" customHeight="1" x14ac:dyDescent="0.3">
      <c r="A30" s="633" t="s">
        <v>177</v>
      </c>
      <c r="B30" s="544">
        <v>-25464.539999999979</v>
      </c>
      <c r="C30" s="544">
        <v>32875.279999999999</v>
      </c>
      <c r="D30" s="544">
        <v>3562.39</v>
      </c>
      <c r="E30" s="544">
        <v>64046.63</v>
      </c>
      <c r="F30" s="544">
        <v>-83786.009999999995</v>
      </c>
      <c r="G30" s="544">
        <v>57023.16</v>
      </c>
      <c r="H30" s="544">
        <v>62312.15</v>
      </c>
      <c r="I30" s="544">
        <v>-3494.53</v>
      </c>
      <c r="J30" s="544">
        <v>9173.7900000000009</v>
      </c>
      <c r="K30" s="544">
        <v>8579.57</v>
      </c>
    </row>
    <row r="31" spans="1:11" ht="19.8" customHeight="1" x14ac:dyDescent="0.3">
      <c r="A31" s="634" t="s">
        <v>181</v>
      </c>
      <c r="B31" s="544">
        <v>-60198.279999999977</v>
      </c>
      <c r="C31" s="543">
        <v>40267.269999999997</v>
      </c>
      <c r="D31" s="543">
        <v>3222.01</v>
      </c>
      <c r="E31" s="543">
        <v>61763.05</v>
      </c>
      <c r="F31" s="543">
        <v>-89074.99</v>
      </c>
      <c r="G31" s="543">
        <v>56759.08</v>
      </c>
      <c r="H31" s="543">
        <v>66401.34</v>
      </c>
      <c r="I31" s="543">
        <v>-2900.29</v>
      </c>
      <c r="J31" s="543">
        <v>7070.23</v>
      </c>
      <c r="K31" s="543">
        <v>6580.82</v>
      </c>
    </row>
    <row r="32" spans="1:11" ht="19.8" customHeight="1" x14ac:dyDescent="0.3">
      <c r="A32" s="634" t="s">
        <v>325</v>
      </c>
      <c r="B32" s="671">
        <v>-84916.069999999978</v>
      </c>
      <c r="C32" s="543">
        <v>38727.43</v>
      </c>
      <c r="D32" s="543">
        <v>2305.85</v>
      </c>
      <c r="E32" s="543">
        <v>60245.67</v>
      </c>
      <c r="F32" s="543">
        <v>-98717.27</v>
      </c>
      <c r="G32" s="543">
        <v>57996.06</v>
      </c>
      <c r="H32" s="543">
        <v>26027.83</v>
      </c>
      <c r="I32" s="543">
        <v>-2410.87</v>
      </c>
      <c r="J32" s="543">
        <v>4127.43</v>
      </c>
      <c r="K32" s="543">
        <v>6195.93</v>
      </c>
    </row>
    <row r="33" spans="1:11" ht="19.8" customHeight="1" x14ac:dyDescent="0.3">
      <c r="A33" s="634"/>
      <c r="B33" s="671"/>
      <c r="C33" s="543"/>
      <c r="D33" s="543"/>
      <c r="E33" s="543"/>
      <c r="F33" s="543"/>
      <c r="G33" s="543"/>
      <c r="H33" s="543"/>
      <c r="I33" s="543"/>
      <c r="J33" s="543"/>
      <c r="K33" s="543"/>
    </row>
    <row r="34" spans="1:11" ht="19.8" customHeight="1" x14ac:dyDescent="0.3">
      <c r="A34" s="274" t="s">
        <v>100</v>
      </c>
      <c r="B34" s="335"/>
      <c r="C34" s="336"/>
      <c r="D34" s="336"/>
      <c r="E34" s="336"/>
      <c r="F34" s="336"/>
      <c r="G34" s="336"/>
      <c r="H34" s="336"/>
      <c r="I34" s="336"/>
      <c r="J34" s="336"/>
      <c r="K34" s="337"/>
    </row>
    <row r="35" spans="1:11" ht="19.8" customHeight="1" x14ac:dyDescent="0.3">
      <c r="A35" s="338" t="s">
        <v>185</v>
      </c>
      <c r="B35" s="348">
        <v>-2836.81</v>
      </c>
      <c r="C35" s="348">
        <v>312784.77</v>
      </c>
      <c r="D35" s="348">
        <v>140038.29</v>
      </c>
      <c r="E35" s="348">
        <v>148132.43</v>
      </c>
      <c r="F35" s="348">
        <v>-73158.960000000006</v>
      </c>
      <c r="G35" s="348">
        <v>129100.98</v>
      </c>
      <c r="H35" s="348">
        <v>173427.97</v>
      </c>
      <c r="I35" s="348">
        <v>-7803.74</v>
      </c>
      <c r="J35" s="348">
        <v>23637.72</v>
      </c>
      <c r="K35" s="348">
        <v>22996.27</v>
      </c>
    </row>
    <row r="36" spans="1:11" ht="19.8" customHeight="1" x14ac:dyDescent="0.3">
      <c r="A36" s="338" t="s">
        <v>186</v>
      </c>
      <c r="B36" s="348">
        <v>21777.23</v>
      </c>
      <c r="C36" s="348">
        <v>351714.17</v>
      </c>
      <c r="D36" s="348">
        <v>314867.46999999997</v>
      </c>
      <c r="E36" s="348">
        <v>211525.25</v>
      </c>
      <c r="F36" s="348">
        <v>-117508.16</v>
      </c>
      <c r="G36" s="348">
        <v>194561.87</v>
      </c>
      <c r="H36" s="348">
        <v>175283.45</v>
      </c>
      <c r="I36" s="348">
        <v>-7162.28</v>
      </c>
      <c r="J36" s="348">
        <v>23632.2</v>
      </c>
      <c r="K36" s="348">
        <v>21924.75</v>
      </c>
    </row>
    <row r="37" spans="1:11" ht="19.8" customHeight="1" x14ac:dyDescent="0.3">
      <c r="A37" s="338" t="s">
        <v>187</v>
      </c>
      <c r="B37" s="348">
        <v>-152901.32</v>
      </c>
      <c r="C37" s="348">
        <v>564335.26</v>
      </c>
      <c r="D37" s="348">
        <v>243977.87</v>
      </c>
      <c r="E37" s="348">
        <v>202940.9</v>
      </c>
      <c r="F37" s="348">
        <v>-98246.46</v>
      </c>
      <c r="G37" s="348">
        <v>141420.31</v>
      </c>
      <c r="H37" s="348">
        <v>163005.32</v>
      </c>
      <c r="I37" s="348">
        <v>-5454.85</v>
      </c>
      <c r="J37" s="348">
        <v>18667.63</v>
      </c>
      <c r="K37" s="348">
        <v>20986.91</v>
      </c>
    </row>
    <row r="38" spans="1:11" ht="19.8" customHeight="1" x14ac:dyDescent="0.3">
      <c r="A38" s="338" t="s">
        <v>188</v>
      </c>
      <c r="B38" s="348">
        <v>-35172.19</v>
      </c>
      <c r="C38" s="348">
        <v>282236.71999999997</v>
      </c>
      <c r="D38" s="348">
        <v>138227.51999999999</v>
      </c>
      <c r="E38" s="348">
        <v>136097.19</v>
      </c>
      <c r="F38" s="348">
        <v>-119831.53</v>
      </c>
      <c r="G38" s="348">
        <v>124042.4</v>
      </c>
      <c r="H38" s="348">
        <v>172227.42</v>
      </c>
      <c r="I38" s="348">
        <v>-7774.12</v>
      </c>
      <c r="J38" s="348">
        <v>16408.61</v>
      </c>
      <c r="K38" s="348">
        <v>15556.52</v>
      </c>
    </row>
    <row r="39" spans="1:11" ht="19.8" customHeight="1" x14ac:dyDescent="0.3">
      <c r="A39" s="338" t="s">
        <v>189</v>
      </c>
      <c r="B39" s="348">
        <v>-27260.17</v>
      </c>
      <c r="C39" s="348">
        <v>410357.98</v>
      </c>
      <c r="D39" s="348">
        <v>188227.31</v>
      </c>
      <c r="E39" s="348">
        <v>240645.46</v>
      </c>
      <c r="F39" s="348">
        <v>-168068.87</v>
      </c>
      <c r="G39" s="348">
        <v>229528.12</v>
      </c>
      <c r="H39" s="348">
        <v>192833.82</v>
      </c>
      <c r="I39" s="348">
        <v>-6922.08</v>
      </c>
      <c r="J39" s="348">
        <v>18550.18</v>
      </c>
      <c r="K39" s="348">
        <v>17559.509999999998</v>
      </c>
    </row>
    <row r="40" spans="1:11" ht="19.8" customHeight="1" x14ac:dyDescent="0.3">
      <c r="A40" s="338" t="s">
        <v>77</v>
      </c>
      <c r="B40" s="348">
        <v>-45774.96</v>
      </c>
      <c r="C40" s="348">
        <v>264093.03999999998</v>
      </c>
      <c r="D40" s="348">
        <v>199195.01</v>
      </c>
      <c r="E40" s="348">
        <v>212326.08</v>
      </c>
      <c r="F40" s="348">
        <v>-131374.85</v>
      </c>
      <c r="G40" s="348">
        <v>199166.5</v>
      </c>
      <c r="H40" s="348">
        <v>198960.53</v>
      </c>
      <c r="I40" s="348">
        <v>-5931.35</v>
      </c>
      <c r="J40" s="348">
        <v>20451.36</v>
      </c>
      <c r="K40" s="348">
        <v>13821.06</v>
      </c>
    </row>
    <row r="41" spans="1:11" ht="19.8" customHeight="1" x14ac:dyDescent="0.3">
      <c r="A41" s="338" t="s">
        <v>78</v>
      </c>
      <c r="B41" s="348">
        <v>-193203</v>
      </c>
      <c r="C41" s="348">
        <v>610930.15</v>
      </c>
      <c r="D41" s="348">
        <v>263208.25</v>
      </c>
      <c r="E41" s="348">
        <v>178583.76</v>
      </c>
      <c r="F41" s="348">
        <v>-131217.99</v>
      </c>
      <c r="G41" s="348">
        <v>162997.51</v>
      </c>
      <c r="H41" s="348">
        <v>200255.24</v>
      </c>
      <c r="I41" s="348">
        <v>698.96</v>
      </c>
      <c r="J41" s="348">
        <v>21613.1</v>
      </c>
      <c r="K41" s="348">
        <v>32571.64</v>
      </c>
    </row>
    <row r="42" spans="1:11" ht="19.8" customHeight="1" x14ac:dyDescent="0.3">
      <c r="A42" s="338" t="s">
        <v>226</v>
      </c>
      <c r="B42" s="348">
        <v>-24064.83</v>
      </c>
      <c r="C42" s="348">
        <v>641272.17000000004</v>
      </c>
      <c r="D42" s="348">
        <v>244645.78</v>
      </c>
      <c r="E42" s="348">
        <v>250148.43</v>
      </c>
      <c r="F42" s="348">
        <v>-169782.89</v>
      </c>
      <c r="G42" s="348">
        <v>217164.57</v>
      </c>
      <c r="H42" s="348">
        <v>203406</v>
      </c>
      <c r="I42" s="348">
        <v>-10259.64</v>
      </c>
      <c r="J42" s="348">
        <v>27146.29</v>
      </c>
      <c r="K42" s="348">
        <v>20157.900000000001</v>
      </c>
    </row>
    <row r="43" spans="1:11" ht="19.8" customHeight="1" x14ac:dyDescent="0.3">
      <c r="A43" s="338" t="s">
        <v>104</v>
      </c>
      <c r="B43" s="348">
        <v>135541.69</v>
      </c>
      <c r="C43" s="348">
        <v>278999.21999999997</v>
      </c>
      <c r="D43" s="348">
        <v>266834.21000000002</v>
      </c>
      <c r="E43" s="348">
        <v>236153.21</v>
      </c>
      <c r="F43" s="348">
        <v>-156024.19</v>
      </c>
      <c r="G43" s="348">
        <v>222418.33</v>
      </c>
      <c r="H43" s="348">
        <v>220446.38</v>
      </c>
      <c r="I43" s="348">
        <v>-3271.29</v>
      </c>
      <c r="J43" s="348">
        <v>20959.34</v>
      </c>
      <c r="K43" s="348">
        <v>21414.03</v>
      </c>
    </row>
    <row r="44" spans="1:11" ht="19.8" customHeight="1" x14ac:dyDescent="0.3">
      <c r="A44" s="338" t="s">
        <v>106</v>
      </c>
      <c r="B44" s="348">
        <v>-88446.5</v>
      </c>
      <c r="C44" s="348">
        <v>427902.62</v>
      </c>
      <c r="D44" s="348">
        <v>142623.60999999999</v>
      </c>
      <c r="E44" s="348">
        <v>290031.35999999999</v>
      </c>
      <c r="F44" s="348">
        <v>-154052.22</v>
      </c>
      <c r="G44" s="348">
        <v>276671.74</v>
      </c>
      <c r="H44" s="348">
        <v>263039.31</v>
      </c>
      <c r="I44" s="348">
        <v>-3725.97</v>
      </c>
      <c r="J44" s="348">
        <v>22520.59</v>
      </c>
      <c r="K44" s="348">
        <v>22116.080000000002</v>
      </c>
    </row>
    <row r="45" spans="1:11" ht="19.8" customHeight="1" x14ac:dyDescent="0.3">
      <c r="A45" s="338" t="s">
        <v>127</v>
      </c>
      <c r="B45" s="348">
        <v>-93198.86</v>
      </c>
      <c r="C45" s="348">
        <v>360354.55</v>
      </c>
      <c r="D45" s="348">
        <v>74975.72</v>
      </c>
      <c r="E45" s="348">
        <v>266892.24</v>
      </c>
      <c r="F45" s="348">
        <v>-140419.82</v>
      </c>
      <c r="G45" s="348">
        <v>250989.4</v>
      </c>
      <c r="H45" s="348">
        <v>255870.46</v>
      </c>
      <c r="I45" s="348">
        <v>-3321.48</v>
      </c>
      <c r="J45" s="348">
        <v>24060.81</v>
      </c>
      <c r="K45" s="348">
        <v>28547.95</v>
      </c>
    </row>
    <row r="46" spans="1:11" ht="19.8" customHeight="1" x14ac:dyDescent="0.3">
      <c r="A46" s="338" t="s">
        <v>133</v>
      </c>
      <c r="B46" s="348">
        <v>-74438.86</v>
      </c>
      <c r="C46" s="348">
        <v>373063.44</v>
      </c>
      <c r="D46" s="348">
        <v>64496.24</v>
      </c>
      <c r="E46" s="348">
        <v>352824.12</v>
      </c>
      <c r="F46" s="348">
        <v>-145300.89000000001</v>
      </c>
      <c r="G46" s="348">
        <v>339569.12</v>
      </c>
      <c r="H46" s="348">
        <v>274285.76</v>
      </c>
      <c r="I46" s="348">
        <v>-7808.64</v>
      </c>
      <c r="J46" s="348">
        <v>25115.7</v>
      </c>
      <c r="K46" s="348">
        <v>28656.97</v>
      </c>
    </row>
    <row r="47" spans="1:11" ht="19.8" customHeight="1" x14ac:dyDescent="0.3">
      <c r="A47" s="347" t="s">
        <v>175</v>
      </c>
      <c r="B47" s="348">
        <v>-118695.79</v>
      </c>
      <c r="C47" s="348">
        <v>291569.74</v>
      </c>
      <c r="D47" s="348">
        <v>69568.13</v>
      </c>
      <c r="E47" s="348">
        <v>252350.64</v>
      </c>
      <c r="F47" s="348">
        <v>-80017.570000000007</v>
      </c>
      <c r="G47" s="348">
        <v>235720.29</v>
      </c>
      <c r="H47" s="348">
        <v>272459.52000000002</v>
      </c>
      <c r="I47" s="348">
        <v>-11349.85</v>
      </c>
      <c r="J47" s="348">
        <v>24911.17</v>
      </c>
      <c r="K47" s="348">
        <v>24441.45</v>
      </c>
    </row>
    <row r="48" spans="1:11" ht="19.8" customHeight="1" x14ac:dyDescent="0.3">
      <c r="A48" s="338" t="s">
        <v>157</v>
      </c>
      <c r="B48" s="348">
        <v>-149044.85</v>
      </c>
      <c r="C48" s="348">
        <v>389206.57</v>
      </c>
      <c r="D48" s="348">
        <v>29091.439999999999</v>
      </c>
      <c r="E48" s="348">
        <v>339259.34</v>
      </c>
      <c r="F48" s="348">
        <v>-116756.64</v>
      </c>
      <c r="G48" s="348">
        <v>318460.48</v>
      </c>
      <c r="H48" s="543">
        <v>271300.36</v>
      </c>
      <c r="I48" s="348">
        <v>-10880.09</v>
      </c>
      <c r="J48" s="348">
        <v>32080.25</v>
      </c>
      <c r="K48" s="348">
        <v>24356.62</v>
      </c>
    </row>
    <row r="49" spans="1:11" ht="21" customHeight="1" x14ac:dyDescent="0.3">
      <c r="A49" s="338" t="s">
        <v>288</v>
      </c>
      <c r="B49" s="544">
        <v>-128189.05</v>
      </c>
      <c r="C49" s="544">
        <v>392270.67</v>
      </c>
      <c r="D49" s="544">
        <v>19615.669999999998</v>
      </c>
      <c r="E49" s="544">
        <v>269930.49</v>
      </c>
      <c r="F49" s="544">
        <v>-69596.56</v>
      </c>
      <c r="G49" s="544">
        <v>62096.49</v>
      </c>
      <c r="H49" s="544">
        <v>266862.09999999998</v>
      </c>
      <c r="I49" s="348">
        <v>-3156.5</v>
      </c>
      <c r="J49" s="348">
        <v>5331.41</v>
      </c>
      <c r="K49" s="544">
        <v>26211.18</v>
      </c>
    </row>
    <row r="50" spans="1:11" ht="21" customHeight="1" x14ac:dyDescent="0.3">
      <c r="A50" s="338" t="s">
        <v>289</v>
      </c>
      <c r="B50" s="544">
        <v>-25464.539999999979</v>
      </c>
      <c r="C50" s="349" t="s">
        <v>49</v>
      </c>
      <c r="D50" s="349" t="s">
        <v>49</v>
      </c>
      <c r="E50" s="350">
        <v>314476</v>
      </c>
      <c r="F50" s="349" t="s">
        <v>223</v>
      </c>
      <c r="G50" s="349" t="s">
        <v>49</v>
      </c>
      <c r="H50" s="349" t="s">
        <v>49</v>
      </c>
      <c r="I50" s="349" t="s">
        <v>49</v>
      </c>
      <c r="J50" s="349" t="s">
        <v>49</v>
      </c>
      <c r="K50" s="349" t="s">
        <v>49</v>
      </c>
    </row>
    <row r="51" spans="1:11" ht="21" customHeight="1" x14ac:dyDescent="0.3">
      <c r="A51" s="635" t="s">
        <v>313</v>
      </c>
      <c r="B51" s="630" t="s">
        <v>49</v>
      </c>
      <c r="C51" s="630" t="s">
        <v>49</v>
      </c>
      <c r="D51" s="630" t="s">
        <v>49</v>
      </c>
      <c r="E51" s="631">
        <v>324546</v>
      </c>
      <c r="F51" s="630" t="s">
        <v>223</v>
      </c>
      <c r="G51" s="630" t="s">
        <v>49</v>
      </c>
      <c r="H51" s="630" t="s">
        <v>49</v>
      </c>
      <c r="I51" s="630" t="s">
        <v>49</v>
      </c>
      <c r="J51" s="630" t="s">
        <v>49</v>
      </c>
      <c r="K51" s="630" t="s">
        <v>49</v>
      </c>
    </row>
    <row r="52" spans="1:11" ht="20.399999999999999" customHeight="1" x14ac:dyDescent="0.3">
      <c r="A52" s="270"/>
      <c r="B52" s="339"/>
      <c r="C52" s="339"/>
      <c r="D52" s="339"/>
      <c r="E52" s="340"/>
      <c r="F52" s="341"/>
      <c r="G52" s="339"/>
      <c r="H52" s="339"/>
      <c r="I52" s="341"/>
      <c r="J52" s="339"/>
      <c r="K52" s="342"/>
    </row>
    <row r="53" spans="1:11" ht="20.399999999999999" customHeight="1" x14ac:dyDescent="0.3">
      <c r="A53" s="343" t="s">
        <v>151</v>
      </c>
      <c r="B53" s="343"/>
      <c r="C53" s="343"/>
      <c r="D53" s="343"/>
      <c r="E53" s="343"/>
      <c r="F53" s="343"/>
      <c r="G53" s="343"/>
      <c r="H53" s="343"/>
      <c r="I53" s="343"/>
      <c r="J53" s="343"/>
      <c r="K53" s="343"/>
    </row>
    <row r="54" spans="1:11" ht="20.399999999999999" customHeight="1" x14ac:dyDescent="0.3">
      <c r="A54" s="763" t="s">
        <v>107</v>
      </c>
      <c r="B54" s="763"/>
      <c r="C54" s="763"/>
      <c r="D54" s="763"/>
      <c r="E54" s="763"/>
      <c r="F54" s="763"/>
      <c r="G54" s="763"/>
      <c r="H54" s="763"/>
      <c r="I54" s="763"/>
      <c r="J54" s="763"/>
      <c r="K54" s="763"/>
    </row>
    <row r="55" spans="1:11" ht="20.399999999999999" customHeight="1" x14ac:dyDescent="0.3">
      <c r="A55" s="344" t="s">
        <v>170</v>
      </c>
      <c r="B55" s="344"/>
      <c r="C55" s="344"/>
      <c r="D55" s="344"/>
      <c r="E55" s="344"/>
      <c r="F55" s="344"/>
      <c r="G55" s="344"/>
      <c r="H55" s="344"/>
      <c r="I55" s="344"/>
      <c r="J55" s="344"/>
      <c r="K55" s="344"/>
    </row>
    <row r="56" spans="1:11" ht="20.399999999999999" customHeight="1" x14ac:dyDescent="0.3">
      <c r="A56" s="763" t="s">
        <v>101</v>
      </c>
      <c r="B56" s="763"/>
      <c r="C56" s="763"/>
      <c r="D56" s="763"/>
      <c r="E56" s="763"/>
      <c r="F56" s="763"/>
      <c r="G56" s="763"/>
      <c r="H56" s="763"/>
      <c r="I56" s="763"/>
      <c r="J56" s="763"/>
      <c r="K56" s="763"/>
    </row>
    <row r="57" spans="1:11" ht="20.399999999999999" customHeight="1" x14ac:dyDescent="0.3">
      <c r="A57" s="763" t="s">
        <v>102</v>
      </c>
      <c r="B57" s="763"/>
      <c r="C57" s="763"/>
      <c r="D57" s="763"/>
      <c r="E57" s="763"/>
      <c r="F57" s="763"/>
      <c r="G57" s="763"/>
      <c r="H57" s="763"/>
      <c r="I57" s="763"/>
      <c r="J57" s="763"/>
      <c r="K57" s="763"/>
    </row>
    <row r="58" spans="1:11" ht="19.2" customHeight="1" x14ac:dyDescent="0.3">
      <c r="A58" s="275" t="s">
        <v>152</v>
      </c>
      <c r="B58" s="275"/>
      <c r="C58" s="275"/>
      <c r="D58" s="275"/>
      <c r="E58" s="275"/>
      <c r="F58" s="275"/>
      <c r="G58" s="275"/>
      <c r="H58" s="275"/>
      <c r="I58" s="275"/>
      <c r="J58" s="275"/>
      <c r="K58" s="275"/>
    </row>
    <row r="59" spans="1:11" ht="19.2" customHeight="1" x14ac:dyDescent="0.3">
      <c r="A59" s="345" t="s">
        <v>296</v>
      </c>
      <c r="B59" s="345"/>
      <c r="C59" s="345"/>
      <c r="D59" s="345"/>
      <c r="E59" s="345"/>
      <c r="F59" s="345"/>
      <c r="G59" s="343"/>
      <c r="H59" s="343"/>
      <c r="I59" s="343"/>
      <c r="J59" s="343"/>
      <c r="K59" s="343"/>
    </row>
    <row r="60" spans="1:11" ht="19.2" customHeight="1" x14ac:dyDescent="0.3">
      <c r="A60" s="628" t="s">
        <v>315</v>
      </c>
      <c r="B60" s="628"/>
      <c r="C60" s="628"/>
      <c r="D60" s="628"/>
      <c r="E60" s="628"/>
      <c r="F60" s="628"/>
      <c r="G60" s="629"/>
      <c r="H60" s="343"/>
      <c r="I60" s="343"/>
      <c r="J60" s="343"/>
      <c r="K60" s="343"/>
    </row>
    <row r="61" spans="1:11" ht="17.399999999999999" x14ac:dyDescent="0.3">
      <c r="A61" s="343" t="s">
        <v>314</v>
      </c>
      <c r="B61" s="343"/>
      <c r="C61" s="343"/>
      <c r="D61" s="343"/>
      <c r="E61" s="343"/>
      <c r="F61" s="343"/>
      <c r="G61" s="343"/>
    </row>
  </sheetData>
  <mergeCells count="11">
    <mergeCell ref="A54:K54"/>
    <mergeCell ref="A56:K56"/>
    <mergeCell ref="A57:K57"/>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200"/>
  <sheetViews>
    <sheetView showGridLines="0" zoomScaleNormal="100" workbookViewId="0">
      <selection activeCell="A26" sqref="A26:XFD45"/>
    </sheetView>
  </sheetViews>
  <sheetFormatPr defaultRowHeight="13.2" x14ac:dyDescent="0.25"/>
  <cols>
    <col min="1" max="1" width="14.77734375" customWidth="1"/>
    <col min="2" max="2" width="9.6640625" customWidth="1"/>
    <col min="3" max="4" width="10.6640625" customWidth="1"/>
    <col min="5" max="11" width="9.6640625" customWidth="1"/>
    <col min="12" max="13" width="10.109375" customWidth="1"/>
    <col min="14" max="15" width="10.21875" customWidth="1"/>
    <col min="16" max="16" width="10.88671875" customWidth="1"/>
    <col min="17" max="17" width="9" customWidth="1"/>
    <col min="18" max="18" width="8.5546875" customWidth="1"/>
    <col min="19" max="20" width="7.6640625" customWidth="1"/>
  </cols>
  <sheetData>
    <row r="1" spans="1:19" s="22" customFormat="1" ht="21.6" customHeight="1" x14ac:dyDescent="0.25">
      <c r="A1" s="259" t="s">
        <v>258</v>
      </c>
      <c r="B1" s="259"/>
      <c r="C1" s="259"/>
      <c r="D1" s="259"/>
      <c r="E1" s="259"/>
      <c r="F1" s="259"/>
      <c r="G1" s="259"/>
      <c r="H1" s="259"/>
      <c r="I1" s="259"/>
      <c r="J1" s="259"/>
      <c r="K1" s="259"/>
      <c r="L1" s="259"/>
      <c r="M1" s="259"/>
      <c r="N1" s="259"/>
      <c r="O1" s="259"/>
      <c r="P1" s="259"/>
    </row>
    <row r="2" spans="1:19" s="365" customFormat="1" ht="19.2" customHeight="1" x14ac:dyDescent="0.25">
      <c r="A2" s="457"/>
      <c r="B2" s="409" t="s">
        <v>245</v>
      </c>
      <c r="C2" s="410" t="s">
        <v>246</v>
      </c>
      <c r="D2" s="410" t="s">
        <v>247</v>
      </c>
      <c r="E2" s="411" t="s">
        <v>243</v>
      </c>
      <c r="F2" s="410" t="s">
        <v>244</v>
      </c>
      <c r="G2" s="410" t="s">
        <v>235</v>
      </c>
      <c r="H2" s="410" t="s">
        <v>236</v>
      </c>
      <c r="I2" s="410" t="s">
        <v>237</v>
      </c>
      <c r="J2" s="411" t="s">
        <v>238</v>
      </c>
      <c r="K2" s="410" t="s">
        <v>239</v>
      </c>
      <c r="L2" s="410" t="s">
        <v>240</v>
      </c>
      <c r="M2" s="412" t="s">
        <v>230</v>
      </c>
      <c r="N2" s="773" t="s">
        <v>250</v>
      </c>
      <c r="O2" s="774"/>
      <c r="P2" s="775"/>
    </row>
    <row r="3" spans="1:19" s="458" customFormat="1" ht="27.6" customHeight="1" x14ac:dyDescent="0.25">
      <c r="A3" s="567"/>
      <c r="B3" s="585">
        <v>44137</v>
      </c>
      <c r="C3" s="585">
        <v>44165</v>
      </c>
      <c r="D3" s="585">
        <v>44193</v>
      </c>
      <c r="E3" s="585">
        <v>44228</v>
      </c>
      <c r="F3" s="585">
        <v>44256</v>
      </c>
      <c r="G3" s="585">
        <v>44284</v>
      </c>
      <c r="H3" s="585">
        <v>44319</v>
      </c>
      <c r="I3" s="585">
        <v>44348</v>
      </c>
      <c r="J3" s="585">
        <v>44375</v>
      </c>
      <c r="K3" s="585">
        <v>44410</v>
      </c>
      <c r="L3" s="585">
        <v>44438</v>
      </c>
      <c r="M3" s="585">
        <v>44469</v>
      </c>
      <c r="N3" s="568" t="s">
        <v>153</v>
      </c>
      <c r="O3" s="569" t="s">
        <v>55</v>
      </c>
      <c r="P3" s="570" t="s">
        <v>154</v>
      </c>
    </row>
    <row r="4" spans="1:19" ht="12.6" customHeight="1" x14ac:dyDescent="0.25">
      <c r="A4" s="571"/>
      <c r="B4" s="572"/>
      <c r="C4" s="573"/>
      <c r="D4" s="573"/>
      <c r="E4" s="573"/>
      <c r="F4" s="574"/>
      <c r="G4" s="575"/>
      <c r="H4" s="575"/>
      <c r="I4" s="141"/>
      <c r="J4" s="141"/>
      <c r="K4" s="141"/>
      <c r="L4" s="141"/>
      <c r="M4" s="576"/>
      <c r="N4" s="577"/>
      <c r="O4" s="578"/>
      <c r="P4" s="179"/>
    </row>
    <row r="5" spans="1:19" ht="15.6" customHeight="1" x14ac:dyDescent="0.25">
      <c r="A5" s="179"/>
      <c r="B5" s="770" t="s">
        <v>179</v>
      </c>
      <c r="C5" s="771"/>
      <c r="D5" s="771"/>
      <c r="E5" s="771"/>
      <c r="F5" s="771"/>
      <c r="G5" s="771"/>
      <c r="H5" s="771"/>
      <c r="I5" s="771"/>
      <c r="J5" s="771"/>
      <c r="K5" s="771"/>
      <c r="L5" s="771"/>
      <c r="M5" s="772"/>
      <c r="N5" s="579"/>
      <c r="O5" s="580"/>
      <c r="P5" s="579"/>
    </row>
    <row r="6" spans="1:19" ht="12.6" customHeight="1" x14ac:dyDescent="0.25">
      <c r="A6" s="179"/>
      <c r="B6" s="431"/>
      <c r="C6" s="141"/>
      <c r="D6" s="141"/>
      <c r="E6" s="141"/>
      <c r="F6" s="581"/>
      <c r="G6" s="575"/>
      <c r="H6" s="575"/>
      <c r="I6" s="141"/>
      <c r="J6" s="141"/>
      <c r="K6" s="141"/>
      <c r="L6" s="141"/>
      <c r="M6" s="576"/>
      <c r="N6" s="179"/>
      <c r="O6" s="576"/>
      <c r="P6" s="179"/>
    </row>
    <row r="7" spans="1:19" ht="17.399999999999999" customHeight="1" x14ac:dyDescent="0.25">
      <c r="A7" s="179" t="s">
        <v>137</v>
      </c>
      <c r="B7" s="592">
        <v>1510</v>
      </c>
      <c r="C7" s="593">
        <v>5235</v>
      </c>
      <c r="D7" s="594">
        <v>3444</v>
      </c>
      <c r="E7" s="594">
        <v>4658</v>
      </c>
      <c r="F7" s="594">
        <v>4248</v>
      </c>
      <c r="G7" s="594">
        <v>7905</v>
      </c>
      <c r="H7" s="594">
        <v>2301</v>
      </c>
      <c r="I7" s="594">
        <v>4766</v>
      </c>
      <c r="J7" s="594">
        <f>N7-SUM(B7:I7)</f>
        <v>4083</v>
      </c>
      <c r="K7" s="594"/>
      <c r="L7" s="594"/>
      <c r="M7" s="582"/>
      <c r="N7" s="559">
        <v>38150</v>
      </c>
      <c r="O7" s="560">
        <v>59250</v>
      </c>
      <c r="P7" s="561">
        <f>N7/O7</f>
        <v>0.64388185654008434</v>
      </c>
      <c r="R7" s="1"/>
      <c r="S7" s="18"/>
    </row>
    <row r="8" spans="1:19" ht="17.399999999999999" customHeight="1" x14ac:dyDescent="0.25">
      <c r="A8" s="180" t="s">
        <v>169</v>
      </c>
      <c r="B8" s="592">
        <v>1333</v>
      </c>
      <c r="C8" s="593">
        <v>2148</v>
      </c>
      <c r="D8" s="594">
        <v>1322</v>
      </c>
      <c r="E8" s="594">
        <v>656</v>
      </c>
      <c r="F8" s="594">
        <f>N8-SUM(B8:E8)</f>
        <v>0</v>
      </c>
      <c r="G8" s="594">
        <v>0</v>
      </c>
      <c r="H8" s="594">
        <v>0</v>
      </c>
      <c r="I8" s="594">
        <v>0</v>
      </c>
      <c r="J8" s="594">
        <v>0</v>
      </c>
      <c r="K8" s="595"/>
      <c r="L8" s="596"/>
      <c r="M8" s="582"/>
      <c r="N8" s="559">
        <v>5459</v>
      </c>
      <c r="O8" s="560">
        <v>5459</v>
      </c>
      <c r="P8" s="561">
        <f>N8/O8</f>
        <v>1</v>
      </c>
    </row>
    <row r="9" spans="1:19" ht="15.6" customHeight="1" x14ac:dyDescent="0.25">
      <c r="A9" s="209"/>
      <c r="B9" s="597"/>
      <c r="C9" s="595"/>
      <c r="D9" s="595"/>
      <c r="E9" s="598"/>
      <c r="F9" s="598"/>
      <c r="G9" s="598"/>
      <c r="H9" s="598"/>
      <c r="I9" s="598"/>
      <c r="J9" s="595"/>
      <c r="K9" s="595"/>
      <c r="L9" s="599"/>
      <c r="M9" s="583"/>
      <c r="N9" s="562"/>
      <c r="O9" s="563"/>
      <c r="P9" s="561"/>
    </row>
    <row r="10" spans="1:19" ht="15.6" customHeight="1" x14ac:dyDescent="0.25">
      <c r="A10" s="584" t="s">
        <v>35</v>
      </c>
      <c r="B10" s="600">
        <f t="shared" ref="B10:J10" si="0">SUM(B7:B8)</f>
        <v>2843</v>
      </c>
      <c r="C10" s="601">
        <f t="shared" si="0"/>
        <v>7383</v>
      </c>
      <c r="D10" s="601">
        <f t="shared" si="0"/>
        <v>4766</v>
      </c>
      <c r="E10" s="601">
        <f t="shared" si="0"/>
        <v>5314</v>
      </c>
      <c r="F10" s="601">
        <f t="shared" si="0"/>
        <v>4248</v>
      </c>
      <c r="G10" s="601">
        <f t="shared" si="0"/>
        <v>7905</v>
      </c>
      <c r="H10" s="601">
        <f t="shared" si="0"/>
        <v>2301</v>
      </c>
      <c r="I10" s="601">
        <f t="shared" si="0"/>
        <v>4766</v>
      </c>
      <c r="J10" s="601">
        <f t="shared" si="0"/>
        <v>4083</v>
      </c>
      <c r="K10" s="601"/>
      <c r="L10" s="601"/>
      <c r="M10" s="601"/>
      <c r="N10" s="564">
        <f>SUM(N7:N8)</f>
        <v>43609</v>
      </c>
      <c r="O10" s="565">
        <f>SUM(O7:O8)</f>
        <v>64709</v>
      </c>
      <c r="P10" s="566">
        <f>N10/O10</f>
        <v>0.67392480180500391</v>
      </c>
    </row>
    <row r="11" spans="1:19" ht="11.25" customHeight="1" x14ac:dyDescent="0.25">
      <c r="A11" s="37"/>
      <c r="B11" s="37"/>
      <c r="C11" s="37"/>
      <c r="D11" s="37"/>
      <c r="E11" s="37"/>
      <c r="F11" s="37"/>
      <c r="G11" s="37"/>
      <c r="H11" s="37"/>
      <c r="I11" s="37"/>
      <c r="J11" s="37"/>
      <c r="K11" s="37"/>
      <c r="L11" s="37"/>
      <c r="M11" s="37"/>
      <c r="N11" s="37"/>
      <c r="O11" s="50"/>
      <c r="P11" s="37"/>
    </row>
    <row r="12" spans="1:19" s="44" customFormat="1" ht="15.6" customHeight="1" x14ac:dyDescent="0.25">
      <c r="A12" s="70" t="s">
        <v>165</v>
      </c>
      <c r="B12" s="70"/>
      <c r="C12" s="70"/>
      <c r="D12" s="52"/>
      <c r="E12" s="52"/>
      <c r="F12" s="59"/>
      <c r="G12" s="37"/>
      <c r="H12" s="37"/>
      <c r="I12" s="37"/>
      <c r="J12" s="37"/>
      <c r="K12" s="37"/>
      <c r="L12" s="37"/>
      <c r="M12" s="37"/>
      <c r="N12" s="37"/>
      <c r="O12" s="37"/>
      <c r="P12" s="37"/>
      <c r="R12" s="69"/>
    </row>
    <row r="13" spans="1:19" s="44" customFormat="1" ht="15.6" customHeight="1" x14ac:dyDescent="0.25">
      <c r="A13" s="152" t="s">
        <v>155</v>
      </c>
      <c r="B13" s="152"/>
      <c r="C13" s="152"/>
      <c r="D13" s="152"/>
      <c r="E13" s="152"/>
      <c r="F13" s="152"/>
      <c r="G13" s="152"/>
      <c r="H13" s="152"/>
      <c r="I13" s="152"/>
      <c r="J13" s="152"/>
      <c r="K13" s="152"/>
      <c r="L13" s="152"/>
      <c r="M13" s="152"/>
      <c r="N13" s="152"/>
      <c r="O13" s="152"/>
      <c r="P13" s="152"/>
      <c r="R13" s="69"/>
    </row>
    <row r="14" spans="1:19" s="44" customFormat="1" ht="18" customHeight="1" x14ac:dyDescent="0.25">
      <c r="A14" s="152"/>
      <c r="B14" s="152"/>
      <c r="C14" s="152"/>
      <c r="D14" s="152"/>
      <c r="E14" s="152"/>
      <c r="F14" s="152"/>
      <c r="G14" s="152"/>
      <c r="H14" s="152"/>
      <c r="I14" s="152"/>
      <c r="J14" s="152"/>
      <c r="K14" s="152"/>
      <c r="L14" s="152"/>
      <c r="M14" s="152"/>
      <c r="N14" s="152"/>
      <c r="O14" s="152"/>
      <c r="P14" s="152"/>
      <c r="R14" s="69"/>
    </row>
    <row r="15" spans="1:19" s="44" customFormat="1" ht="18" customHeight="1" x14ac:dyDescent="0.25">
      <c r="A15" s="259" t="s">
        <v>273</v>
      </c>
      <c r="B15" s="259"/>
      <c r="C15" s="259"/>
      <c r="D15" s="259"/>
      <c r="E15" s="259"/>
      <c r="F15" s="259"/>
      <c r="G15" s="259"/>
      <c r="H15" s="259"/>
      <c r="I15" s="259"/>
      <c r="J15" s="259"/>
      <c r="K15" s="259"/>
      <c r="L15" s="259"/>
      <c r="M15" s="259"/>
      <c r="N15" s="259"/>
      <c r="O15" s="259"/>
      <c r="P15" s="259"/>
      <c r="R15" s="69"/>
    </row>
    <row r="16" spans="1:19" s="44" customFormat="1" ht="18" customHeight="1" x14ac:dyDescent="0.25">
      <c r="A16" s="552"/>
      <c r="B16" s="548" t="s">
        <v>243</v>
      </c>
      <c r="C16" s="549" t="s">
        <v>244</v>
      </c>
      <c r="D16" s="549" t="s">
        <v>235</v>
      </c>
      <c r="E16" s="549" t="s">
        <v>236</v>
      </c>
      <c r="F16" s="549" t="s">
        <v>237</v>
      </c>
      <c r="G16" s="548" t="s">
        <v>238</v>
      </c>
      <c r="H16" s="549" t="s">
        <v>239</v>
      </c>
      <c r="I16" s="549" t="s">
        <v>240</v>
      </c>
      <c r="J16" s="549" t="s">
        <v>230</v>
      </c>
      <c r="K16" s="549" t="s">
        <v>261</v>
      </c>
      <c r="L16" s="549" t="s">
        <v>262</v>
      </c>
      <c r="M16" s="550" t="s">
        <v>263</v>
      </c>
      <c r="N16" s="779" t="s">
        <v>260</v>
      </c>
      <c r="O16" s="780"/>
      <c r="P16" s="781"/>
      <c r="R16" s="69"/>
    </row>
    <row r="17" spans="1:18" s="44" customFormat="1" ht="25.8" customHeight="1" x14ac:dyDescent="0.25">
      <c r="A17" s="547"/>
      <c r="B17" s="586">
        <v>44228</v>
      </c>
      <c r="C17" s="586">
        <v>44256</v>
      </c>
      <c r="D17" s="586">
        <v>44284</v>
      </c>
      <c r="E17" s="586">
        <v>44319</v>
      </c>
      <c r="F17" s="586">
        <v>44348</v>
      </c>
      <c r="G17" s="586">
        <v>44375</v>
      </c>
      <c r="H17" s="586">
        <v>44410</v>
      </c>
      <c r="I17" s="586">
        <v>44438</v>
      </c>
      <c r="J17" s="586">
        <v>44469</v>
      </c>
      <c r="K17" s="587">
        <v>44501</v>
      </c>
      <c r="L17" s="587">
        <v>44529</v>
      </c>
      <c r="M17" s="588">
        <v>44557</v>
      </c>
      <c r="N17" s="589" t="s">
        <v>153</v>
      </c>
      <c r="O17" s="373" t="s">
        <v>55</v>
      </c>
      <c r="P17" s="204" t="s">
        <v>154</v>
      </c>
      <c r="R17" s="69"/>
    </row>
    <row r="18" spans="1:18" s="44" customFormat="1" ht="18" customHeight="1" x14ac:dyDescent="0.3">
      <c r="A18" s="259"/>
      <c r="B18" s="776" t="s">
        <v>179</v>
      </c>
      <c r="C18" s="777"/>
      <c r="D18" s="777"/>
      <c r="E18" s="777"/>
      <c r="F18" s="777"/>
      <c r="G18" s="777"/>
      <c r="H18" s="777"/>
      <c r="I18" s="777"/>
      <c r="J18" s="777"/>
      <c r="K18" s="777"/>
      <c r="L18" s="777"/>
      <c r="M18" s="778"/>
      <c r="N18" s="546"/>
      <c r="O18" s="546"/>
      <c r="P18" s="551"/>
      <c r="R18" s="69"/>
    </row>
    <row r="19" spans="1:18" s="44" customFormat="1" ht="18" customHeight="1" x14ac:dyDescent="0.25">
      <c r="A19" s="179" t="s">
        <v>137</v>
      </c>
      <c r="B19" s="604">
        <v>446</v>
      </c>
      <c r="C19" s="605">
        <v>374</v>
      </c>
      <c r="D19" s="590">
        <v>331</v>
      </c>
      <c r="E19" s="602">
        <v>545</v>
      </c>
      <c r="F19" s="602">
        <v>405</v>
      </c>
      <c r="G19" s="602">
        <f>N19-SUM(B19:F19)</f>
        <v>263</v>
      </c>
      <c r="H19" s="590"/>
      <c r="I19" s="590"/>
      <c r="J19" s="590"/>
      <c r="K19" s="590"/>
      <c r="L19" s="590"/>
      <c r="M19" s="626"/>
      <c r="N19" s="556">
        <v>2364</v>
      </c>
      <c r="O19" s="556">
        <v>9600</v>
      </c>
      <c r="P19" s="553">
        <f>N19/O19</f>
        <v>0.24625</v>
      </c>
      <c r="R19" s="69"/>
    </row>
    <row r="20" spans="1:18" s="44" customFormat="1" ht="11.4" customHeight="1" x14ac:dyDescent="0.25">
      <c r="A20" s="132"/>
      <c r="B20" s="604"/>
      <c r="C20" s="605"/>
      <c r="D20" s="545"/>
      <c r="E20" s="545"/>
      <c r="F20" s="590"/>
      <c r="G20" s="590"/>
      <c r="H20" s="590"/>
      <c r="I20" s="590"/>
      <c r="J20" s="590"/>
      <c r="K20" s="590"/>
      <c r="L20" s="590"/>
      <c r="M20" s="626"/>
      <c r="N20" s="555"/>
      <c r="O20" s="555"/>
      <c r="P20" s="557"/>
      <c r="R20" s="69"/>
    </row>
    <row r="21" spans="1:18" s="44" customFormat="1" ht="18" customHeight="1" x14ac:dyDescent="0.25">
      <c r="A21" s="160" t="s">
        <v>35</v>
      </c>
      <c r="B21" s="606">
        <v>446</v>
      </c>
      <c r="C21" s="607">
        <v>374</v>
      </c>
      <c r="D21" s="591">
        <v>331</v>
      </c>
      <c r="E21" s="625">
        <v>545</v>
      </c>
      <c r="F21" s="625">
        <v>405</v>
      </c>
      <c r="G21" s="591">
        <v>263</v>
      </c>
      <c r="H21" s="591"/>
      <c r="I21" s="591"/>
      <c r="J21" s="591"/>
      <c r="K21" s="591"/>
      <c r="L21" s="591"/>
      <c r="M21" s="627"/>
      <c r="N21" s="603">
        <f>SUM(B21:M21)</f>
        <v>2364</v>
      </c>
      <c r="O21" s="558">
        <v>9600</v>
      </c>
      <c r="P21" s="554">
        <f>N21/O21</f>
        <v>0.24625</v>
      </c>
      <c r="R21" s="69"/>
    </row>
    <row r="22" spans="1:18" s="44" customFormat="1" ht="18" customHeight="1" x14ac:dyDescent="0.25">
      <c r="A22" s="37"/>
      <c r="B22" s="37"/>
      <c r="C22" s="37"/>
      <c r="D22" s="37"/>
      <c r="E22" s="37"/>
      <c r="F22" s="37"/>
      <c r="G22" s="37"/>
      <c r="H22" s="37"/>
      <c r="I22" s="37"/>
      <c r="J22" s="37"/>
      <c r="K22" s="37"/>
      <c r="L22" s="37"/>
      <c r="M22" s="37"/>
      <c r="N22" s="37"/>
      <c r="O22" s="50"/>
      <c r="P22" s="37"/>
    </row>
    <row r="23" spans="1:18" s="265" customFormat="1" ht="16.8" customHeight="1" x14ac:dyDescent="0.25">
      <c r="A23" s="70" t="s">
        <v>165</v>
      </c>
      <c r="B23" s="70"/>
      <c r="C23" s="70"/>
      <c r="D23" s="52"/>
      <c r="E23" s="52"/>
      <c r="F23" s="59"/>
      <c r="G23" s="37"/>
      <c r="H23" s="37"/>
      <c r="I23" s="37"/>
      <c r="J23" s="37"/>
      <c r="K23" s="37"/>
      <c r="L23" s="37"/>
      <c r="M23" s="37"/>
      <c r="N23" s="20"/>
      <c r="O23" s="37"/>
      <c r="P23" s="37"/>
    </row>
    <row r="24" spans="1:18" s="37" customFormat="1" ht="16.8" customHeight="1" x14ac:dyDescent="0.25">
      <c r="A24" s="152" t="s">
        <v>264</v>
      </c>
      <c r="B24" s="152"/>
      <c r="C24" s="152"/>
      <c r="D24" s="152"/>
      <c r="E24" s="152"/>
      <c r="F24" s="152"/>
      <c r="G24" s="152"/>
      <c r="H24" s="152"/>
      <c r="I24" s="152"/>
      <c r="J24" s="152"/>
      <c r="K24" s="152"/>
      <c r="L24" s="152"/>
      <c r="M24" s="152"/>
      <c r="N24" s="152"/>
      <c r="O24" s="152"/>
      <c r="P24" s="152"/>
    </row>
    <row r="25" spans="1:18" s="37" customFormat="1" ht="16.5" customHeight="1" x14ac:dyDescent="0.25">
      <c r="A25" s="152"/>
      <c r="B25" s="152"/>
      <c r="C25" s="152"/>
      <c r="D25" s="152"/>
      <c r="E25" s="152"/>
      <c r="F25" s="152"/>
      <c r="G25" s="152"/>
      <c r="H25" s="152"/>
      <c r="I25" s="152"/>
      <c r="J25" s="152"/>
      <c r="K25" s="152"/>
      <c r="L25" s="152"/>
      <c r="M25" s="152"/>
      <c r="N25" s="152"/>
      <c r="O25" s="152"/>
      <c r="P25" s="152"/>
    </row>
    <row r="26" spans="1:18" s="459" customFormat="1" x14ac:dyDescent="0.25"/>
    <row r="27" spans="1:18" s="459" customFormat="1" x14ac:dyDescent="0.25"/>
    <row r="28" spans="1:18" s="459" customFormat="1" x14ac:dyDescent="0.25"/>
    <row r="29" spans="1:18" s="459" customFormat="1" x14ac:dyDescent="0.25"/>
    <row r="30" spans="1:18" s="459" customFormat="1" x14ac:dyDescent="0.25"/>
    <row r="31" spans="1:18" s="459" customFormat="1" x14ac:dyDescent="0.25"/>
    <row r="32" spans="1:18" s="459"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sheetData>
  <mergeCells count="4">
    <mergeCell ref="B5:M5"/>
    <mergeCell ref="N2:P2"/>
    <mergeCell ref="B18:M18"/>
    <mergeCell ref="N16:P16"/>
  </mergeCells>
  <phoneticPr fontId="111" type="noConversion"/>
  <pageMargins left="0.5" right="0.17" top="1" bottom="0.17" header="0.17" footer="0.17"/>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R32"/>
  <sheetViews>
    <sheetView topLeftCell="B13" zoomScaleNormal="100" workbookViewId="0">
      <selection activeCell="A4" sqref="A4"/>
    </sheetView>
  </sheetViews>
  <sheetFormatPr defaultRowHeight="13.2" x14ac:dyDescent="0.25"/>
  <cols>
    <col min="1" max="1" width="9.6640625" customWidth="1"/>
    <col min="2" max="2" width="24.6640625" customWidth="1"/>
    <col min="3" max="3" width="10.109375" customWidth="1"/>
    <col min="4" max="5" width="10.6640625" customWidth="1"/>
    <col min="6" max="6" width="8.44140625" customWidth="1"/>
    <col min="7" max="7" width="10" customWidth="1"/>
    <col min="8" max="8" width="9.33203125" customWidth="1"/>
    <col min="9" max="10" width="8.6640625" customWidth="1"/>
    <col min="11" max="11" width="8.88671875" customWidth="1"/>
    <col min="12" max="12" width="7.88671875" customWidth="1"/>
    <col min="13" max="13" width="8.6640625" customWidth="1"/>
    <col min="14" max="14" width="11" customWidth="1"/>
    <col min="15" max="15" width="10.109375" bestFit="1" customWidth="1"/>
    <col min="16" max="16" width="14.6640625" customWidth="1"/>
    <col min="17" max="17" width="10.88671875" style="36" customWidth="1"/>
    <col min="18" max="18" width="4.77734375" style="364" customWidth="1"/>
  </cols>
  <sheetData>
    <row r="1" spans="1:18" s="22" customFormat="1" ht="21.6" customHeight="1" x14ac:dyDescent="0.25">
      <c r="A1" s="257" t="s">
        <v>249</v>
      </c>
      <c r="B1" s="261"/>
      <c r="C1" s="261"/>
      <c r="D1" s="261"/>
      <c r="E1" s="261"/>
      <c r="F1" s="261"/>
      <c r="G1" s="261"/>
      <c r="H1" s="261"/>
      <c r="I1" s="261"/>
      <c r="J1" s="261"/>
      <c r="K1" s="261"/>
      <c r="L1" s="261"/>
      <c r="M1" s="261"/>
      <c r="N1" s="261"/>
      <c r="O1" s="262"/>
      <c r="P1" s="263"/>
      <c r="Q1" s="263"/>
      <c r="R1" s="263"/>
    </row>
    <row r="2" spans="1:18" s="23" customFormat="1" ht="45" customHeight="1" x14ac:dyDescent="0.25">
      <c r="A2" s="470"/>
      <c r="B2" s="471"/>
      <c r="C2" s="695">
        <v>2020</v>
      </c>
      <c r="D2" s="696"/>
      <c r="E2" s="697"/>
      <c r="F2" s="696">
        <v>2021</v>
      </c>
      <c r="G2" s="696"/>
      <c r="H2" s="696"/>
      <c r="I2" s="696"/>
      <c r="J2" s="696"/>
      <c r="K2" s="696"/>
      <c r="L2" s="696"/>
      <c r="M2" s="696"/>
      <c r="N2" s="697"/>
      <c r="O2" s="83" t="s">
        <v>68</v>
      </c>
      <c r="P2" s="84" t="s">
        <v>203</v>
      </c>
      <c r="Q2" s="85" t="s">
        <v>121</v>
      </c>
      <c r="R2" s="650"/>
    </row>
    <row r="3" spans="1:18" s="23" customFormat="1" ht="15.6" customHeight="1" x14ac:dyDescent="0.25">
      <c r="A3" s="472"/>
      <c r="B3" s="473" t="s">
        <v>111</v>
      </c>
      <c r="C3" s="464" t="s">
        <v>139</v>
      </c>
      <c r="D3" s="465" t="s">
        <v>140</v>
      </c>
      <c r="E3" s="466" t="s">
        <v>141</v>
      </c>
      <c r="F3" s="465" t="s">
        <v>142</v>
      </c>
      <c r="G3" s="465" t="s">
        <v>143</v>
      </c>
      <c r="H3" s="465" t="s">
        <v>136</v>
      </c>
      <c r="I3" s="465" t="s">
        <v>138</v>
      </c>
      <c r="J3" s="465" t="s">
        <v>144</v>
      </c>
      <c r="K3" s="465" t="s">
        <v>145</v>
      </c>
      <c r="L3" s="465" t="s">
        <v>146</v>
      </c>
      <c r="M3" s="465" t="s">
        <v>147</v>
      </c>
      <c r="N3" s="231" t="s">
        <v>148</v>
      </c>
      <c r="O3" s="467"/>
      <c r="P3" s="468">
        <v>44389</v>
      </c>
      <c r="Q3" s="469"/>
      <c r="R3" s="648"/>
    </row>
    <row r="4" spans="1:18" ht="9.75" customHeight="1" x14ac:dyDescent="0.3">
      <c r="A4" s="12"/>
      <c r="B4" s="27"/>
      <c r="C4" s="28"/>
      <c r="D4" s="29"/>
      <c r="E4" s="29"/>
      <c r="F4" s="29"/>
      <c r="G4" s="29"/>
      <c r="H4" s="30"/>
      <c r="I4" s="31"/>
      <c r="J4" s="31"/>
      <c r="K4" s="32"/>
      <c r="L4" s="31"/>
      <c r="M4" s="32"/>
      <c r="N4" s="33"/>
      <c r="O4" s="34"/>
      <c r="P4" s="35"/>
      <c r="Q4" s="38"/>
      <c r="R4" s="651"/>
    </row>
    <row r="5" spans="1:18" s="23" customFormat="1" ht="15.6" customHeight="1" x14ac:dyDescent="0.25">
      <c r="A5" s="75"/>
      <c r="B5" s="76"/>
      <c r="C5" s="698" t="s">
        <v>41</v>
      </c>
      <c r="D5" s="699"/>
      <c r="E5" s="699"/>
      <c r="F5" s="699"/>
      <c r="G5" s="699"/>
      <c r="H5" s="699"/>
      <c r="I5" s="699"/>
      <c r="J5" s="699"/>
      <c r="K5" s="699"/>
      <c r="L5" s="699"/>
      <c r="M5" s="699"/>
      <c r="N5" s="700"/>
      <c r="O5" s="701" t="s">
        <v>39</v>
      </c>
      <c r="P5" s="702"/>
      <c r="Q5" s="77" t="s">
        <v>40</v>
      </c>
      <c r="R5" s="652"/>
    </row>
    <row r="6" spans="1:18" s="22" customFormat="1" ht="10.8" customHeight="1" x14ac:dyDescent="0.25">
      <c r="A6" s="474"/>
      <c r="B6" s="475"/>
      <c r="C6" s="460"/>
      <c r="D6" s="461"/>
      <c r="E6" s="476"/>
      <c r="F6" s="461"/>
      <c r="G6" s="461"/>
      <c r="H6" s="477"/>
      <c r="I6" s="478"/>
      <c r="J6" s="478"/>
      <c r="K6" s="461"/>
      <c r="L6" s="478"/>
      <c r="M6" s="461"/>
      <c r="N6" s="461"/>
      <c r="O6" s="479"/>
      <c r="P6" s="480"/>
      <c r="Q6" s="481"/>
      <c r="R6" s="653"/>
    </row>
    <row r="7" spans="1:18" s="22" customFormat="1" ht="16.2" customHeight="1" x14ac:dyDescent="0.25">
      <c r="A7" s="693" t="s">
        <v>112</v>
      </c>
      <c r="B7" s="694"/>
      <c r="C7" s="482"/>
      <c r="D7" s="483"/>
      <c r="E7" s="483"/>
      <c r="F7" s="483"/>
      <c r="G7" s="483"/>
      <c r="H7" s="483"/>
      <c r="I7" s="483"/>
      <c r="J7" s="483"/>
      <c r="K7" s="483"/>
      <c r="L7" s="483"/>
      <c r="M7" s="483"/>
      <c r="N7" s="483"/>
      <c r="O7" s="484">
        <f>+O10+O9+O8</f>
        <v>1297428</v>
      </c>
      <c r="P7" s="485">
        <f>+P10+P9+P8</f>
        <v>1612522</v>
      </c>
      <c r="Q7" s="486">
        <f>+O7/P7</f>
        <v>0.80459553420046359</v>
      </c>
      <c r="R7" s="654"/>
    </row>
    <row r="8" spans="1:18" s="22" customFormat="1" ht="16.2" customHeight="1" x14ac:dyDescent="0.25">
      <c r="A8" s="474" t="s">
        <v>113</v>
      </c>
      <c r="B8" s="476" t="s">
        <v>161</v>
      </c>
      <c r="C8" s="482">
        <f>'Table 3A WTO Raw  '!$C$46+'Table 3A WTO Raw  '!B46</f>
        <v>222029</v>
      </c>
      <c r="D8" s="483">
        <f>'Table 3A WTO Raw  '!$D$46</f>
        <v>195495</v>
      </c>
      <c r="E8" s="483">
        <f>'Table 3A WTO Raw  '!$E$46</f>
        <v>104007</v>
      </c>
      <c r="F8" s="483">
        <f>'Table 3A WTO Raw  '!$F$46</f>
        <v>62869</v>
      </c>
      <c r="G8" s="483">
        <f>'Table 3A WTO Raw  '!$G$46</f>
        <v>71635</v>
      </c>
      <c r="H8" s="483">
        <f>'Table 3A WTO Raw  '!$H$46</f>
        <v>130492</v>
      </c>
      <c r="I8" s="483">
        <f>'Table 3A WTO Raw  '!$I$46</f>
        <v>59037</v>
      </c>
      <c r="J8" s="483">
        <f>'Table 3A WTO Raw  '!$J$46</f>
        <v>84052</v>
      </c>
      <c r="K8" s="483">
        <f>'Table 3A WTO Raw  '!$K$46</f>
        <v>48837</v>
      </c>
      <c r="L8" s="483"/>
      <c r="M8" s="483"/>
      <c r="N8" s="483"/>
      <c r="O8" s="487">
        <f t="shared" ref="O8:O13" si="0">SUM(C8:N8)</f>
        <v>978453</v>
      </c>
      <c r="P8" s="485">
        <f>'Table 8A FY 2021'!$D$9</f>
        <v>1193517</v>
      </c>
      <c r="Q8" s="486">
        <f t="shared" ref="Q8:Q14" si="1">+O8/P8</f>
        <v>0.81980650464132476</v>
      </c>
      <c r="R8" s="654"/>
    </row>
    <row r="9" spans="1:18" s="22" customFormat="1" ht="16.2" customHeight="1" x14ac:dyDescent="0.25">
      <c r="A9" s="474" t="s">
        <v>114</v>
      </c>
      <c r="B9" s="476" t="s">
        <v>115</v>
      </c>
      <c r="C9" s="482">
        <f>'Table 4 Refined'!$B$14</f>
        <v>48220</v>
      </c>
      <c r="D9" s="483">
        <f>'Table 4 Refined'!$C$14</f>
        <v>0</v>
      </c>
      <c r="E9" s="483">
        <f>'Table 4 Refined'!$D$14</f>
        <v>2593</v>
      </c>
      <c r="F9" s="483">
        <f>'Table 4 Refined'!$E$14</f>
        <v>41951</v>
      </c>
      <c r="G9" s="483">
        <f>'Table 4 Refined'!$F$14</f>
        <v>2010</v>
      </c>
      <c r="H9" s="483">
        <f>'Table 4 Refined'!$G$14</f>
        <v>2132</v>
      </c>
      <c r="I9" s="483">
        <f>'Table 4 Refined'!$H$14</f>
        <v>61027</v>
      </c>
      <c r="J9" s="488">
        <f>'Table 4 Refined'!$I$14</f>
        <v>0</v>
      </c>
      <c r="K9" s="489">
        <f>'Table 4 Refined'!$J$14</f>
        <v>0</v>
      </c>
      <c r="L9" s="483"/>
      <c r="M9" s="483"/>
      <c r="N9" s="483"/>
      <c r="O9" s="487">
        <f t="shared" si="0"/>
        <v>157933</v>
      </c>
      <c r="P9" s="490">
        <f>'Table 8A FY 2021'!$D$19</f>
        <v>199046</v>
      </c>
      <c r="Q9" s="486">
        <f t="shared" si="1"/>
        <v>0.79344975533293816</v>
      </c>
      <c r="R9" s="654"/>
    </row>
    <row r="10" spans="1:18" s="22" customFormat="1" ht="16.2" customHeight="1" x14ac:dyDescent="0.25">
      <c r="A10" s="474" t="s">
        <v>116</v>
      </c>
      <c r="B10" s="476" t="s">
        <v>117</v>
      </c>
      <c r="C10" s="482">
        <f>'Table 5 FTAs '!$C$30</f>
        <v>17342</v>
      </c>
      <c r="D10" s="491">
        <f>'Table 5 FTAs '!$D$30</f>
        <v>15241</v>
      </c>
      <c r="E10" s="483">
        <f>'Table 5 FTAs '!$E$30</f>
        <v>4189</v>
      </c>
      <c r="F10" s="483">
        <f>'Table 5 FTAs '!$H$30</f>
        <v>3202</v>
      </c>
      <c r="G10" s="483">
        <f>'Table 5 FTAs '!$I$30</f>
        <v>11989</v>
      </c>
      <c r="H10" s="492">
        <f>'Table 5 FTAs '!$J$30</f>
        <v>23168</v>
      </c>
      <c r="I10" s="483">
        <f>'Table 5 FTAs '!$K$30</f>
        <v>33934</v>
      </c>
      <c r="J10" s="483">
        <f>'Table 5 FTAs '!$L$30</f>
        <v>30427</v>
      </c>
      <c r="K10" s="483">
        <f>'Table 5 FTAs '!$M$30</f>
        <v>21550</v>
      </c>
      <c r="L10" s="483"/>
      <c r="M10" s="483"/>
      <c r="N10" s="483"/>
      <c r="O10" s="487">
        <f t="shared" si="0"/>
        <v>161042</v>
      </c>
      <c r="P10" s="490">
        <f>'Table 8A FY 2021'!$D$42</f>
        <v>219959</v>
      </c>
      <c r="Q10" s="486">
        <f t="shared" si="1"/>
        <v>0.73214553621356704</v>
      </c>
      <c r="R10" s="654"/>
    </row>
    <row r="11" spans="1:18" s="22" customFormat="1" ht="16.2" customHeight="1" x14ac:dyDescent="0.25">
      <c r="A11" s="474" t="s">
        <v>190</v>
      </c>
      <c r="B11" s="476" t="s">
        <v>118</v>
      </c>
      <c r="C11" s="482">
        <f>'Tables 6,7 Re-Export '!$B$23</f>
        <v>27676</v>
      </c>
      <c r="D11" s="483">
        <f>'Tables 6,7 Re-Export '!$C$23</f>
        <v>5199</v>
      </c>
      <c r="E11" s="493">
        <f>'Tables 6,7 Re-Export '!$D$23</f>
        <v>0</v>
      </c>
      <c r="F11" s="493">
        <f>'Tables 6,7 Re-Export '!$E$23</f>
        <v>12247</v>
      </c>
      <c r="G11" s="493">
        <f>'Tables 6,7 Re-Export '!$F$23</f>
        <v>24862</v>
      </c>
      <c r="H11" s="483">
        <f>'Tables 6,7 Re-Export '!$G$23</f>
        <v>3158</v>
      </c>
      <c r="I11" s="483">
        <f>'Tables 6,7 Re-Export '!$H$23</f>
        <v>31492</v>
      </c>
      <c r="J11" s="483">
        <f>'Tables 6,7 Re-Export '!$I$23</f>
        <v>0</v>
      </c>
      <c r="K11" s="483">
        <f>'Tables 6,7 Re-Export '!$J$23</f>
        <v>7236</v>
      </c>
      <c r="L11" s="483"/>
      <c r="M11" s="483"/>
      <c r="N11" s="483"/>
      <c r="O11" s="487">
        <f t="shared" si="0"/>
        <v>111870</v>
      </c>
      <c r="P11" s="490">
        <f>'Table 8A FY 2021'!$D$48</f>
        <v>181436.95802796169</v>
      </c>
      <c r="Q11" s="486">
        <f t="shared" si="1"/>
        <v>0.61657779768749998</v>
      </c>
      <c r="R11" s="654"/>
    </row>
    <row r="12" spans="1:18" s="22" customFormat="1" ht="16.2" customHeight="1" x14ac:dyDescent="0.25">
      <c r="A12" s="494" t="s">
        <v>119</v>
      </c>
      <c r="B12" s="495" t="s">
        <v>162</v>
      </c>
      <c r="C12" s="482">
        <f>'Table 2 Mexico'!$B$25</f>
        <v>3975</v>
      </c>
      <c r="D12" s="483">
        <f>'Table 2 Mexico'!$C$25</f>
        <v>13694.140000000001</v>
      </c>
      <c r="E12" s="483">
        <f>'Table 2 Mexico'!$D$25</f>
        <v>13534.08</v>
      </c>
      <c r="F12" s="483">
        <f>'Table 2 Mexico'!$E$25</f>
        <v>42588.68</v>
      </c>
      <c r="G12" s="483">
        <f>'Table 2 Mexico'!$F$25</f>
        <v>136605.38</v>
      </c>
      <c r="H12" s="483">
        <f>'Table 2 Mexico'!$G$25</f>
        <v>85548.36</v>
      </c>
      <c r="I12" s="483">
        <f>'Table 2 Mexico'!$H$25</f>
        <v>77039.740000000005</v>
      </c>
      <c r="J12" s="483">
        <f>'Table 2 Mexico'!$I$25</f>
        <v>189681.7</v>
      </c>
      <c r="K12" s="483">
        <f>'Table 2 Mexico'!$J$25</f>
        <v>82068.38</v>
      </c>
      <c r="L12" s="483"/>
      <c r="M12" s="483"/>
      <c r="N12" s="483"/>
      <c r="O12" s="487">
        <f t="shared" si="0"/>
        <v>644735.46000000008</v>
      </c>
      <c r="P12" s="490">
        <f>'Table 8A FY 2021'!$D$46</f>
        <v>889948.27912715205</v>
      </c>
      <c r="Q12" s="496">
        <f t="shared" si="1"/>
        <v>0.72446396618952613</v>
      </c>
      <c r="R12" s="655"/>
    </row>
    <row r="13" spans="1:18" s="22" customFormat="1" ht="18" customHeight="1" x14ac:dyDescent="0.25">
      <c r="A13" s="474"/>
      <c r="B13" s="495" t="s">
        <v>204</v>
      </c>
      <c r="C13" s="604">
        <v>24642</v>
      </c>
      <c r="D13" s="669">
        <v>14016</v>
      </c>
      <c r="E13" s="669">
        <v>11644</v>
      </c>
      <c r="F13" s="670">
        <v>12828</v>
      </c>
      <c r="G13" s="670">
        <v>7298</v>
      </c>
      <c r="H13" s="670">
        <v>9056</v>
      </c>
      <c r="I13" s="670">
        <v>12001</v>
      </c>
      <c r="J13" s="669">
        <v>14566</v>
      </c>
      <c r="K13" s="669">
        <v>13954</v>
      </c>
      <c r="L13" s="497"/>
      <c r="M13" s="497"/>
      <c r="N13" s="497"/>
      <c r="O13" s="487">
        <f t="shared" si="0"/>
        <v>120005</v>
      </c>
      <c r="P13" s="490">
        <f>'Table 8A FY 2021'!$D$50</f>
        <v>163293.26222516553</v>
      </c>
      <c r="Q13" s="486">
        <f t="shared" si="1"/>
        <v>0.73490478642361112</v>
      </c>
      <c r="R13" s="654"/>
    </row>
    <row r="14" spans="1:18" s="22" customFormat="1" ht="16.2" customHeight="1" x14ac:dyDescent="0.25">
      <c r="A14" s="462"/>
      <c r="B14" s="463" t="s">
        <v>35</v>
      </c>
      <c r="C14" s="498">
        <f t="shared" ref="C14:K14" si="2">SUM(C8:C13)</f>
        <v>343884</v>
      </c>
      <c r="D14" s="498">
        <f t="shared" si="2"/>
        <v>243645.14</v>
      </c>
      <c r="E14" s="498">
        <f t="shared" si="2"/>
        <v>135967.08000000002</v>
      </c>
      <c r="F14" s="498">
        <f t="shared" si="2"/>
        <v>175685.68</v>
      </c>
      <c r="G14" s="498">
        <f t="shared" si="2"/>
        <v>254399.38</v>
      </c>
      <c r="H14" s="498">
        <f t="shared" si="2"/>
        <v>253554.36</v>
      </c>
      <c r="I14" s="498">
        <f t="shared" si="2"/>
        <v>274530.74</v>
      </c>
      <c r="J14" s="498">
        <f t="shared" si="2"/>
        <v>318726.7</v>
      </c>
      <c r="K14" s="498">
        <f t="shared" si="2"/>
        <v>173645.38</v>
      </c>
      <c r="L14" s="498"/>
      <c r="M14" s="498"/>
      <c r="N14" s="498"/>
      <c r="O14" s="499">
        <f>SUM(O8:O13)</f>
        <v>2174038.46</v>
      </c>
      <c r="P14" s="500">
        <f>SUM(P8:P13)</f>
        <v>2847200.4993802793</v>
      </c>
      <c r="Q14" s="501">
        <f t="shared" si="1"/>
        <v>0.76357055306544108</v>
      </c>
      <c r="R14" s="654"/>
    </row>
    <row r="15" spans="1:18" s="22" customFormat="1" ht="16.2" customHeight="1" x14ac:dyDescent="0.25">
      <c r="A15" s="474"/>
      <c r="B15" s="476"/>
      <c r="C15" s="642"/>
      <c r="D15" s="640"/>
      <c r="E15" s="640"/>
      <c r="F15" s="640"/>
      <c r="G15" s="640"/>
      <c r="H15" s="640"/>
      <c r="I15" s="647"/>
      <c r="J15" s="647"/>
      <c r="K15" s="640"/>
      <c r="L15" s="660"/>
      <c r="M15" s="659"/>
      <c r="N15" s="640"/>
      <c r="O15" s="487"/>
      <c r="P15" s="490"/>
      <c r="Q15" s="641"/>
      <c r="R15" s="654"/>
    </row>
    <row r="16" spans="1:18" s="22" customFormat="1" ht="15.6" customHeight="1" x14ac:dyDescent="0.25">
      <c r="A16" s="474"/>
      <c r="B16" s="265"/>
      <c r="C16" s="698" t="s">
        <v>123</v>
      </c>
      <c r="D16" s="703"/>
      <c r="E16" s="703"/>
      <c r="F16" s="703"/>
      <c r="G16" s="703"/>
      <c r="H16" s="703"/>
      <c r="I16" s="703"/>
      <c r="J16" s="703"/>
      <c r="K16" s="703"/>
      <c r="L16" s="703"/>
      <c r="M16" s="703"/>
      <c r="N16" s="704"/>
      <c r="O16" s="705" t="s">
        <v>81</v>
      </c>
      <c r="P16" s="706"/>
      <c r="Q16" s="82" t="s">
        <v>40</v>
      </c>
      <c r="R16" s="656"/>
    </row>
    <row r="17" spans="1:18" s="22" customFormat="1" ht="14.4" customHeight="1" x14ac:dyDescent="0.25">
      <c r="A17" s="474"/>
      <c r="B17" s="475"/>
      <c r="C17" s="698"/>
      <c r="D17" s="703"/>
      <c r="E17" s="703"/>
      <c r="F17" s="703"/>
      <c r="G17" s="703"/>
      <c r="H17" s="703"/>
      <c r="I17" s="703"/>
      <c r="J17" s="703"/>
      <c r="K17" s="703"/>
      <c r="L17" s="703"/>
      <c r="M17" s="703"/>
      <c r="N17" s="704"/>
      <c r="O17" s="705"/>
      <c r="P17" s="706"/>
      <c r="Q17" s="82"/>
      <c r="R17" s="656"/>
    </row>
    <row r="18" spans="1:18" s="22" customFormat="1" ht="15" customHeight="1" x14ac:dyDescent="0.25">
      <c r="A18" s="693" t="s">
        <v>112</v>
      </c>
      <c r="B18" s="694"/>
      <c r="C18" s="482"/>
      <c r="D18" s="483"/>
      <c r="E18" s="483"/>
      <c r="F18" s="483"/>
      <c r="G18" s="483"/>
      <c r="H18" s="483"/>
      <c r="I18" s="483"/>
      <c r="J18" s="483"/>
      <c r="K18" s="483"/>
      <c r="L18" s="483"/>
      <c r="M18" s="483"/>
      <c r="N18" s="483"/>
      <c r="O18" s="484">
        <f>+O21+O20+O19</f>
        <v>1430169.4804650003</v>
      </c>
      <c r="P18" s="502">
        <f t="shared" ref="P18:P25" si="3">ROUND(+P7*1.10231125,0)</f>
        <v>1777501</v>
      </c>
      <c r="Q18" s="503">
        <f>+O18/P18</f>
        <v>0.80459559823876348</v>
      </c>
      <c r="R18" s="657"/>
    </row>
    <row r="19" spans="1:18" s="22" customFormat="1" ht="15" customHeight="1" x14ac:dyDescent="0.25">
      <c r="A19" s="504" t="s">
        <v>113</v>
      </c>
      <c r="B19" s="476" t="s">
        <v>161</v>
      </c>
      <c r="C19" s="482">
        <f t="shared" ref="C19:K24" si="4">C8*1.10231125</f>
        <v>244745.06452625</v>
      </c>
      <c r="D19" s="483">
        <f t="shared" si="4"/>
        <v>215496.33781875001</v>
      </c>
      <c r="E19" s="483">
        <f t="shared" si="4"/>
        <v>114648.08617875</v>
      </c>
      <c r="F19" s="483">
        <f t="shared" si="4"/>
        <v>69301.205976249999</v>
      </c>
      <c r="G19" s="483">
        <f t="shared" si="4"/>
        <v>78964.066393750007</v>
      </c>
      <c r="H19" s="483">
        <f t="shared" si="4"/>
        <v>143842.799635</v>
      </c>
      <c r="I19" s="483">
        <f t="shared" si="4"/>
        <v>65077.149266250002</v>
      </c>
      <c r="J19" s="483">
        <f t="shared" si="4"/>
        <v>92651.465185000008</v>
      </c>
      <c r="K19" s="483">
        <f t="shared" si="4"/>
        <v>53833.574516250002</v>
      </c>
      <c r="L19" s="483"/>
      <c r="M19" s="483"/>
      <c r="N19" s="483"/>
      <c r="O19" s="487">
        <f t="shared" ref="O19:O25" si="5">+O8*1.10231125</f>
        <v>1078559.7494962502</v>
      </c>
      <c r="P19" s="502">
        <f t="shared" si="3"/>
        <v>1315627</v>
      </c>
      <c r="Q19" s="503">
        <f t="shared" ref="Q19:Q25" si="6">+O19/P19</f>
        <v>0.81980663934097597</v>
      </c>
      <c r="R19" s="657"/>
    </row>
    <row r="20" spans="1:18" s="22" customFormat="1" ht="15" customHeight="1" x14ac:dyDescent="0.25">
      <c r="A20" s="504" t="s">
        <v>114</v>
      </c>
      <c r="B20" s="476" t="s">
        <v>115</v>
      </c>
      <c r="C20" s="482">
        <f t="shared" si="4"/>
        <v>53153.448475000005</v>
      </c>
      <c r="D20" s="483">
        <f t="shared" si="4"/>
        <v>0</v>
      </c>
      <c r="E20" s="483">
        <f t="shared" si="4"/>
        <v>2858.2930712500001</v>
      </c>
      <c r="F20" s="483">
        <f t="shared" si="4"/>
        <v>46243.059248750003</v>
      </c>
      <c r="G20" s="483">
        <f t="shared" si="4"/>
        <v>2215.6456125</v>
      </c>
      <c r="H20" s="483">
        <f t="shared" si="4"/>
        <v>2350.1275850000002</v>
      </c>
      <c r="I20" s="483">
        <f t="shared" ref="I20:K20" si="7">I9*1.10231125</f>
        <v>67270.748653750008</v>
      </c>
      <c r="J20" s="483">
        <f t="shared" si="7"/>
        <v>0</v>
      </c>
      <c r="K20" s="483">
        <f t="shared" si="7"/>
        <v>0</v>
      </c>
      <c r="L20" s="483"/>
      <c r="M20" s="483"/>
      <c r="N20" s="483"/>
      <c r="O20" s="487">
        <f t="shared" si="5"/>
        <v>174091.32264625002</v>
      </c>
      <c r="P20" s="502">
        <f t="shared" si="3"/>
        <v>219411</v>
      </c>
      <c r="Q20" s="503">
        <f t="shared" si="6"/>
        <v>0.79344847180063904</v>
      </c>
      <c r="R20" s="657"/>
    </row>
    <row r="21" spans="1:18" s="22" customFormat="1" ht="15" customHeight="1" x14ac:dyDescent="0.25">
      <c r="A21" s="504" t="s">
        <v>116</v>
      </c>
      <c r="B21" s="476" t="s">
        <v>117</v>
      </c>
      <c r="C21" s="482">
        <f t="shared" si="4"/>
        <v>19116.281697500002</v>
      </c>
      <c r="D21" s="483">
        <f t="shared" si="4"/>
        <v>16800.325761250002</v>
      </c>
      <c r="E21" s="483">
        <f t="shared" si="4"/>
        <v>4617.5818262500006</v>
      </c>
      <c r="F21" s="483">
        <f t="shared" si="4"/>
        <v>3529.6006225000001</v>
      </c>
      <c r="G21" s="483">
        <f t="shared" si="4"/>
        <v>13215.609576250001</v>
      </c>
      <c r="H21" s="483">
        <f t="shared" si="4"/>
        <v>25538.347040000001</v>
      </c>
      <c r="I21" s="483">
        <f t="shared" ref="I21:K21" si="8">I10*1.10231125</f>
        <v>37405.829957500006</v>
      </c>
      <c r="J21" s="483">
        <f t="shared" si="8"/>
        <v>33540.024403750002</v>
      </c>
      <c r="K21" s="483">
        <f t="shared" si="8"/>
        <v>23754.807437500003</v>
      </c>
      <c r="L21" s="483"/>
      <c r="M21" s="483"/>
      <c r="N21" s="483"/>
      <c r="O21" s="487">
        <f t="shared" si="5"/>
        <v>177518.40832250001</v>
      </c>
      <c r="P21" s="502">
        <f t="shared" si="3"/>
        <v>242463</v>
      </c>
      <c r="Q21" s="503">
        <f t="shared" si="6"/>
        <v>0.73214638242742192</v>
      </c>
      <c r="R21" s="657"/>
    </row>
    <row r="22" spans="1:18" s="22" customFormat="1" ht="15" customHeight="1" x14ac:dyDescent="0.25">
      <c r="A22" s="504" t="s">
        <v>190</v>
      </c>
      <c r="B22" s="476" t="s">
        <v>118</v>
      </c>
      <c r="C22" s="482">
        <f t="shared" si="4"/>
        <v>30507.566155</v>
      </c>
      <c r="D22" s="483">
        <f t="shared" si="4"/>
        <v>5730.9161887500004</v>
      </c>
      <c r="E22" s="483">
        <f t="shared" si="4"/>
        <v>0</v>
      </c>
      <c r="F22" s="483">
        <f t="shared" si="4"/>
        <v>13500.00587875</v>
      </c>
      <c r="G22" s="483">
        <f t="shared" si="4"/>
        <v>27405.662297500003</v>
      </c>
      <c r="H22" s="483">
        <f t="shared" si="4"/>
        <v>3481.0989275000002</v>
      </c>
      <c r="I22" s="483">
        <f t="shared" ref="I22:K22" si="9">I11*1.10231125</f>
        <v>34713.985885000002</v>
      </c>
      <c r="J22" s="483">
        <f t="shared" si="9"/>
        <v>0</v>
      </c>
      <c r="K22" s="483">
        <f t="shared" si="9"/>
        <v>7976.3242050000008</v>
      </c>
      <c r="L22" s="483"/>
      <c r="M22" s="483"/>
      <c r="N22" s="483"/>
      <c r="O22" s="487">
        <f t="shared" si="5"/>
        <v>123315.55953750001</v>
      </c>
      <c r="P22" s="502">
        <f t="shared" si="3"/>
        <v>200000</v>
      </c>
      <c r="Q22" s="503">
        <f t="shared" si="6"/>
        <v>0.6165777976875001</v>
      </c>
      <c r="R22" s="657"/>
    </row>
    <row r="23" spans="1:18" s="22" customFormat="1" ht="15" customHeight="1" x14ac:dyDescent="0.25">
      <c r="A23" s="505" t="s">
        <v>119</v>
      </c>
      <c r="B23" s="506" t="s">
        <v>162</v>
      </c>
      <c r="C23" s="482">
        <f t="shared" si="4"/>
        <v>4381.6872187500003</v>
      </c>
      <c r="D23" s="483">
        <f t="shared" si="4"/>
        <v>15095.204581075002</v>
      </c>
      <c r="E23" s="483">
        <f t="shared" si="4"/>
        <v>14918.7686424</v>
      </c>
      <c r="F23" s="483">
        <f t="shared" si="4"/>
        <v>46945.981086650005</v>
      </c>
      <c r="G23" s="483">
        <f t="shared" si="4"/>
        <v>150581.64718452501</v>
      </c>
      <c r="H23" s="483">
        <f t="shared" si="4"/>
        <v>94300.919647050003</v>
      </c>
      <c r="I23" s="483">
        <f t="shared" si="4"/>
        <v>84921.772099075009</v>
      </c>
      <c r="J23" s="483">
        <f t="shared" ref="J23:K23" si="10">J12*1.10231125</f>
        <v>209088.27182912503</v>
      </c>
      <c r="K23" s="483">
        <f t="shared" si="10"/>
        <v>90464.898543275005</v>
      </c>
      <c r="L23" s="483"/>
      <c r="M23" s="483"/>
      <c r="N23" s="483"/>
      <c r="O23" s="487">
        <f t="shared" si="5"/>
        <v>710699.1508319251</v>
      </c>
      <c r="P23" s="502">
        <f t="shared" si="3"/>
        <v>981000</v>
      </c>
      <c r="Q23" s="507">
        <f t="shared" si="6"/>
        <v>0.72446396618952613</v>
      </c>
      <c r="R23" s="658"/>
    </row>
    <row r="24" spans="1:18" s="22" customFormat="1" ht="16.2" customHeight="1" x14ac:dyDescent="0.25">
      <c r="A24" s="474"/>
      <c r="B24" s="495" t="s">
        <v>204</v>
      </c>
      <c r="C24" s="482">
        <f t="shared" si="4"/>
        <v>27163.1538225</v>
      </c>
      <c r="D24" s="483">
        <f t="shared" si="4"/>
        <v>15449.994480000001</v>
      </c>
      <c r="E24" s="483">
        <f t="shared" si="4"/>
        <v>12835.312195</v>
      </c>
      <c r="F24" s="483">
        <f t="shared" si="4"/>
        <v>14140.448715</v>
      </c>
      <c r="G24" s="483">
        <f t="shared" si="4"/>
        <v>8044.6675025000004</v>
      </c>
      <c r="H24" s="483">
        <f t="shared" si="4"/>
        <v>9982.5306799999998</v>
      </c>
      <c r="I24" s="483">
        <f t="shared" si="4"/>
        <v>13228.837311250001</v>
      </c>
      <c r="J24" s="483">
        <f t="shared" ref="J24:K24" si="11">J13*1.10231125</f>
        <v>16056.265667500002</v>
      </c>
      <c r="K24" s="483">
        <f t="shared" si="11"/>
        <v>15381.651182500002</v>
      </c>
      <c r="L24" s="483"/>
      <c r="M24" s="483"/>
      <c r="N24" s="483"/>
      <c r="O24" s="487">
        <f t="shared" si="5"/>
        <v>132282.86155625002</v>
      </c>
      <c r="P24" s="502">
        <f t="shared" si="3"/>
        <v>180000</v>
      </c>
      <c r="Q24" s="503">
        <f t="shared" si="6"/>
        <v>0.73490478642361123</v>
      </c>
      <c r="R24" s="657"/>
    </row>
    <row r="25" spans="1:18" s="22" customFormat="1" ht="15" customHeight="1" x14ac:dyDescent="0.25">
      <c r="A25" s="462"/>
      <c r="B25" s="508" t="s">
        <v>35</v>
      </c>
      <c r="C25" s="509">
        <f t="shared" ref="C25:K25" si="12">SUM(C19:C24)</f>
        <v>379067.20189500006</v>
      </c>
      <c r="D25" s="527">
        <f t="shared" si="12"/>
        <v>268572.77882982499</v>
      </c>
      <c r="E25" s="527">
        <f t="shared" si="12"/>
        <v>149878.04191365</v>
      </c>
      <c r="F25" s="527">
        <f t="shared" si="12"/>
        <v>193660.30152790004</v>
      </c>
      <c r="G25" s="527">
        <f t="shared" si="12"/>
        <v>280427.29856702499</v>
      </c>
      <c r="H25" s="527">
        <f t="shared" si="12"/>
        <v>279495.82351455005</v>
      </c>
      <c r="I25" s="527">
        <f t="shared" si="12"/>
        <v>302618.32317282504</v>
      </c>
      <c r="J25" s="527">
        <f t="shared" si="12"/>
        <v>351336.02708537504</v>
      </c>
      <c r="K25" s="527">
        <f t="shared" si="12"/>
        <v>191411.25588452502</v>
      </c>
      <c r="L25" s="510"/>
      <c r="M25" s="510"/>
      <c r="N25" s="510"/>
      <c r="O25" s="499">
        <f t="shared" si="5"/>
        <v>2396467.0523906751</v>
      </c>
      <c r="P25" s="511">
        <f t="shared" si="3"/>
        <v>3138501</v>
      </c>
      <c r="Q25" s="512">
        <f t="shared" si="6"/>
        <v>0.76357058748449502</v>
      </c>
      <c r="R25" s="657"/>
    </row>
    <row r="26" spans="1:18" s="22" customFormat="1" ht="13.8" customHeight="1" x14ac:dyDescent="0.25">
      <c r="A26" s="265"/>
      <c r="B26" s="265"/>
      <c r="C26" s="265"/>
      <c r="D26" s="265"/>
      <c r="E26" s="265"/>
      <c r="F26" s="265"/>
      <c r="G26" s="265"/>
      <c r="H26" s="265"/>
      <c r="I26" s="265"/>
      <c r="J26" s="265"/>
      <c r="K26" s="265"/>
      <c r="L26" s="265"/>
      <c r="M26" s="265"/>
      <c r="N26" s="265"/>
      <c r="O26" s="265"/>
      <c r="P26" s="265"/>
      <c r="Q26" s="265"/>
      <c r="R26" s="265"/>
    </row>
    <row r="27" spans="1:18" s="22" customFormat="1" ht="16.2" customHeight="1" x14ac:dyDescent="0.25">
      <c r="A27" s="265" t="s">
        <v>163</v>
      </c>
      <c r="B27" s="476"/>
      <c r="C27" s="476"/>
      <c r="D27" s="265"/>
      <c r="E27" s="265"/>
      <c r="F27" s="265"/>
      <c r="G27" s="265"/>
      <c r="H27" s="265"/>
      <c r="I27" s="513"/>
      <c r="J27" s="265"/>
      <c r="K27" s="265"/>
      <c r="L27" s="265"/>
      <c r="M27" s="265"/>
      <c r="N27" s="265"/>
      <c r="O27" s="265"/>
      <c r="P27" s="514"/>
      <c r="Q27" s="514"/>
      <c r="R27" s="514"/>
    </row>
    <row r="28" spans="1:18" s="22" customFormat="1" ht="16.2" customHeight="1" x14ac:dyDescent="0.25">
      <c r="A28" s="265" t="s">
        <v>120</v>
      </c>
      <c r="B28" s="476"/>
      <c r="C28" s="476"/>
      <c r="D28" s="265"/>
      <c r="E28" s="265"/>
      <c r="F28" s="265"/>
      <c r="G28" s="265"/>
      <c r="H28" s="265"/>
      <c r="I28" s="265"/>
      <c r="J28" s="265"/>
      <c r="K28" s="265"/>
      <c r="L28" s="265"/>
      <c r="M28" s="265"/>
      <c r="N28" s="265"/>
      <c r="O28" s="515"/>
      <c r="P28" s="516"/>
      <c r="Q28" s="516"/>
      <c r="R28" s="516"/>
    </row>
    <row r="29" spans="1:18" s="22" customFormat="1" ht="16.2" customHeight="1" x14ac:dyDescent="0.25">
      <c r="A29" s="674" t="s">
        <v>328</v>
      </c>
      <c r="B29" s="675"/>
      <c r="C29" s="675"/>
      <c r="D29" s="674"/>
      <c r="E29" s="265"/>
      <c r="F29" s="265"/>
      <c r="G29" s="265"/>
      <c r="H29" s="265"/>
      <c r="I29" s="265"/>
      <c r="J29" s="265"/>
      <c r="K29" s="265"/>
      <c r="L29" s="489"/>
      <c r="M29" s="265"/>
      <c r="N29" s="265"/>
      <c r="O29" s="517"/>
      <c r="P29" s="516"/>
      <c r="Q29" s="516"/>
      <c r="R29" s="516"/>
    </row>
    <row r="30" spans="1:18" s="22" customFormat="1" ht="16.2" customHeight="1" x14ac:dyDescent="0.25">
      <c r="A30" s="265" t="s">
        <v>124</v>
      </c>
      <c r="B30" s="476"/>
      <c r="C30" s="518"/>
      <c r="D30" s="265"/>
      <c r="E30" s="519"/>
      <c r="F30" s="265"/>
      <c r="G30" s="519"/>
      <c r="H30" s="265"/>
      <c r="I30" s="265"/>
      <c r="J30" s="458"/>
      <c r="K30" s="458"/>
      <c r="L30" s="265"/>
      <c r="M30" s="265"/>
      <c r="N30" s="265"/>
      <c r="O30" s="265"/>
      <c r="P30" s="520"/>
      <c r="Q30" s="520"/>
      <c r="R30" s="520"/>
    </row>
    <row r="31" spans="1:18" x14ac:dyDescent="0.25">
      <c r="A31" s="44"/>
      <c r="B31" s="44"/>
      <c r="C31" s="44"/>
      <c r="D31" s="44"/>
      <c r="E31" s="44"/>
      <c r="F31" s="44"/>
      <c r="G31" s="44"/>
      <c r="H31" s="44"/>
      <c r="I31" s="44"/>
      <c r="J31" s="25"/>
      <c r="K31" s="542"/>
      <c r="O31" s="45"/>
    </row>
    <row r="32" spans="1:18" ht="14.4" x14ac:dyDescent="0.3">
      <c r="B32" s="673"/>
      <c r="J32" s="458"/>
      <c r="K32" s="541"/>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73"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32"/>
  <sheetViews>
    <sheetView topLeftCell="A12" zoomScaleNormal="100" workbookViewId="0">
      <selection activeCell="A28" sqref="A28:N29"/>
    </sheetView>
  </sheetViews>
  <sheetFormatPr defaultRowHeight="13.2" x14ac:dyDescent="0.25"/>
  <cols>
    <col min="1" max="1" width="28.33203125" customWidth="1"/>
    <col min="2" max="6" width="9.6640625" customWidth="1"/>
    <col min="7" max="7" width="9.44140625" style="17" customWidth="1"/>
    <col min="8" max="13" width="9.44140625" customWidth="1"/>
    <col min="14" max="14" width="15.6640625" customWidth="1"/>
  </cols>
  <sheetData>
    <row r="1" spans="1:14" s="22" customFormat="1" ht="21.15" customHeight="1" x14ac:dyDescent="0.25">
      <c r="A1" s="708" t="s">
        <v>242</v>
      </c>
      <c r="B1" s="709"/>
      <c r="C1" s="709"/>
      <c r="D1" s="710"/>
      <c r="E1" s="710"/>
      <c r="F1" s="710"/>
      <c r="G1" s="710"/>
      <c r="H1" s="710"/>
      <c r="I1" s="710"/>
      <c r="J1" s="710"/>
      <c r="K1" s="710"/>
      <c r="L1" s="710"/>
      <c r="M1" s="710"/>
      <c r="N1" s="710"/>
    </row>
    <row r="2" spans="1:14" ht="31.65" customHeight="1" x14ac:dyDescent="0.25">
      <c r="A2" s="112"/>
      <c r="B2" s="113" t="s">
        <v>278</v>
      </c>
      <c r="C2" s="113" t="s">
        <v>286</v>
      </c>
      <c r="D2" s="113" t="s">
        <v>295</v>
      </c>
      <c r="E2" s="201" t="s">
        <v>297</v>
      </c>
      <c r="F2" s="113" t="s">
        <v>310</v>
      </c>
      <c r="G2" s="113" t="s">
        <v>318</v>
      </c>
      <c r="H2" s="113" t="s">
        <v>322</v>
      </c>
      <c r="I2" s="113" t="s">
        <v>319</v>
      </c>
      <c r="J2" s="201" t="s">
        <v>323</v>
      </c>
      <c r="K2" s="113" t="s">
        <v>239</v>
      </c>
      <c r="L2" s="113" t="s">
        <v>240</v>
      </c>
      <c r="M2" s="114" t="s">
        <v>230</v>
      </c>
      <c r="N2" s="115" t="s">
        <v>241</v>
      </c>
    </row>
    <row r="3" spans="1:14" s="42" customFormat="1" ht="18" customHeight="1" x14ac:dyDescent="0.25">
      <c r="A3" s="86"/>
      <c r="B3" s="712" t="s">
        <v>65</v>
      </c>
      <c r="C3" s="713"/>
      <c r="D3" s="713"/>
      <c r="E3" s="713"/>
      <c r="F3" s="713"/>
      <c r="G3" s="713"/>
      <c r="H3" s="713"/>
      <c r="I3" s="713"/>
      <c r="J3" s="713"/>
      <c r="K3" s="713"/>
      <c r="L3" s="713"/>
      <c r="M3" s="714"/>
      <c r="N3" s="87"/>
    </row>
    <row r="4" spans="1:14" ht="15.6" customHeight="1" x14ac:dyDescent="0.25">
      <c r="A4" s="88" t="s">
        <v>44</v>
      </c>
      <c r="B4" s="89"/>
      <c r="C4" s="90"/>
      <c r="D4" s="90"/>
      <c r="E4" s="90"/>
      <c r="F4" s="91"/>
      <c r="G4" s="90"/>
      <c r="H4" s="90"/>
      <c r="I4" s="48"/>
      <c r="J4" s="48"/>
      <c r="K4" s="92"/>
      <c r="L4" s="92"/>
      <c r="M4" s="93"/>
      <c r="N4" s="94"/>
    </row>
    <row r="5" spans="1:14" ht="15.6" customHeight="1" x14ac:dyDescent="0.25">
      <c r="A5" s="95" t="s">
        <v>69</v>
      </c>
      <c r="B5" s="96">
        <v>0</v>
      </c>
      <c r="C5" s="97">
        <v>0</v>
      </c>
      <c r="D5" s="97">
        <v>0</v>
      </c>
      <c r="E5" s="98">
        <v>0</v>
      </c>
      <c r="F5" s="97">
        <v>15000</v>
      </c>
      <c r="G5" s="99">
        <v>0</v>
      </c>
      <c r="H5" s="90">
        <v>4400</v>
      </c>
      <c r="I5" s="48">
        <v>15000</v>
      </c>
      <c r="J5" s="48"/>
      <c r="K5" s="206"/>
      <c r="L5" s="92"/>
      <c r="M5" s="93"/>
      <c r="N5" s="94">
        <f>SUM(B5:M5)</f>
        <v>34400</v>
      </c>
    </row>
    <row r="6" spans="1:14" s="200" customFormat="1" ht="15.6" customHeight="1" x14ac:dyDescent="0.25">
      <c r="A6" s="95" t="s">
        <v>222</v>
      </c>
      <c r="B6" s="96">
        <v>0</v>
      </c>
      <c r="C6" s="97">
        <v>0</v>
      </c>
      <c r="D6" s="97">
        <v>0</v>
      </c>
      <c r="E6" s="98">
        <v>0</v>
      </c>
      <c r="F6" s="97">
        <v>0</v>
      </c>
      <c r="G6" s="99">
        <v>0</v>
      </c>
      <c r="H6" s="90">
        <v>0</v>
      </c>
      <c r="I6" s="48">
        <v>0</v>
      </c>
      <c r="J6" s="48"/>
      <c r="K6" s="206"/>
      <c r="L6" s="92"/>
      <c r="M6" s="93"/>
      <c r="N6" s="94">
        <f t="shared" ref="N6:N22" si="0">SUM(B6:M6)</f>
        <v>0</v>
      </c>
    </row>
    <row r="7" spans="1:14" ht="15.6" customHeight="1" x14ac:dyDescent="0.25">
      <c r="A7" s="95" t="s">
        <v>70</v>
      </c>
      <c r="B7" s="96">
        <v>20</v>
      </c>
      <c r="C7" s="97">
        <v>0</v>
      </c>
      <c r="D7" s="97">
        <v>3000</v>
      </c>
      <c r="E7" s="98">
        <v>2177</v>
      </c>
      <c r="F7" s="97">
        <v>2398</v>
      </c>
      <c r="G7" s="99">
        <v>4116</v>
      </c>
      <c r="H7" s="90">
        <v>1292</v>
      </c>
      <c r="I7" s="48">
        <v>2730</v>
      </c>
      <c r="J7" s="48"/>
      <c r="K7" s="206"/>
      <c r="L7" s="92"/>
      <c r="M7" s="93"/>
      <c r="N7" s="94">
        <f t="shared" si="0"/>
        <v>15733</v>
      </c>
    </row>
    <row r="8" spans="1:14" ht="15.6" customHeight="1" x14ac:dyDescent="0.25">
      <c r="A8" s="95" t="s">
        <v>71</v>
      </c>
      <c r="B8" s="96">
        <v>332</v>
      </c>
      <c r="C8" s="97">
        <v>1480</v>
      </c>
      <c r="D8" s="97">
        <v>4051</v>
      </c>
      <c r="E8" s="98">
        <v>6711</v>
      </c>
      <c r="F8" s="97">
        <v>9470</v>
      </c>
      <c r="G8" s="99">
        <v>9935</v>
      </c>
      <c r="H8" s="90">
        <v>6738</v>
      </c>
      <c r="I8" s="92">
        <v>7759</v>
      </c>
      <c r="J8" s="48"/>
      <c r="K8" s="206"/>
      <c r="L8" s="92"/>
      <c r="M8" s="93"/>
      <c r="N8" s="94">
        <f t="shared" si="0"/>
        <v>46476</v>
      </c>
    </row>
    <row r="9" spans="1:14" s="42" customFormat="1" ht="15.6" customHeight="1" x14ac:dyDescent="0.25">
      <c r="A9" s="95" t="s">
        <v>150</v>
      </c>
      <c r="B9" s="96">
        <v>0</v>
      </c>
      <c r="C9" s="97">
        <v>0</v>
      </c>
      <c r="D9" s="97">
        <v>0</v>
      </c>
      <c r="E9" s="98">
        <v>0</v>
      </c>
      <c r="F9" s="97">
        <v>0</v>
      </c>
      <c r="G9" s="99">
        <v>24</v>
      </c>
      <c r="H9" s="90">
        <v>984</v>
      </c>
      <c r="I9" s="90">
        <v>1160</v>
      </c>
      <c r="J9" s="48"/>
      <c r="K9" s="206"/>
      <c r="L9" s="92"/>
      <c r="M9" s="93"/>
      <c r="N9" s="94">
        <f t="shared" si="0"/>
        <v>2168</v>
      </c>
    </row>
    <row r="10" spans="1:14" s="200" customFormat="1" ht="15.6" customHeight="1" x14ac:dyDescent="0.25">
      <c r="A10" s="95" t="s">
        <v>228</v>
      </c>
      <c r="B10" s="96">
        <v>0</v>
      </c>
      <c r="C10" s="97">
        <v>0</v>
      </c>
      <c r="D10" s="97">
        <v>0</v>
      </c>
      <c r="E10" s="98">
        <v>0</v>
      </c>
      <c r="F10" s="97">
        <v>0</v>
      </c>
      <c r="G10" s="99">
        <v>0</v>
      </c>
      <c r="H10" s="90">
        <v>0</v>
      </c>
      <c r="I10" s="90">
        <v>0</v>
      </c>
      <c r="J10" s="48"/>
      <c r="K10" s="206"/>
      <c r="L10" s="92"/>
      <c r="M10" s="93"/>
      <c r="N10" s="94">
        <f t="shared" si="0"/>
        <v>0</v>
      </c>
    </row>
    <row r="11" spans="1:14" ht="15.6" customHeight="1" x14ac:dyDescent="0.25">
      <c r="A11" s="95" t="s">
        <v>72</v>
      </c>
      <c r="B11" s="96">
        <v>0</v>
      </c>
      <c r="C11" s="97">
        <v>0</v>
      </c>
      <c r="D11" s="97">
        <v>0</v>
      </c>
      <c r="E11" s="98">
        <v>0</v>
      </c>
      <c r="F11" s="97">
        <v>1340</v>
      </c>
      <c r="G11" s="99">
        <v>4080</v>
      </c>
      <c r="H11" s="90">
        <v>1190</v>
      </c>
      <c r="I11" s="48">
        <v>4540</v>
      </c>
      <c r="J11" s="363"/>
      <c r="K11" s="206"/>
      <c r="L11" s="92"/>
      <c r="M11" s="93"/>
      <c r="N11" s="94">
        <f t="shared" si="0"/>
        <v>11150</v>
      </c>
    </row>
    <row r="12" spans="1:14" ht="15.6" customHeight="1" x14ac:dyDescent="0.25">
      <c r="A12" s="202" t="s">
        <v>182</v>
      </c>
      <c r="B12" s="100">
        <v>0</v>
      </c>
      <c r="C12" s="97">
        <v>0</v>
      </c>
      <c r="D12" s="97">
        <v>0</v>
      </c>
      <c r="E12" s="98">
        <v>0</v>
      </c>
      <c r="F12" s="101">
        <v>14342</v>
      </c>
      <c r="G12" s="99">
        <v>0</v>
      </c>
      <c r="H12" s="90">
        <v>0</v>
      </c>
      <c r="I12" s="48">
        <v>0</v>
      </c>
      <c r="J12" s="48"/>
      <c r="K12" s="206"/>
      <c r="L12" s="92"/>
      <c r="M12" s="93"/>
      <c r="N12" s="94">
        <f t="shared" si="0"/>
        <v>14342</v>
      </c>
    </row>
    <row r="13" spans="1:14" s="42" customFormat="1" ht="15.6" customHeight="1" x14ac:dyDescent="0.25">
      <c r="A13" s="95" t="s">
        <v>149</v>
      </c>
      <c r="B13" s="100">
        <v>0</v>
      </c>
      <c r="C13" s="97">
        <v>0</v>
      </c>
      <c r="D13" s="97">
        <v>0</v>
      </c>
      <c r="E13" s="98">
        <v>0</v>
      </c>
      <c r="F13" s="101">
        <v>0</v>
      </c>
      <c r="G13" s="99">
        <v>0</v>
      </c>
      <c r="H13" s="90">
        <v>200</v>
      </c>
      <c r="I13" s="48">
        <v>22188</v>
      </c>
      <c r="J13" s="48"/>
      <c r="K13" s="206"/>
      <c r="L13" s="92"/>
      <c r="M13" s="93"/>
      <c r="N13" s="94">
        <f t="shared" si="0"/>
        <v>22388</v>
      </c>
    </row>
    <row r="14" spans="1:14" ht="15.6" customHeight="1" x14ac:dyDescent="0.25">
      <c r="A14" s="95" t="s">
        <v>73</v>
      </c>
      <c r="B14" s="96">
        <v>1322</v>
      </c>
      <c r="C14" s="97">
        <v>2122</v>
      </c>
      <c r="D14" s="97">
        <v>3653</v>
      </c>
      <c r="E14" s="102">
        <v>2322</v>
      </c>
      <c r="F14" s="101">
        <v>1227</v>
      </c>
      <c r="G14" s="99">
        <v>3985</v>
      </c>
      <c r="H14" s="90">
        <v>1231</v>
      </c>
      <c r="I14" s="48">
        <v>716</v>
      </c>
      <c r="J14" s="48"/>
      <c r="K14" s="206"/>
      <c r="L14" s="92"/>
      <c r="M14" s="93"/>
      <c r="N14" s="94">
        <f t="shared" si="0"/>
        <v>16578</v>
      </c>
    </row>
    <row r="15" spans="1:14" s="364" customFormat="1" ht="15.6" customHeight="1" x14ac:dyDescent="0.25">
      <c r="A15" s="95" t="s">
        <v>324</v>
      </c>
      <c r="B15" s="96">
        <v>0</v>
      </c>
      <c r="C15" s="97">
        <v>0</v>
      </c>
      <c r="D15" s="97">
        <v>0</v>
      </c>
      <c r="E15" s="102">
        <v>0</v>
      </c>
      <c r="F15" s="101">
        <v>0</v>
      </c>
      <c r="G15" s="99">
        <v>0</v>
      </c>
      <c r="H15" s="90">
        <v>0</v>
      </c>
      <c r="I15" s="48">
        <v>25</v>
      </c>
      <c r="J15" s="48"/>
      <c r="K15" s="206"/>
      <c r="L15" s="92"/>
      <c r="M15" s="93"/>
      <c r="N15" s="94">
        <f t="shared" si="0"/>
        <v>25</v>
      </c>
    </row>
    <row r="16" spans="1:14" ht="15.6" customHeight="1" x14ac:dyDescent="0.25">
      <c r="A16" s="95" t="s">
        <v>74</v>
      </c>
      <c r="B16" s="96">
        <v>0</v>
      </c>
      <c r="C16" s="97">
        <v>1500</v>
      </c>
      <c r="D16" s="97">
        <v>500</v>
      </c>
      <c r="E16" s="98">
        <v>1200</v>
      </c>
      <c r="F16" s="97">
        <v>1100</v>
      </c>
      <c r="G16" s="99">
        <v>1600</v>
      </c>
      <c r="H16" s="90">
        <v>2935</v>
      </c>
      <c r="I16" s="48">
        <v>1231</v>
      </c>
      <c r="J16" s="48"/>
      <c r="K16" s="206"/>
      <c r="L16" s="92"/>
      <c r="M16" s="93"/>
      <c r="N16" s="94">
        <f t="shared" si="0"/>
        <v>10066</v>
      </c>
    </row>
    <row r="17" spans="1:14" ht="15.6" customHeight="1" x14ac:dyDescent="0.25">
      <c r="A17" s="95" t="s">
        <v>75</v>
      </c>
      <c r="B17" s="96">
        <v>677</v>
      </c>
      <c r="C17" s="97">
        <v>0</v>
      </c>
      <c r="D17" s="97">
        <v>702</v>
      </c>
      <c r="E17" s="102">
        <v>310</v>
      </c>
      <c r="F17" s="101">
        <v>25429</v>
      </c>
      <c r="G17" s="99">
        <v>396</v>
      </c>
      <c r="H17" s="90">
        <v>453</v>
      </c>
      <c r="I17" s="48">
        <v>28466</v>
      </c>
      <c r="J17" s="48"/>
      <c r="K17" s="206"/>
      <c r="L17" s="92"/>
      <c r="M17" s="93"/>
      <c r="N17" s="94">
        <f t="shared" si="0"/>
        <v>56433</v>
      </c>
    </row>
    <row r="18" spans="1:14" s="36" customFormat="1" ht="15.6" customHeight="1" x14ac:dyDescent="0.25">
      <c r="A18" s="202" t="s">
        <v>183</v>
      </c>
      <c r="B18" s="96">
        <v>0</v>
      </c>
      <c r="C18" s="97">
        <v>0</v>
      </c>
      <c r="D18" s="97">
        <v>0</v>
      </c>
      <c r="E18" s="102">
        <v>0</v>
      </c>
      <c r="F18" s="101">
        <v>0</v>
      </c>
      <c r="G18" s="99">
        <v>20875</v>
      </c>
      <c r="H18" s="90">
        <v>0</v>
      </c>
      <c r="I18" s="48">
        <v>34589</v>
      </c>
      <c r="J18" s="48"/>
      <c r="K18" s="206"/>
      <c r="L18" s="92"/>
      <c r="M18" s="93"/>
      <c r="N18" s="94">
        <f t="shared" si="0"/>
        <v>55464</v>
      </c>
    </row>
    <row r="19" spans="1:14" ht="15.6" customHeight="1" x14ac:dyDescent="0.25">
      <c r="A19" s="95" t="s">
        <v>76</v>
      </c>
      <c r="B19" s="96">
        <v>717</v>
      </c>
      <c r="C19" s="97">
        <v>123</v>
      </c>
      <c r="D19" s="97">
        <v>0</v>
      </c>
      <c r="E19" s="102">
        <v>0</v>
      </c>
      <c r="F19" s="101">
        <v>0</v>
      </c>
      <c r="G19" s="99">
        <v>0</v>
      </c>
      <c r="H19" s="90">
        <v>49</v>
      </c>
      <c r="I19" s="90">
        <v>25</v>
      </c>
      <c r="J19" s="90"/>
      <c r="K19" s="206"/>
      <c r="L19" s="92"/>
      <c r="M19" s="93"/>
      <c r="N19" s="94">
        <f t="shared" si="0"/>
        <v>914</v>
      </c>
    </row>
    <row r="20" spans="1:14" s="36" customFormat="1" ht="15.6" customHeight="1" x14ac:dyDescent="0.25">
      <c r="A20" s="95" t="s">
        <v>122</v>
      </c>
      <c r="B20" s="96">
        <v>0</v>
      </c>
      <c r="C20" s="97">
        <v>7100</v>
      </c>
      <c r="D20" s="97">
        <v>0</v>
      </c>
      <c r="E20" s="102">
        <v>26700</v>
      </c>
      <c r="F20" s="50">
        <v>57736</v>
      </c>
      <c r="G20" s="99">
        <v>34124</v>
      </c>
      <c r="H20" s="90">
        <v>52058</v>
      </c>
      <c r="I20" s="90">
        <v>59770</v>
      </c>
      <c r="J20" s="90"/>
      <c r="K20" s="206"/>
      <c r="L20" s="92"/>
      <c r="M20" s="93"/>
      <c r="N20" s="94">
        <f t="shared" si="0"/>
        <v>237488</v>
      </c>
    </row>
    <row r="21" spans="1:14" s="36" customFormat="1" ht="15.6" customHeight="1" x14ac:dyDescent="0.25">
      <c r="A21" s="95" t="s">
        <v>125</v>
      </c>
      <c r="B21" s="96">
        <v>0</v>
      </c>
      <c r="C21" s="97">
        <v>0</v>
      </c>
      <c r="D21" s="97">
        <v>76</v>
      </c>
      <c r="E21" s="102">
        <v>0</v>
      </c>
      <c r="F21" s="101">
        <v>0</v>
      </c>
      <c r="G21" s="99">
        <v>76</v>
      </c>
      <c r="H21" s="90">
        <v>0</v>
      </c>
      <c r="I21" s="90">
        <v>76</v>
      </c>
      <c r="J21" s="90"/>
      <c r="K21" s="206"/>
      <c r="L21" s="92"/>
      <c r="M21" s="93"/>
      <c r="N21" s="94">
        <f t="shared" si="0"/>
        <v>228</v>
      </c>
    </row>
    <row r="22" spans="1:14" ht="15.6" customHeight="1" x14ac:dyDescent="0.25">
      <c r="A22" s="95" t="s">
        <v>105</v>
      </c>
      <c r="B22" s="96">
        <v>682</v>
      </c>
      <c r="C22" s="97">
        <v>594</v>
      </c>
      <c r="D22" s="97">
        <v>786</v>
      </c>
      <c r="E22" s="102">
        <v>758</v>
      </c>
      <c r="F22" s="101">
        <v>831</v>
      </c>
      <c r="G22" s="99">
        <v>1495</v>
      </c>
      <c r="H22" s="90">
        <v>1149</v>
      </c>
      <c r="I22" s="90">
        <v>708</v>
      </c>
      <c r="J22" s="90"/>
      <c r="K22" s="206"/>
      <c r="L22" s="92"/>
      <c r="M22" s="93"/>
      <c r="N22" s="94">
        <f t="shared" si="0"/>
        <v>7003</v>
      </c>
    </row>
    <row r="23" spans="1:14" ht="14.4" customHeight="1" x14ac:dyDescent="0.25">
      <c r="A23" s="103"/>
      <c r="B23" s="96"/>
      <c r="C23" s="97"/>
      <c r="D23" s="97"/>
      <c r="E23" s="102"/>
      <c r="F23" s="102"/>
      <c r="G23" s="104"/>
      <c r="H23" s="90"/>
      <c r="I23" s="48"/>
      <c r="J23" s="48"/>
      <c r="K23" s="206"/>
      <c r="L23" s="92"/>
      <c r="M23" s="93"/>
      <c r="N23" s="94"/>
    </row>
    <row r="24" spans="1:14" ht="15.6" customHeight="1" x14ac:dyDescent="0.25">
      <c r="A24" s="105" t="s">
        <v>80</v>
      </c>
      <c r="B24" s="106">
        <f>SUM(B5:B23)</f>
        <v>3750</v>
      </c>
      <c r="C24" s="106">
        <f>SUM(C5:C23)</f>
        <v>12919</v>
      </c>
      <c r="D24" s="106">
        <f>SUM(D5:D23)</f>
        <v>12768</v>
      </c>
      <c r="E24" s="106">
        <f>SUM(E5:E23)</f>
        <v>40178</v>
      </c>
      <c r="F24" s="106">
        <f>SUM(F5:F22)</f>
        <v>128873</v>
      </c>
      <c r="G24" s="106">
        <f>SUM(G5:G22)</f>
        <v>80706</v>
      </c>
      <c r="H24" s="106">
        <f>SUM(H5:H22)</f>
        <v>72679</v>
      </c>
      <c r="I24" s="106">
        <v>178945</v>
      </c>
      <c r="J24" s="106">
        <v>77423</v>
      </c>
      <c r="K24" s="106"/>
      <c r="L24" s="107"/>
      <c r="M24" s="107"/>
      <c r="N24" s="94">
        <f t="shared" ref="N24" si="1">SUM(B24:M24)</f>
        <v>608241</v>
      </c>
    </row>
    <row r="25" spans="1:14" ht="15.6" x14ac:dyDescent="0.35">
      <c r="A25" s="108" t="s">
        <v>202</v>
      </c>
      <c r="B25" s="109">
        <f t="shared" ref="B25:J25" si="2">B24*1.06</f>
        <v>3975</v>
      </c>
      <c r="C25" s="530">
        <f t="shared" si="2"/>
        <v>13694.140000000001</v>
      </c>
      <c r="D25" s="530">
        <f t="shared" si="2"/>
        <v>13534.08</v>
      </c>
      <c r="E25" s="530">
        <f t="shared" si="2"/>
        <v>42588.68</v>
      </c>
      <c r="F25" s="530">
        <f t="shared" si="2"/>
        <v>136605.38</v>
      </c>
      <c r="G25" s="530">
        <f t="shared" si="2"/>
        <v>85548.36</v>
      </c>
      <c r="H25" s="530">
        <f t="shared" si="2"/>
        <v>77039.740000000005</v>
      </c>
      <c r="I25" s="530">
        <f t="shared" si="2"/>
        <v>189681.7</v>
      </c>
      <c r="J25" s="530">
        <f t="shared" si="2"/>
        <v>82068.38</v>
      </c>
      <c r="K25" s="110"/>
      <c r="L25" s="110"/>
      <c r="M25" s="110"/>
      <c r="N25" s="208">
        <f>SUM(B25:M25)</f>
        <v>644735.46000000008</v>
      </c>
    </row>
    <row r="26" spans="1:14" ht="13.2" customHeight="1" x14ac:dyDescent="0.3">
      <c r="A26" s="54"/>
      <c r="B26" s="55"/>
      <c r="C26" s="55"/>
      <c r="D26" s="55"/>
      <c r="E26" s="56"/>
      <c r="F26" s="55"/>
      <c r="G26" s="56"/>
      <c r="H26" s="55"/>
      <c r="I26" s="55"/>
      <c r="J26" s="55"/>
      <c r="K26" s="55"/>
      <c r="L26" s="55"/>
      <c r="M26" s="55"/>
      <c r="N26" s="57"/>
    </row>
    <row r="27" spans="1:14" s="39" customFormat="1" ht="15" customHeight="1" x14ac:dyDescent="0.25">
      <c r="A27" s="707" t="s">
        <v>164</v>
      </c>
      <c r="B27" s="707"/>
      <c r="C27" s="707"/>
      <c r="D27" s="707"/>
      <c r="E27" s="707"/>
      <c r="F27" s="152"/>
      <c r="G27" s="195"/>
      <c r="H27" s="152"/>
      <c r="I27" s="152"/>
      <c r="J27" s="152"/>
      <c r="K27" s="152"/>
      <c r="L27" s="152"/>
      <c r="M27" s="152"/>
      <c r="N27" s="152"/>
    </row>
    <row r="28" spans="1:14" s="5" customFormat="1" ht="15" customHeight="1" x14ac:dyDescent="0.25">
      <c r="A28" s="711" t="s">
        <v>173</v>
      </c>
      <c r="B28" s="711"/>
      <c r="C28" s="711"/>
      <c r="D28" s="711"/>
      <c r="E28" s="711"/>
      <c r="F28" s="711"/>
      <c r="G28" s="711"/>
      <c r="H28" s="711"/>
      <c r="I28" s="711"/>
      <c r="J28" s="711"/>
      <c r="K28" s="711"/>
      <c r="L28" s="711"/>
      <c r="M28" s="711"/>
      <c r="N28" s="711"/>
    </row>
    <row r="29" spans="1:14" s="5" customFormat="1" ht="14.4" customHeight="1" x14ac:dyDescent="0.25">
      <c r="A29" s="711"/>
      <c r="B29" s="711"/>
      <c r="C29" s="711"/>
      <c r="D29" s="711"/>
      <c r="E29" s="711"/>
      <c r="F29" s="711"/>
      <c r="G29" s="711"/>
      <c r="H29" s="711"/>
      <c r="I29" s="711"/>
      <c r="J29" s="711"/>
      <c r="K29" s="711"/>
      <c r="L29" s="711"/>
      <c r="M29" s="711"/>
      <c r="N29" s="711"/>
    </row>
    <row r="30" spans="1:14" s="39" customFormat="1" ht="14.4" customHeight="1" x14ac:dyDescent="0.25">
      <c r="A30" s="707" t="s">
        <v>103</v>
      </c>
      <c r="B30" s="707"/>
      <c r="C30" s="707"/>
      <c r="D30" s="707"/>
      <c r="E30" s="707"/>
      <c r="F30" s="707"/>
      <c r="G30" s="707"/>
      <c r="H30" s="197"/>
      <c r="I30" s="152"/>
      <c r="J30" s="152"/>
      <c r="K30" s="152"/>
      <c r="L30" s="152"/>
      <c r="M30" s="152"/>
      <c r="N30" s="198"/>
    </row>
    <row r="31" spans="1:14" s="39" customFormat="1" ht="14.25" customHeight="1" x14ac:dyDescent="0.25">
      <c r="A31" s="707" t="s">
        <v>180</v>
      </c>
      <c r="B31" s="707"/>
      <c r="C31" s="707"/>
      <c r="D31" s="707"/>
      <c r="E31" s="152"/>
      <c r="F31" s="152"/>
      <c r="G31" s="196"/>
      <c r="H31" s="197"/>
      <c r="I31" s="152"/>
      <c r="J31" s="152"/>
      <c r="K31" s="152"/>
      <c r="L31" s="152"/>
      <c r="M31" s="152"/>
      <c r="N31" s="198"/>
    </row>
    <row r="32" spans="1:14" s="36" customFormat="1" ht="14.25" customHeight="1" x14ac:dyDescent="0.25">
      <c r="A32" s="44"/>
      <c r="B32" s="44"/>
      <c r="C32" s="44"/>
      <c r="D32" s="44"/>
      <c r="E32" s="44"/>
      <c r="F32" s="44"/>
      <c r="G32" s="65"/>
      <c r="H32" s="66"/>
      <c r="I32" s="44"/>
      <c r="J32" s="44"/>
      <c r="K32" s="44"/>
      <c r="L32" s="44"/>
      <c r="M32" s="44"/>
      <c r="N32" s="67"/>
    </row>
  </sheetData>
  <mergeCells count="6">
    <mergeCell ref="A31:D31"/>
    <mergeCell ref="A27:E27"/>
    <mergeCell ref="A1:N1"/>
    <mergeCell ref="A28:N29"/>
    <mergeCell ref="B3:M3"/>
    <mergeCell ref="A30:G30"/>
  </mergeCells>
  <phoneticPr fontId="36" type="noConversion"/>
  <pageMargins left="0.5" right="0.17" top="1" bottom="0.17" header="0.3" footer="0.17"/>
  <pageSetup scale="84" orientation="landscape" r:id="rId1"/>
  <headerFooter differentOddEven="1" alignWithMargins="0"/>
  <ignoredErrors>
    <ignoredError sqref="N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52"/>
  <sheetViews>
    <sheetView topLeftCell="A6" zoomScaleNormal="100" workbookViewId="0">
      <selection activeCell="S14" sqref="S14"/>
    </sheetView>
  </sheetViews>
  <sheetFormatPr defaultColWidth="8.88671875" defaultRowHeight="13.2" x14ac:dyDescent="0.25"/>
  <cols>
    <col min="1" max="1" width="20.88671875" style="42" customWidth="1"/>
    <col min="2" max="2" width="12.109375" style="42" customWidth="1"/>
    <col min="3" max="3" width="8.77734375" style="42" customWidth="1"/>
    <col min="4" max="4" width="10" style="42" customWidth="1"/>
    <col min="5" max="5" width="10" style="43" customWidth="1"/>
    <col min="6" max="10" width="10" style="42" customWidth="1"/>
    <col min="11" max="11" width="9.109375" style="42" customWidth="1"/>
    <col min="12" max="12" width="8.88671875" style="42" customWidth="1"/>
    <col min="13" max="13" width="9.44140625" style="42" customWidth="1"/>
    <col min="14" max="14" width="8.6640625" style="42" customWidth="1"/>
    <col min="15" max="15" width="10.21875" style="5" customWidth="1"/>
    <col min="16" max="16" width="10" style="42" customWidth="1"/>
    <col min="17" max="17" width="10.88671875" style="42" customWidth="1"/>
    <col min="18" max="18" width="11.109375" style="42" customWidth="1"/>
    <col min="19" max="16384" width="8.88671875" style="42"/>
  </cols>
  <sheetData>
    <row r="1" spans="1:18" s="22" customFormat="1" ht="24.6" customHeight="1" x14ac:dyDescent="0.25">
      <c r="A1" s="260" t="s">
        <v>330</v>
      </c>
      <c r="B1" s="260"/>
      <c r="C1" s="260"/>
      <c r="D1" s="260"/>
      <c r="E1" s="260"/>
      <c r="F1" s="260"/>
      <c r="G1" s="260"/>
      <c r="H1" s="260"/>
      <c r="I1" s="260"/>
      <c r="J1" s="260"/>
      <c r="K1" s="260"/>
      <c r="L1" s="260"/>
      <c r="M1" s="260"/>
      <c r="N1" s="260"/>
      <c r="O1" s="260"/>
      <c r="P1" s="260"/>
    </row>
    <row r="2" spans="1:18" ht="17.399999999999999" customHeight="1" x14ac:dyDescent="0.25">
      <c r="A2" s="11"/>
      <c r="B2" s="373" t="s">
        <v>191</v>
      </c>
      <c r="C2" s="113" t="s">
        <v>245</v>
      </c>
      <c r="D2" s="113" t="s">
        <v>246</v>
      </c>
      <c r="E2" s="113" t="s">
        <v>247</v>
      </c>
      <c r="F2" s="201" t="s">
        <v>243</v>
      </c>
      <c r="G2" s="113" t="s">
        <v>244</v>
      </c>
      <c r="H2" s="113" t="s">
        <v>235</v>
      </c>
      <c r="I2" s="113" t="s">
        <v>236</v>
      </c>
      <c r="J2" s="113" t="s">
        <v>237</v>
      </c>
      <c r="K2" s="201" t="s">
        <v>238</v>
      </c>
      <c r="L2" s="113" t="s">
        <v>239</v>
      </c>
      <c r="M2" s="113" t="s">
        <v>240</v>
      </c>
      <c r="N2" s="114" t="s">
        <v>230</v>
      </c>
      <c r="O2" s="715" t="s">
        <v>248</v>
      </c>
      <c r="P2" s="716"/>
      <c r="Q2" s="716"/>
      <c r="R2" s="405"/>
    </row>
    <row r="3" spans="1:18" ht="45.6" customHeight="1" x14ac:dyDescent="0.25">
      <c r="A3" s="21"/>
      <c r="B3" s="228" t="s">
        <v>277</v>
      </c>
      <c r="C3" s="537">
        <v>44137</v>
      </c>
      <c r="D3" s="537">
        <v>44165</v>
      </c>
      <c r="E3" s="537">
        <v>44193</v>
      </c>
      <c r="F3" s="537">
        <v>44228</v>
      </c>
      <c r="G3" s="537">
        <v>44256</v>
      </c>
      <c r="H3" s="537">
        <v>44284</v>
      </c>
      <c r="I3" s="537">
        <v>44319</v>
      </c>
      <c r="J3" s="537">
        <v>44348</v>
      </c>
      <c r="K3" s="537">
        <v>44375</v>
      </c>
      <c r="L3" s="537">
        <v>44410</v>
      </c>
      <c r="M3" s="537">
        <v>44438</v>
      </c>
      <c r="N3" s="537">
        <v>44469</v>
      </c>
      <c r="O3" s="203" t="s">
        <v>156</v>
      </c>
      <c r="P3" s="204" t="s">
        <v>200</v>
      </c>
      <c r="Q3" s="204" t="s">
        <v>265</v>
      </c>
      <c r="R3" s="203" t="s">
        <v>241</v>
      </c>
    </row>
    <row r="4" spans="1:18" ht="13.65" customHeight="1" x14ac:dyDescent="0.3">
      <c r="A4" s="116"/>
      <c r="B4" s="78"/>
      <c r="C4" s="717" t="s">
        <v>38</v>
      </c>
      <c r="D4" s="718"/>
      <c r="E4" s="718"/>
      <c r="F4" s="718"/>
      <c r="G4" s="718"/>
      <c r="H4" s="718"/>
      <c r="I4" s="718"/>
      <c r="J4" s="718"/>
      <c r="K4" s="718"/>
      <c r="L4" s="718"/>
      <c r="M4" s="718"/>
      <c r="N4" s="718"/>
      <c r="O4" s="181"/>
      <c r="P4" s="162"/>
      <c r="Q4" s="162"/>
      <c r="R4" s="58"/>
    </row>
    <row r="5" spans="1:18" ht="15.75" customHeight="1" x14ac:dyDescent="0.25">
      <c r="A5" s="179" t="s">
        <v>0</v>
      </c>
      <c r="B5" s="532">
        <v>5020</v>
      </c>
      <c r="C5" s="521">
        <v>14246</v>
      </c>
      <c r="D5" s="213">
        <v>19238</v>
      </c>
      <c r="E5" s="214">
        <v>0</v>
      </c>
      <c r="F5" s="213">
        <v>1238</v>
      </c>
      <c r="G5" s="213">
        <v>827</v>
      </c>
      <c r="H5" s="213">
        <v>413</v>
      </c>
      <c r="I5" s="213">
        <v>0</v>
      </c>
      <c r="J5" s="213">
        <v>196</v>
      </c>
      <c r="K5" s="213">
        <f>O5-SUM(C5:J5)</f>
        <v>104</v>
      </c>
      <c r="L5" s="214"/>
      <c r="M5" s="214"/>
      <c r="N5" s="213"/>
      <c r="O5" s="369">
        <v>36262</v>
      </c>
      <c r="P5" s="194">
        <v>45281</v>
      </c>
      <c r="Q5" s="215">
        <f>P5-O5</f>
        <v>9019</v>
      </c>
      <c r="R5" s="216">
        <f t="shared" ref="R5:R44" si="0">B5+O5</f>
        <v>41282</v>
      </c>
    </row>
    <row r="6" spans="1:18" ht="15.75" customHeight="1" x14ac:dyDescent="0.25">
      <c r="A6" s="179" t="s">
        <v>82</v>
      </c>
      <c r="B6" s="532">
        <v>25113</v>
      </c>
      <c r="C6" s="521">
        <v>0</v>
      </c>
      <c r="D6" s="213">
        <v>59582</v>
      </c>
      <c r="E6" s="214">
        <v>23509</v>
      </c>
      <c r="F6" s="213">
        <v>0</v>
      </c>
      <c r="G6" s="213">
        <v>0</v>
      </c>
      <c r="H6" s="213">
        <v>0</v>
      </c>
      <c r="I6" s="213">
        <v>0</v>
      </c>
      <c r="J6" s="213">
        <v>0</v>
      </c>
      <c r="K6" s="213">
        <f t="shared" ref="K6:K44" si="1">O6-SUM(C6:J6)</f>
        <v>0</v>
      </c>
      <c r="L6" s="214"/>
      <c r="M6" s="214"/>
      <c r="N6" s="213"/>
      <c r="O6" s="369">
        <v>83091</v>
      </c>
      <c r="P6" s="194">
        <v>87402</v>
      </c>
      <c r="Q6" s="215">
        <f t="shared" ref="Q6:Q44" si="2">P6-O6</f>
        <v>4311</v>
      </c>
      <c r="R6" s="216">
        <f t="shared" si="0"/>
        <v>108204</v>
      </c>
    </row>
    <row r="7" spans="1:18" ht="15.75" customHeight="1" x14ac:dyDescent="0.25">
      <c r="A7" s="179" t="s">
        <v>1</v>
      </c>
      <c r="B7" s="532">
        <v>0</v>
      </c>
      <c r="C7" s="521">
        <v>0</v>
      </c>
      <c r="D7" s="213">
        <v>0</v>
      </c>
      <c r="E7" s="214">
        <v>2122</v>
      </c>
      <c r="F7" s="213">
        <v>0</v>
      </c>
      <c r="G7" s="213">
        <v>0</v>
      </c>
      <c r="H7" s="213">
        <v>0</v>
      </c>
      <c r="I7" s="213">
        <v>0</v>
      </c>
      <c r="J7" s="213">
        <v>0</v>
      </c>
      <c r="K7" s="213">
        <f t="shared" si="1"/>
        <v>51</v>
      </c>
      <c r="L7" s="214"/>
      <c r="M7" s="214"/>
      <c r="N7" s="213"/>
      <c r="O7" s="369">
        <v>2173</v>
      </c>
      <c r="P7" s="194">
        <v>7371</v>
      </c>
      <c r="Q7" s="215">
        <f t="shared" si="2"/>
        <v>5198</v>
      </c>
      <c r="R7" s="216">
        <f t="shared" si="0"/>
        <v>2173</v>
      </c>
    </row>
    <row r="8" spans="1:18" ht="15.75" customHeight="1" x14ac:dyDescent="0.25">
      <c r="A8" s="179" t="s">
        <v>2</v>
      </c>
      <c r="B8" s="532">
        <v>0</v>
      </c>
      <c r="C8" s="521">
        <v>0</v>
      </c>
      <c r="D8" s="213">
        <v>0</v>
      </c>
      <c r="E8" s="214">
        <v>0</v>
      </c>
      <c r="F8" s="213">
        <v>0</v>
      </c>
      <c r="G8" s="213">
        <v>0</v>
      </c>
      <c r="H8" s="213">
        <v>0</v>
      </c>
      <c r="I8" s="213">
        <v>0</v>
      </c>
      <c r="J8" s="213">
        <v>0</v>
      </c>
      <c r="K8" s="213">
        <f t="shared" si="1"/>
        <v>0</v>
      </c>
      <c r="L8" s="214"/>
      <c r="M8" s="214"/>
      <c r="N8" s="213"/>
      <c r="O8" s="369">
        <v>0</v>
      </c>
      <c r="P8" s="194">
        <v>11584</v>
      </c>
      <c r="Q8" s="215">
        <f t="shared" si="2"/>
        <v>11584</v>
      </c>
      <c r="R8" s="216">
        <f t="shared" si="0"/>
        <v>0</v>
      </c>
    </row>
    <row r="9" spans="1:18" ht="15.75" customHeight="1" x14ac:dyDescent="0.25">
      <c r="A9" s="179" t="s">
        <v>3</v>
      </c>
      <c r="B9" s="532">
        <v>9284</v>
      </c>
      <c r="C9" s="521">
        <v>272</v>
      </c>
      <c r="D9" s="213">
        <v>0</v>
      </c>
      <c r="E9" s="214">
        <v>0</v>
      </c>
      <c r="F9" s="213">
        <v>5435</v>
      </c>
      <c r="G9" s="213">
        <v>0</v>
      </c>
      <c r="H9" s="213">
        <v>0</v>
      </c>
      <c r="I9" s="213">
        <v>733</v>
      </c>
      <c r="J9" s="213">
        <v>0</v>
      </c>
      <c r="K9" s="213">
        <f t="shared" si="1"/>
        <v>984</v>
      </c>
      <c r="L9" s="214"/>
      <c r="M9" s="214"/>
      <c r="N9" s="213"/>
      <c r="O9" s="369">
        <v>7424</v>
      </c>
      <c r="P9" s="194">
        <v>8424</v>
      </c>
      <c r="Q9" s="215">
        <f t="shared" si="2"/>
        <v>1000</v>
      </c>
      <c r="R9" s="216">
        <f t="shared" si="0"/>
        <v>16708</v>
      </c>
    </row>
    <row r="10" spans="1:18" ht="15.75" customHeight="1" x14ac:dyDescent="0.25">
      <c r="A10" s="179" t="s">
        <v>37</v>
      </c>
      <c r="B10" s="532">
        <v>79789</v>
      </c>
      <c r="C10" s="521">
        <v>2913</v>
      </c>
      <c r="D10" s="213">
        <v>48718</v>
      </c>
      <c r="E10" s="214">
        <v>29487</v>
      </c>
      <c r="F10" s="213">
        <v>39145</v>
      </c>
      <c r="G10" s="213">
        <v>0</v>
      </c>
      <c r="H10" s="213">
        <v>0</v>
      </c>
      <c r="I10" s="213">
        <v>0</v>
      </c>
      <c r="J10" s="213">
        <v>0</v>
      </c>
      <c r="K10" s="213">
        <f t="shared" si="1"/>
        <v>0</v>
      </c>
      <c r="L10" s="214"/>
      <c r="M10" s="214"/>
      <c r="N10" s="213"/>
      <c r="O10" s="369">
        <v>120263</v>
      </c>
      <c r="P10" s="194">
        <v>152691</v>
      </c>
      <c r="Q10" s="215">
        <f t="shared" si="2"/>
        <v>32428</v>
      </c>
      <c r="R10" s="216">
        <f t="shared" si="0"/>
        <v>200052</v>
      </c>
    </row>
    <row r="11" spans="1:18" ht="15.75" customHeight="1" x14ac:dyDescent="0.25">
      <c r="A11" s="179" t="s">
        <v>4</v>
      </c>
      <c r="B11" s="532">
        <v>165</v>
      </c>
      <c r="C11" s="521">
        <v>1046</v>
      </c>
      <c r="D11" s="213">
        <v>2953</v>
      </c>
      <c r="E11" s="214">
        <v>2554</v>
      </c>
      <c r="F11" s="213">
        <v>2598</v>
      </c>
      <c r="G11" s="213">
        <v>1538</v>
      </c>
      <c r="H11" s="213">
        <v>2078</v>
      </c>
      <c r="I11" s="213">
        <v>2887</v>
      </c>
      <c r="J11" s="213">
        <v>1522</v>
      </c>
      <c r="K11" s="213">
        <f t="shared" si="1"/>
        <v>424</v>
      </c>
      <c r="L11" s="214"/>
      <c r="M11" s="214"/>
      <c r="N11" s="213"/>
      <c r="O11" s="369">
        <v>17600</v>
      </c>
      <c r="P11" s="194">
        <v>25273</v>
      </c>
      <c r="Q11" s="215">
        <f t="shared" si="2"/>
        <v>7673</v>
      </c>
      <c r="R11" s="216">
        <f t="shared" si="0"/>
        <v>17765</v>
      </c>
    </row>
    <row r="12" spans="1:18" ht="15.75" customHeight="1" x14ac:dyDescent="0.25">
      <c r="A12" s="179" t="s">
        <v>5</v>
      </c>
      <c r="B12" s="532">
        <v>0</v>
      </c>
      <c r="C12" s="521">
        <v>0</v>
      </c>
      <c r="D12" s="213">
        <v>0</v>
      </c>
      <c r="E12" s="214">
        <v>0</v>
      </c>
      <c r="F12" s="213">
        <v>0</v>
      </c>
      <c r="G12" s="213">
        <v>0</v>
      </c>
      <c r="H12" s="213">
        <v>0</v>
      </c>
      <c r="I12" s="213">
        <v>0</v>
      </c>
      <c r="J12" s="213">
        <v>0</v>
      </c>
      <c r="K12" s="213">
        <f t="shared" si="1"/>
        <v>0</v>
      </c>
      <c r="L12" s="214"/>
      <c r="M12" s="214"/>
      <c r="N12" s="213"/>
      <c r="O12" s="369">
        <v>0</v>
      </c>
      <c r="P12" s="194">
        <v>7258</v>
      </c>
      <c r="Q12" s="215">
        <f t="shared" si="2"/>
        <v>7258</v>
      </c>
      <c r="R12" s="216">
        <f t="shared" si="0"/>
        <v>0</v>
      </c>
    </row>
    <row r="13" spans="1:18" ht="15.75" customHeight="1" x14ac:dyDescent="0.25">
      <c r="A13" s="179" t="s">
        <v>6</v>
      </c>
      <c r="B13" s="532">
        <v>0</v>
      </c>
      <c r="C13" s="521">
        <v>0</v>
      </c>
      <c r="D13" s="213">
        <v>0</v>
      </c>
      <c r="E13" s="214">
        <v>0</v>
      </c>
      <c r="F13" s="213">
        <v>0</v>
      </c>
      <c r="G13" s="213">
        <v>0</v>
      </c>
      <c r="H13" s="213">
        <v>15796</v>
      </c>
      <c r="I13" s="213">
        <v>0</v>
      </c>
      <c r="J13" s="213">
        <v>0</v>
      </c>
      <c r="K13" s="213">
        <f t="shared" si="1"/>
        <v>0</v>
      </c>
      <c r="L13" s="214"/>
      <c r="M13" s="214"/>
      <c r="N13" s="213"/>
      <c r="O13" s="369">
        <v>15796</v>
      </c>
      <c r="P13" s="194">
        <v>15796</v>
      </c>
      <c r="Q13" s="215">
        <f t="shared" si="2"/>
        <v>0</v>
      </c>
      <c r="R13" s="216">
        <f t="shared" si="0"/>
        <v>15796</v>
      </c>
    </row>
    <row r="14" spans="1:18" ht="15.75" customHeight="1" x14ac:dyDescent="0.25">
      <c r="A14" s="179" t="s">
        <v>7</v>
      </c>
      <c r="B14" s="532">
        <v>0</v>
      </c>
      <c r="C14" s="521">
        <v>0</v>
      </c>
      <c r="D14" s="213">
        <v>0</v>
      </c>
      <c r="E14" s="214">
        <v>0</v>
      </c>
      <c r="F14" s="213">
        <v>0</v>
      </c>
      <c r="G14" s="213">
        <v>0</v>
      </c>
      <c r="H14" s="213">
        <v>0</v>
      </c>
      <c r="I14" s="213">
        <v>0</v>
      </c>
      <c r="J14" s="213">
        <v>0</v>
      </c>
      <c r="K14" s="213">
        <f t="shared" si="1"/>
        <v>0</v>
      </c>
      <c r="L14" s="214"/>
      <c r="M14" s="214"/>
      <c r="N14" s="213"/>
      <c r="O14" s="369">
        <v>0</v>
      </c>
      <c r="P14" s="194">
        <v>7258</v>
      </c>
      <c r="Q14" s="215">
        <f t="shared" si="2"/>
        <v>7258</v>
      </c>
      <c r="R14" s="216">
        <f t="shared" si="0"/>
        <v>0</v>
      </c>
    </row>
    <row r="15" spans="1:18" ht="15.75" customHeight="1" x14ac:dyDescent="0.25">
      <c r="A15" s="179" t="s">
        <v>8</v>
      </c>
      <c r="B15" s="532">
        <v>0</v>
      </c>
      <c r="C15" s="521">
        <v>0</v>
      </c>
      <c r="D15" s="213">
        <v>0</v>
      </c>
      <c r="E15" s="214">
        <v>0</v>
      </c>
      <c r="F15" s="213">
        <v>306</v>
      </c>
      <c r="G15" s="213">
        <v>15884</v>
      </c>
      <c r="H15" s="213">
        <v>85528</v>
      </c>
      <c r="I15" s="213">
        <v>7635</v>
      </c>
      <c r="J15" s="213">
        <v>33419</v>
      </c>
      <c r="K15" s="213">
        <f t="shared" si="1"/>
        <v>22437</v>
      </c>
      <c r="L15" s="214"/>
      <c r="M15" s="214"/>
      <c r="N15" s="213"/>
      <c r="O15" s="369">
        <v>165209</v>
      </c>
      <c r="P15" s="194">
        <v>185335</v>
      </c>
      <c r="Q15" s="215">
        <f t="shared" si="2"/>
        <v>20126</v>
      </c>
      <c r="R15" s="216">
        <f t="shared" si="0"/>
        <v>165209</v>
      </c>
    </row>
    <row r="16" spans="1:18" ht="15.75" customHeight="1" x14ac:dyDescent="0.25">
      <c r="A16" s="179" t="s">
        <v>9</v>
      </c>
      <c r="B16" s="532">
        <v>0</v>
      </c>
      <c r="C16" s="521">
        <v>43</v>
      </c>
      <c r="D16" s="213">
        <v>0</v>
      </c>
      <c r="E16" s="214">
        <v>11376</v>
      </c>
      <c r="F16" s="213">
        <v>83</v>
      </c>
      <c r="G16" s="213">
        <v>0</v>
      </c>
      <c r="H16" s="213">
        <v>3</v>
      </c>
      <c r="I16" s="213">
        <v>0</v>
      </c>
      <c r="J16" s="213">
        <v>0</v>
      </c>
      <c r="K16" s="213">
        <f t="shared" si="1"/>
        <v>0</v>
      </c>
      <c r="L16" s="214"/>
      <c r="M16" s="214"/>
      <c r="N16" s="213"/>
      <c r="O16" s="369">
        <v>11505</v>
      </c>
      <c r="P16" s="194">
        <v>11584</v>
      </c>
      <c r="Q16" s="215">
        <f t="shared" si="2"/>
        <v>79</v>
      </c>
      <c r="R16" s="216">
        <f t="shared" si="0"/>
        <v>11505</v>
      </c>
    </row>
    <row r="17" spans="1:18" ht="15.75" customHeight="1" x14ac:dyDescent="0.25">
      <c r="A17" s="179" t="s">
        <v>10</v>
      </c>
      <c r="B17" s="532">
        <v>0</v>
      </c>
      <c r="C17" s="521">
        <v>0</v>
      </c>
      <c r="D17" s="213">
        <v>15245</v>
      </c>
      <c r="E17" s="214">
        <v>0</v>
      </c>
      <c r="F17" s="213">
        <v>0</v>
      </c>
      <c r="G17" s="213">
        <v>0</v>
      </c>
      <c r="H17" s="213">
        <v>12134</v>
      </c>
      <c r="I17" s="213">
        <v>0</v>
      </c>
      <c r="J17" s="213">
        <v>0</v>
      </c>
      <c r="K17" s="213">
        <f t="shared" si="1"/>
        <v>0</v>
      </c>
      <c r="L17" s="214"/>
      <c r="M17" s="214"/>
      <c r="N17" s="213"/>
      <c r="O17" s="369">
        <v>27379</v>
      </c>
      <c r="P17" s="194">
        <v>27379</v>
      </c>
      <c r="Q17" s="215">
        <f t="shared" si="2"/>
        <v>0</v>
      </c>
      <c r="R17" s="216">
        <f t="shared" si="0"/>
        <v>27379</v>
      </c>
    </row>
    <row r="18" spans="1:18" ht="15.75" customHeight="1" x14ac:dyDescent="0.25">
      <c r="A18" s="179" t="s">
        <v>176</v>
      </c>
      <c r="B18" s="532">
        <v>0</v>
      </c>
      <c r="C18" s="521">
        <v>16834</v>
      </c>
      <c r="D18" s="213">
        <v>0</v>
      </c>
      <c r="E18" s="214">
        <v>0</v>
      </c>
      <c r="F18" s="213">
        <v>0</v>
      </c>
      <c r="G18" s="213">
        <v>0</v>
      </c>
      <c r="H18" s="213">
        <v>0</v>
      </c>
      <c r="I18" s="213">
        <v>0</v>
      </c>
      <c r="J18" s="213">
        <v>0</v>
      </c>
      <c r="K18" s="213">
        <f t="shared" si="1"/>
        <v>0</v>
      </c>
      <c r="L18" s="214"/>
      <c r="M18" s="214"/>
      <c r="N18" s="213"/>
      <c r="O18" s="369">
        <v>16834</v>
      </c>
      <c r="P18" s="194">
        <v>16849</v>
      </c>
      <c r="Q18" s="215">
        <f t="shared" si="2"/>
        <v>15</v>
      </c>
      <c r="R18" s="216">
        <f t="shared" si="0"/>
        <v>16834</v>
      </c>
    </row>
    <row r="19" spans="1:18" ht="15.75" customHeight="1" x14ac:dyDescent="0.25">
      <c r="A19" s="179" t="s">
        <v>11</v>
      </c>
      <c r="B19" s="532">
        <v>6900</v>
      </c>
      <c r="C19" s="521">
        <v>5234</v>
      </c>
      <c r="D19" s="213">
        <v>0</v>
      </c>
      <c r="E19" s="214">
        <v>4243</v>
      </c>
      <c r="F19" s="213">
        <v>0</v>
      </c>
      <c r="G19" s="213">
        <v>0</v>
      </c>
      <c r="H19" s="213">
        <v>0</v>
      </c>
      <c r="I19" s="213">
        <v>0</v>
      </c>
      <c r="J19" s="213">
        <v>0</v>
      </c>
      <c r="K19" s="213">
        <f t="shared" si="1"/>
        <v>0</v>
      </c>
      <c r="L19" s="214"/>
      <c r="M19" s="214"/>
      <c r="N19" s="213"/>
      <c r="O19" s="369">
        <v>9477</v>
      </c>
      <c r="P19" s="210">
        <v>9477</v>
      </c>
      <c r="Q19" s="215">
        <f t="shared" si="2"/>
        <v>0</v>
      </c>
      <c r="R19" s="216">
        <f t="shared" si="0"/>
        <v>16377</v>
      </c>
    </row>
    <row r="20" spans="1:18" ht="15.75" customHeight="1" x14ac:dyDescent="0.25">
      <c r="A20" s="179" t="s">
        <v>12</v>
      </c>
      <c r="B20" s="532">
        <v>0</v>
      </c>
      <c r="C20" s="521">
        <v>0</v>
      </c>
      <c r="D20" s="213">
        <v>0</v>
      </c>
      <c r="E20" s="214">
        <v>0</v>
      </c>
      <c r="F20" s="213">
        <v>0</v>
      </c>
      <c r="G20" s="213">
        <v>0</v>
      </c>
      <c r="H20" s="213">
        <v>0</v>
      </c>
      <c r="I20" s="213">
        <v>0</v>
      </c>
      <c r="J20" s="213">
        <v>0</v>
      </c>
      <c r="K20" s="213">
        <f t="shared" si="1"/>
        <v>0</v>
      </c>
      <c r="L20" s="214"/>
      <c r="M20" s="214"/>
      <c r="N20" s="213"/>
      <c r="O20" s="369">
        <v>0</v>
      </c>
      <c r="P20" s="194">
        <v>7258</v>
      </c>
      <c r="Q20" s="215">
        <f t="shared" si="2"/>
        <v>7258</v>
      </c>
      <c r="R20" s="216">
        <f t="shared" si="0"/>
        <v>0</v>
      </c>
    </row>
    <row r="21" spans="1:18" ht="15.75" customHeight="1" x14ac:dyDescent="0.25">
      <c r="A21" s="179" t="s">
        <v>13</v>
      </c>
      <c r="B21" s="532">
        <v>0</v>
      </c>
      <c r="C21" s="521">
        <v>0</v>
      </c>
      <c r="D21" s="213">
        <v>0</v>
      </c>
      <c r="E21" s="214">
        <v>0</v>
      </c>
      <c r="F21" s="213">
        <v>0</v>
      </c>
      <c r="G21" s="213">
        <v>31823</v>
      </c>
      <c r="H21" s="213">
        <v>10519</v>
      </c>
      <c r="I21" s="213">
        <v>0</v>
      </c>
      <c r="J21" s="213">
        <v>0</v>
      </c>
      <c r="K21" s="213">
        <f t="shared" si="1"/>
        <v>7315</v>
      </c>
      <c r="L21" s="214"/>
      <c r="M21" s="214"/>
      <c r="N21" s="213"/>
      <c r="O21" s="369">
        <v>49657</v>
      </c>
      <c r="P21" s="210">
        <v>50546</v>
      </c>
      <c r="Q21" s="215">
        <f t="shared" si="2"/>
        <v>889</v>
      </c>
      <c r="R21" s="216">
        <f t="shared" si="0"/>
        <v>49657</v>
      </c>
    </row>
    <row r="22" spans="1:18" ht="15.75" customHeight="1" x14ac:dyDescent="0.25">
      <c r="A22" s="179" t="s">
        <v>14</v>
      </c>
      <c r="B22" s="532">
        <v>0</v>
      </c>
      <c r="C22" s="521">
        <v>0</v>
      </c>
      <c r="D22" s="213">
        <v>12636</v>
      </c>
      <c r="E22" s="214">
        <v>0</v>
      </c>
      <c r="F22" s="213">
        <v>0</v>
      </c>
      <c r="G22" s="213">
        <v>0</v>
      </c>
      <c r="H22" s="213">
        <v>0</v>
      </c>
      <c r="I22" s="213">
        <v>0</v>
      </c>
      <c r="J22" s="213">
        <v>0</v>
      </c>
      <c r="K22" s="213">
        <f t="shared" si="1"/>
        <v>0</v>
      </c>
      <c r="L22" s="214"/>
      <c r="M22" s="214"/>
      <c r="N22" s="213"/>
      <c r="O22" s="369">
        <v>12636</v>
      </c>
      <c r="P22" s="194">
        <v>12636</v>
      </c>
      <c r="Q22" s="215">
        <f t="shared" si="2"/>
        <v>0</v>
      </c>
      <c r="R22" s="216">
        <f t="shared" si="0"/>
        <v>12636</v>
      </c>
    </row>
    <row r="23" spans="1:18" ht="15.75" customHeight="1" x14ac:dyDescent="0.25">
      <c r="A23" s="179" t="s">
        <v>15</v>
      </c>
      <c r="B23" s="532">
        <v>0</v>
      </c>
      <c r="C23" s="521">
        <v>0</v>
      </c>
      <c r="D23" s="213">
        <v>0</v>
      </c>
      <c r="E23" s="214">
        <v>0</v>
      </c>
      <c r="F23" s="213">
        <v>0</v>
      </c>
      <c r="G23" s="213">
        <v>0</v>
      </c>
      <c r="H23" s="213">
        <v>0</v>
      </c>
      <c r="I23" s="213">
        <v>0</v>
      </c>
      <c r="J23" s="213">
        <v>0</v>
      </c>
      <c r="K23" s="213">
        <f t="shared" si="1"/>
        <v>0</v>
      </c>
      <c r="L23" s="214"/>
      <c r="M23" s="214"/>
      <c r="N23" s="213"/>
      <c r="O23" s="369">
        <v>0</v>
      </c>
      <c r="P23" s="194">
        <v>7258</v>
      </c>
      <c r="Q23" s="215">
        <f t="shared" si="2"/>
        <v>7258</v>
      </c>
      <c r="R23" s="216">
        <f t="shared" si="0"/>
        <v>0</v>
      </c>
    </row>
    <row r="24" spans="1:18" ht="15.75" customHeight="1" x14ac:dyDescent="0.25">
      <c r="A24" s="179" t="s">
        <v>16</v>
      </c>
      <c r="B24" s="532">
        <v>0</v>
      </c>
      <c r="C24" s="521">
        <v>0</v>
      </c>
      <c r="D24" s="213">
        <v>0</v>
      </c>
      <c r="E24" s="214">
        <v>0</v>
      </c>
      <c r="F24" s="213">
        <v>0</v>
      </c>
      <c r="G24" s="213">
        <v>0</v>
      </c>
      <c r="H24" s="213">
        <v>0</v>
      </c>
      <c r="I24" s="213">
        <v>10530</v>
      </c>
      <c r="J24" s="213">
        <v>0</v>
      </c>
      <c r="K24" s="213">
        <f t="shared" si="1"/>
        <v>0</v>
      </c>
      <c r="L24" s="214"/>
      <c r="M24" s="214"/>
      <c r="N24" s="213"/>
      <c r="O24" s="369">
        <v>10530</v>
      </c>
      <c r="P24" s="194">
        <v>10530</v>
      </c>
      <c r="Q24" s="215">
        <f t="shared" si="2"/>
        <v>0</v>
      </c>
      <c r="R24" s="216">
        <f t="shared" si="0"/>
        <v>10530</v>
      </c>
    </row>
    <row r="25" spans="1:18" ht="15.75" customHeight="1" x14ac:dyDescent="0.25">
      <c r="A25" s="179" t="s">
        <v>17</v>
      </c>
      <c r="B25" s="532">
        <v>83</v>
      </c>
      <c r="C25" s="521">
        <v>0</v>
      </c>
      <c r="D25" s="213">
        <v>0</v>
      </c>
      <c r="E25" s="214">
        <v>0</v>
      </c>
      <c r="F25" s="213">
        <v>0</v>
      </c>
      <c r="G25" s="213">
        <v>0</v>
      </c>
      <c r="H25" s="213">
        <v>0</v>
      </c>
      <c r="I25" s="213">
        <v>104</v>
      </c>
      <c r="J25" s="213">
        <v>105</v>
      </c>
      <c r="K25" s="213">
        <f t="shared" si="1"/>
        <v>166</v>
      </c>
      <c r="L25" s="214"/>
      <c r="M25" s="214"/>
      <c r="N25" s="213"/>
      <c r="O25" s="369">
        <v>375</v>
      </c>
      <c r="P25" s="194">
        <v>8424</v>
      </c>
      <c r="Q25" s="215">
        <f t="shared" si="2"/>
        <v>8049</v>
      </c>
      <c r="R25" s="216">
        <f t="shared" si="0"/>
        <v>458</v>
      </c>
    </row>
    <row r="26" spans="1:18" ht="15.75" customHeight="1" x14ac:dyDescent="0.25">
      <c r="A26" s="179" t="s">
        <v>18</v>
      </c>
      <c r="B26" s="532">
        <v>0</v>
      </c>
      <c r="C26" s="521">
        <v>0</v>
      </c>
      <c r="D26" s="213">
        <v>0</v>
      </c>
      <c r="E26" s="214">
        <v>0</v>
      </c>
      <c r="F26" s="213">
        <v>0</v>
      </c>
      <c r="G26" s="213">
        <v>0</v>
      </c>
      <c r="H26" s="213">
        <v>0</v>
      </c>
      <c r="I26" s="213">
        <v>0</v>
      </c>
      <c r="J26" s="213">
        <v>6295</v>
      </c>
      <c r="K26" s="213">
        <f t="shared" si="1"/>
        <v>0</v>
      </c>
      <c r="L26" s="214"/>
      <c r="M26" s="214"/>
      <c r="N26" s="213"/>
      <c r="O26" s="369">
        <v>6295</v>
      </c>
      <c r="P26" s="194">
        <v>11584</v>
      </c>
      <c r="Q26" s="215">
        <f t="shared" si="2"/>
        <v>5289</v>
      </c>
      <c r="R26" s="216">
        <f t="shared" si="0"/>
        <v>6295</v>
      </c>
    </row>
    <row r="27" spans="1:18" ht="15.75" customHeight="1" x14ac:dyDescent="0.25">
      <c r="A27" s="179" t="s">
        <v>19</v>
      </c>
      <c r="B27" s="532">
        <v>0</v>
      </c>
      <c r="C27" s="521">
        <v>0</v>
      </c>
      <c r="D27" s="213">
        <v>0</v>
      </c>
      <c r="E27" s="214">
        <v>0</v>
      </c>
      <c r="F27" s="213">
        <v>0</v>
      </c>
      <c r="G27" s="213">
        <v>0</v>
      </c>
      <c r="H27" s="213">
        <v>0</v>
      </c>
      <c r="I27" s="213">
        <v>0</v>
      </c>
      <c r="J27" s="213">
        <v>0</v>
      </c>
      <c r="K27" s="213">
        <f t="shared" si="1"/>
        <v>0</v>
      </c>
      <c r="L27" s="214"/>
      <c r="M27" s="214"/>
      <c r="N27" s="213"/>
      <c r="O27" s="369">
        <v>0</v>
      </c>
      <c r="P27" s="194">
        <v>7258</v>
      </c>
      <c r="Q27" s="215">
        <f t="shared" si="2"/>
        <v>7258</v>
      </c>
      <c r="R27" s="216">
        <f t="shared" si="0"/>
        <v>0</v>
      </c>
    </row>
    <row r="28" spans="1:18" ht="15.75" customHeight="1" x14ac:dyDescent="0.25">
      <c r="A28" s="209" t="s">
        <v>20</v>
      </c>
      <c r="B28" s="532">
        <v>1498</v>
      </c>
      <c r="C28" s="521">
        <v>0</v>
      </c>
      <c r="D28" s="213">
        <v>5233</v>
      </c>
      <c r="E28" s="214">
        <v>211</v>
      </c>
      <c r="F28" s="213">
        <v>400</v>
      </c>
      <c r="G28" s="213">
        <v>506</v>
      </c>
      <c r="H28" s="213">
        <v>1651</v>
      </c>
      <c r="I28" s="213">
        <v>543</v>
      </c>
      <c r="J28" s="213">
        <v>655</v>
      </c>
      <c r="K28" s="213">
        <f t="shared" si="1"/>
        <v>0</v>
      </c>
      <c r="L28" s="214"/>
      <c r="M28" s="214"/>
      <c r="N28" s="213"/>
      <c r="O28" s="369">
        <v>9199</v>
      </c>
      <c r="P28" s="194">
        <v>10530</v>
      </c>
      <c r="Q28" s="215">
        <f t="shared" si="2"/>
        <v>1331</v>
      </c>
      <c r="R28" s="216">
        <f t="shared" si="0"/>
        <v>10697</v>
      </c>
    </row>
    <row r="29" spans="1:18" ht="15.75" customHeight="1" x14ac:dyDescent="0.25">
      <c r="A29" s="209" t="s">
        <v>21</v>
      </c>
      <c r="B29" s="532">
        <v>4027</v>
      </c>
      <c r="C29" s="521">
        <v>0</v>
      </c>
      <c r="D29" s="213">
        <v>0</v>
      </c>
      <c r="E29" s="214">
        <v>0</v>
      </c>
      <c r="F29" s="213">
        <v>1093</v>
      </c>
      <c r="G29" s="213">
        <v>132</v>
      </c>
      <c r="H29" s="213">
        <v>970</v>
      </c>
      <c r="I29" s="213">
        <v>1026</v>
      </c>
      <c r="J29" s="213">
        <v>2014</v>
      </c>
      <c r="K29" s="213">
        <f t="shared" si="1"/>
        <v>639</v>
      </c>
      <c r="L29" s="214"/>
      <c r="M29" s="214"/>
      <c r="N29" s="213"/>
      <c r="O29" s="369">
        <v>5874</v>
      </c>
      <c r="P29" s="194">
        <v>12636</v>
      </c>
      <c r="Q29" s="215">
        <f t="shared" si="2"/>
        <v>6762</v>
      </c>
      <c r="R29" s="216">
        <f t="shared" si="0"/>
        <v>9901</v>
      </c>
    </row>
    <row r="30" spans="1:18" ht="12.6" customHeight="1" x14ac:dyDescent="0.25">
      <c r="A30" s="209" t="s">
        <v>201</v>
      </c>
      <c r="B30" s="532"/>
      <c r="C30" s="71">
        <v>0</v>
      </c>
      <c r="D30" s="213">
        <v>0</v>
      </c>
      <c r="E30" s="214">
        <v>0</v>
      </c>
      <c r="F30" s="213">
        <v>0</v>
      </c>
      <c r="G30" s="213">
        <v>0</v>
      </c>
      <c r="H30" s="213">
        <v>0</v>
      </c>
      <c r="I30" s="213">
        <v>0</v>
      </c>
      <c r="J30" s="213">
        <v>0</v>
      </c>
      <c r="K30" s="213">
        <f t="shared" si="1"/>
        <v>0</v>
      </c>
      <c r="L30" s="214"/>
      <c r="M30" s="214"/>
      <c r="N30" s="213"/>
      <c r="O30" s="58">
        <v>0</v>
      </c>
      <c r="P30" s="194">
        <v>7258</v>
      </c>
      <c r="Q30" s="215">
        <f t="shared" si="2"/>
        <v>7258</v>
      </c>
      <c r="R30" s="216">
        <f t="shared" si="0"/>
        <v>0</v>
      </c>
    </row>
    <row r="31" spans="1:18" ht="15.75" customHeight="1" x14ac:dyDescent="0.25">
      <c r="A31" s="209" t="s">
        <v>22</v>
      </c>
      <c r="B31" s="532">
        <v>0</v>
      </c>
      <c r="C31" s="521">
        <v>13690</v>
      </c>
      <c r="D31" s="213">
        <v>0</v>
      </c>
      <c r="E31" s="214">
        <v>0</v>
      </c>
      <c r="F31" s="213">
        <v>0</v>
      </c>
      <c r="G31" s="213">
        <v>0</v>
      </c>
      <c r="H31" s="213">
        <v>0</v>
      </c>
      <c r="I31" s="213">
        <v>0</v>
      </c>
      <c r="J31" s="213">
        <v>0</v>
      </c>
      <c r="K31" s="213">
        <f t="shared" si="1"/>
        <v>0</v>
      </c>
      <c r="L31" s="214"/>
      <c r="M31" s="214"/>
      <c r="N31" s="213"/>
      <c r="O31" s="369">
        <v>13690</v>
      </c>
      <c r="P31" s="194">
        <v>13690</v>
      </c>
      <c r="Q31" s="215">
        <f t="shared" si="2"/>
        <v>0</v>
      </c>
      <c r="R31" s="216">
        <f t="shared" si="0"/>
        <v>13690</v>
      </c>
    </row>
    <row r="32" spans="1:18" ht="15.75" customHeight="1" x14ac:dyDescent="0.25">
      <c r="A32" s="209" t="s">
        <v>23</v>
      </c>
      <c r="B32" s="532">
        <v>0</v>
      </c>
      <c r="C32" s="521">
        <v>0</v>
      </c>
      <c r="D32" s="213">
        <v>0</v>
      </c>
      <c r="E32" s="214">
        <v>0</v>
      </c>
      <c r="F32" s="213">
        <v>0</v>
      </c>
      <c r="G32" s="213">
        <v>19582</v>
      </c>
      <c r="H32" s="213">
        <v>0</v>
      </c>
      <c r="I32" s="213">
        <v>0</v>
      </c>
      <c r="J32" s="213">
        <v>2532</v>
      </c>
      <c r="K32" s="213">
        <f t="shared" si="1"/>
        <v>0</v>
      </c>
      <c r="L32" s="214"/>
      <c r="M32" s="214"/>
      <c r="N32" s="213"/>
      <c r="O32" s="369">
        <v>22114</v>
      </c>
      <c r="P32" s="194">
        <v>22114</v>
      </c>
      <c r="Q32" s="215">
        <f t="shared" si="2"/>
        <v>0</v>
      </c>
      <c r="R32" s="216">
        <f t="shared" si="0"/>
        <v>22114</v>
      </c>
    </row>
    <row r="33" spans="1:18" ht="15.75" customHeight="1" x14ac:dyDescent="0.25">
      <c r="A33" s="209" t="s">
        <v>24</v>
      </c>
      <c r="B33" s="532">
        <v>246</v>
      </c>
      <c r="C33" s="521">
        <v>0</v>
      </c>
      <c r="D33" s="213">
        <v>7399</v>
      </c>
      <c r="E33" s="214">
        <v>0</v>
      </c>
      <c r="F33" s="213">
        <v>184</v>
      </c>
      <c r="G33" s="213">
        <v>183</v>
      </c>
      <c r="H33" s="213">
        <v>123</v>
      </c>
      <c r="I33" s="213">
        <v>209</v>
      </c>
      <c r="J33" s="213">
        <v>147</v>
      </c>
      <c r="K33" s="213">
        <f t="shared" si="1"/>
        <v>16088</v>
      </c>
      <c r="L33" s="214"/>
      <c r="M33" s="214"/>
      <c r="N33" s="213"/>
      <c r="O33" s="369">
        <v>24333</v>
      </c>
      <c r="P33" s="194">
        <v>30538</v>
      </c>
      <c r="Q33" s="215">
        <f t="shared" si="2"/>
        <v>6205</v>
      </c>
      <c r="R33" s="216">
        <f t="shared" si="0"/>
        <v>24579</v>
      </c>
    </row>
    <row r="34" spans="1:18" ht="15.75" customHeight="1" x14ac:dyDescent="0.25">
      <c r="A34" s="209" t="s">
        <v>25</v>
      </c>
      <c r="B34" s="532">
        <v>0</v>
      </c>
      <c r="C34" s="521">
        <v>0</v>
      </c>
      <c r="D34" s="213">
        <v>0</v>
      </c>
      <c r="E34" s="214">
        <v>0</v>
      </c>
      <c r="F34" s="213">
        <v>0</v>
      </c>
      <c r="G34" s="213">
        <v>0</v>
      </c>
      <c r="H34" s="213">
        <v>0</v>
      </c>
      <c r="I34" s="213">
        <v>0</v>
      </c>
      <c r="J34" s="213">
        <v>0</v>
      </c>
      <c r="K34" s="213">
        <f t="shared" si="1"/>
        <v>0</v>
      </c>
      <c r="L34" s="214"/>
      <c r="M34" s="214"/>
      <c r="N34" s="213"/>
      <c r="O34" s="369">
        <v>0</v>
      </c>
      <c r="P34" s="194">
        <v>7258</v>
      </c>
      <c r="Q34" s="215">
        <f t="shared" si="2"/>
        <v>7258</v>
      </c>
      <c r="R34" s="216">
        <f t="shared" si="0"/>
        <v>0</v>
      </c>
    </row>
    <row r="35" spans="1:18" ht="15.75" customHeight="1" x14ac:dyDescent="0.25">
      <c r="A35" s="209" t="s">
        <v>43</v>
      </c>
      <c r="B35" s="532">
        <v>0</v>
      </c>
      <c r="C35" s="521">
        <v>0</v>
      </c>
      <c r="D35" s="213">
        <v>0</v>
      </c>
      <c r="E35" s="214">
        <v>1042</v>
      </c>
      <c r="F35" s="213">
        <v>2522</v>
      </c>
      <c r="G35" s="213">
        <v>1160</v>
      </c>
      <c r="H35" s="213">
        <v>1236</v>
      </c>
      <c r="I35" s="213">
        <v>212</v>
      </c>
      <c r="J35" s="213">
        <v>606</v>
      </c>
      <c r="K35" s="213">
        <f t="shared" si="1"/>
        <v>43</v>
      </c>
      <c r="L35" s="214"/>
      <c r="M35" s="214"/>
      <c r="N35" s="213"/>
      <c r="O35" s="369">
        <v>6821</v>
      </c>
      <c r="P35" s="194">
        <v>7258</v>
      </c>
      <c r="Q35" s="215">
        <f t="shared" si="2"/>
        <v>437</v>
      </c>
      <c r="R35" s="216">
        <f t="shared" si="0"/>
        <v>6821</v>
      </c>
    </row>
    <row r="36" spans="1:18" ht="15.75" customHeight="1" x14ac:dyDescent="0.25">
      <c r="A36" s="209" t="s">
        <v>26</v>
      </c>
      <c r="B36" s="532">
        <v>15786</v>
      </c>
      <c r="C36" s="521">
        <v>0</v>
      </c>
      <c r="D36" s="213">
        <v>271</v>
      </c>
      <c r="E36" s="214">
        <v>29463</v>
      </c>
      <c r="F36" s="213">
        <v>9865</v>
      </c>
      <c r="G36" s="213">
        <v>0</v>
      </c>
      <c r="H36" s="213">
        <v>41</v>
      </c>
      <c r="I36" s="213">
        <v>172</v>
      </c>
      <c r="J36" s="213">
        <v>541</v>
      </c>
      <c r="K36" s="213">
        <f t="shared" si="1"/>
        <v>583</v>
      </c>
      <c r="L36" s="214"/>
      <c r="M36" s="214"/>
      <c r="N36" s="213"/>
      <c r="O36" s="369">
        <v>40936</v>
      </c>
      <c r="P36" s="194">
        <v>43175</v>
      </c>
      <c r="Q36" s="215">
        <f t="shared" si="2"/>
        <v>2239</v>
      </c>
      <c r="R36" s="216">
        <f t="shared" si="0"/>
        <v>56722</v>
      </c>
    </row>
    <row r="37" spans="1:18" ht="15.75" customHeight="1" x14ac:dyDescent="0.25">
      <c r="A37" s="179" t="s">
        <v>27</v>
      </c>
      <c r="B37" s="532">
        <v>7204</v>
      </c>
      <c r="C37" s="521">
        <v>0</v>
      </c>
      <c r="D37" s="213">
        <v>0</v>
      </c>
      <c r="E37" s="214">
        <v>0</v>
      </c>
      <c r="F37" s="213">
        <v>0</v>
      </c>
      <c r="G37" s="213">
        <v>0</v>
      </c>
      <c r="H37" s="213">
        <v>0</v>
      </c>
      <c r="I37" s="213">
        <v>34986</v>
      </c>
      <c r="J37" s="213">
        <v>36020</v>
      </c>
      <c r="K37" s="213">
        <f t="shared" si="1"/>
        <v>0</v>
      </c>
      <c r="L37" s="214"/>
      <c r="M37" s="214"/>
      <c r="N37" s="213"/>
      <c r="O37" s="369">
        <v>71006</v>
      </c>
      <c r="P37" s="194">
        <v>142160</v>
      </c>
      <c r="Q37" s="215">
        <f t="shared" si="2"/>
        <v>71154</v>
      </c>
      <c r="R37" s="216">
        <f t="shared" si="0"/>
        <v>78210</v>
      </c>
    </row>
    <row r="38" spans="1:18" ht="15.75" customHeight="1" x14ac:dyDescent="0.25">
      <c r="A38" s="179" t="s">
        <v>28</v>
      </c>
      <c r="B38" s="532">
        <v>0</v>
      </c>
      <c r="C38" s="521">
        <v>0</v>
      </c>
      <c r="D38" s="213">
        <v>24220</v>
      </c>
      <c r="E38" s="214">
        <v>0</v>
      </c>
      <c r="F38" s="213">
        <v>0</v>
      </c>
      <c r="G38" s="213">
        <v>0</v>
      </c>
      <c r="H38" s="213">
        <v>0</v>
      </c>
      <c r="I38" s="213">
        <v>0</v>
      </c>
      <c r="J38" s="213">
        <v>0</v>
      </c>
      <c r="K38" s="213">
        <f t="shared" si="1"/>
        <v>0</v>
      </c>
      <c r="L38" s="214"/>
      <c r="M38" s="214"/>
      <c r="N38" s="213"/>
      <c r="O38" s="369">
        <v>24220</v>
      </c>
      <c r="P38" s="194">
        <v>24220</v>
      </c>
      <c r="Q38" s="215">
        <f t="shared" si="2"/>
        <v>0</v>
      </c>
      <c r="R38" s="216">
        <f t="shared" si="0"/>
        <v>24220</v>
      </c>
    </row>
    <row r="39" spans="1:18" ht="15.75" customHeight="1" x14ac:dyDescent="0.25">
      <c r="A39" s="179" t="s">
        <v>29</v>
      </c>
      <c r="B39" s="532">
        <v>0</v>
      </c>
      <c r="C39" s="521">
        <v>0</v>
      </c>
      <c r="D39" s="213">
        <v>0</v>
      </c>
      <c r="E39" s="214">
        <v>0</v>
      </c>
      <c r="F39" s="213">
        <v>0</v>
      </c>
      <c r="G39" s="213">
        <v>0</v>
      </c>
      <c r="H39" s="213">
        <v>0</v>
      </c>
      <c r="I39" s="213">
        <v>0</v>
      </c>
      <c r="J39" s="213">
        <v>0</v>
      </c>
      <c r="K39" s="213">
        <f t="shared" si="1"/>
        <v>0</v>
      </c>
      <c r="L39" s="214"/>
      <c r="M39" s="214"/>
      <c r="N39" s="213"/>
      <c r="O39" s="369">
        <v>0</v>
      </c>
      <c r="P39" s="194">
        <v>7258</v>
      </c>
      <c r="Q39" s="215">
        <f t="shared" si="2"/>
        <v>7258</v>
      </c>
      <c r="R39" s="216">
        <f t="shared" si="0"/>
        <v>0</v>
      </c>
    </row>
    <row r="40" spans="1:18" ht="15.75" customHeight="1" x14ac:dyDescent="0.25">
      <c r="A40" s="179" t="s">
        <v>30</v>
      </c>
      <c r="B40" s="532"/>
      <c r="C40" s="521">
        <v>0</v>
      </c>
      <c r="D40" s="213">
        <v>0</v>
      </c>
      <c r="E40" s="214">
        <v>0</v>
      </c>
      <c r="F40" s="213">
        <v>0</v>
      </c>
      <c r="G40" s="213">
        <v>0</v>
      </c>
      <c r="H40" s="213">
        <v>0</v>
      </c>
      <c r="I40" s="213">
        <v>0</v>
      </c>
      <c r="J40" s="213">
        <v>0</v>
      </c>
      <c r="K40" s="213">
        <f t="shared" si="1"/>
        <v>0</v>
      </c>
      <c r="L40" s="214"/>
      <c r="M40" s="214"/>
      <c r="N40" s="213"/>
      <c r="O40" s="369">
        <v>0</v>
      </c>
      <c r="P40" s="194">
        <v>12636</v>
      </c>
      <c r="Q40" s="215">
        <f t="shared" si="2"/>
        <v>12636</v>
      </c>
      <c r="R40" s="216">
        <f t="shared" si="0"/>
        <v>0</v>
      </c>
    </row>
    <row r="41" spans="1:18" ht="15.75" customHeight="1" x14ac:dyDescent="0.25">
      <c r="A41" s="179" t="s">
        <v>31</v>
      </c>
      <c r="B41" s="532">
        <v>0</v>
      </c>
      <c r="C41" s="521">
        <v>0</v>
      </c>
      <c r="D41" s="213">
        <v>0</v>
      </c>
      <c r="E41" s="214">
        <v>0</v>
      </c>
      <c r="F41" s="213">
        <v>0</v>
      </c>
      <c r="G41" s="213">
        <v>0</v>
      </c>
      <c r="H41" s="213">
        <v>0</v>
      </c>
      <c r="I41" s="213">
        <v>0</v>
      </c>
      <c r="J41" s="213">
        <v>0</v>
      </c>
      <c r="K41" s="213">
        <f t="shared" si="1"/>
        <v>3</v>
      </c>
      <c r="L41" s="214"/>
      <c r="M41" s="214"/>
      <c r="N41" s="213"/>
      <c r="O41" s="369">
        <v>3</v>
      </c>
      <c r="P41" s="194">
        <v>14743</v>
      </c>
      <c r="Q41" s="215">
        <f t="shared" si="2"/>
        <v>14740</v>
      </c>
      <c r="R41" s="216">
        <f t="shared" si="0"/>
        <v>3</v>
      </c>
    </row>
    <row r="42" spans="1:18" ht="15.75" customHeight="1" x14ac:dyDescent="0.25">
      <c r="A42" s="179" t="s">
        <v>32</v>
      </c>
      <c r="B42" s="532">
        <v>0</v>
      </c>
      <c r="C42" s="521">
        <v>0</v>
      </c>
      <c r="D42" s="213">
        <v>0</v>
      </c>
      <c r="E42" s="214">
        <v>0</v>
      </c>
      <c r="F42" s="213">
        <v>0</v>
      </c>
      <c r="G42" s="213">
        <v>0</v>
      </c>
      <c r="H42" s="213">
        <v>0</v>
      </c>
      <c r="I42" s="213">
        <v>0</v>
      </c>
      <c r="J42" s="213">
        <v>0</v>
      </c>
      <c r="K42" s="213">
        <f t="shared" si="1"/>
        <v>0</v>
      </c>
      <c r="L42" s="214"/>
      <c r="M42" s="214"/>
      <c r="N42" s="213"/>
      <c r="O42" s="369">
        <v>0</v>
      </c>
      <c r="P42" s="194">
        <v>7371</v>
      </c>
      <c r="Q42" s="215">
        <f t="shared" si="2"/>
        <v>7371</v>
      </c>
      <c r="R42" s="216">
        <f t="shared" si="0"/>
        <v>0</v>
      </c>
    </row>
    <row r="43" spans="1:18" ht="15.75" customHeight="1" x14ac:dyDescent="0.25">
      <c r="A43" s="179" t="s">
        <v>33</v>
      </c>
      <c r="B43" s="532">
        <v>0</v>
      </c>
      <c r="C43" s="521">
        <v>0</v>
      </c>
      <c r="D43" s="213">
        <v>0</v>
      </c>
      <c r="E43" s="214">
        <v>0</v>
      </c>
      <c r="F43" s="213">
        <v>0</v>
      </c>
      <c r="G43" s="213">
        <v>0</v>
      </c>
      <c r="H43" s="213">
        <v>0</v>
      </c>
      <c r="I43" s="213">
        <v>0</v>
      </c>
      <c r="J43" s="213">
        <v>0</v>
      </c>
      <c r="K43" s="213">
        <f t="shared" si="1"/>
        <v>0</v>
      </c>
      <c r="L43" s="214"/>
      <c r="M43" s="214"/>
      <c r="N43" s="213"/>
      <c r="O43" s="369">
        <v>0</v>
      </c>
      <c r="P43" s="194">
        <v>7258</v>
      </c>
      <c r="Q43" s="215">
        <f t="shared" si="2"/>
        <v>7258</v>
      </c>
      <c r="R43" s="216">
        <f t="shared" si="0"/>
        <v>0</v>
      </c>
    </row>
    <row r="44" spans="1:18" ht="15.75" customHeight="1" x14ac:dyDescent="0.25">
      <c r="A44" s="179" t="s">
        <v>34</v>
      </c>
      <c r="B44" s="532">
        <v>0</v>
      </c>
      <c r="C44" s="212">
        <f t="shared" ref="C44" si="3">O44</f>
        <v>12636</v>
      </c>
      <c r="D44" s="213">
        <v>0</v>
      </c>
      <c r="E44" s="214">
        <v>0</v>
      </c>
      <c r="F44" s="213">
        <v>0</v>
      </c>
      <c r="G44" s="213">
        <v>0</v>
      </c>
      <c r="H44" s="213">
        <v>0</v>
      </c>
      <c r="I44" s="213">
        <v>0</v>
      </c>
      <c r="J44" s="213">
        <v>0</v>
      </c>
      <c r="K44" s="213">
        <f t="shared" si="1"/>
        <v>0</v>
      </c>
      <c r="L44" s="214"/>
      <c r="M44" s="214"/>
      <c r="N44" s="213"/>
      <c r="O44" s="369">
        <v>12636</v>
      </c>
      <c r="P44" s="194">
        <v>12636</v>
      </c>
      <c r="Q44" s="215">
        <f t="shared" si="2"/>
        <v>0</v>
      </c>
      <c r="R44" s="216">
        <f t="shared" si="0"/>
        <v>12636</v>
      </c>
    </row>
    <row r="45" spans="1:18" ht="12.15" customHeight="1" x14ac:dyDescent="0.25">
      <c r="A45" s="179"/>
      <c r="B45" s="356"/>
      <c r="C45" s="217"/>
      <c r="D45" s="213"/>
      <c r="E45" s="213"/>
      <c r="F45" s="213"/>
      <c r="G45" s="213"/>
      <c r="H45" s="213"/>
      <c r="I45" s="213"/>
      <c r="J45" s="213"/>
      <c r="K45" s="137"/>
      <c r="L45" s="137"/>
      <c r="M45" s="136"/>
      <c r="N45" s="136"/>
      <c r="O45" s="218"/>
      <c r="P45" s="216"/>
      <c r="Q45" s="215"/>
      <c r="R45" s="179"/>
    </row>
    <row r="46" spans="1:18" ht="13.65" customHeight="1" x14ac:dyDescent="0.25">
      <c r="A46" s="219" t="s">
        <v>35</v>
      </c>
      <c r="B46" s="357">
        <f>SUM(B5:B44)</f>
        <v>155115</v>
      </c>
      <c r="C46" s="220">
        <f t="shared" ref="C46:K46" si="4">SUM(C5:C45)</f>
        <v>66914</v>
      </c>
      <c r="D46" s="528">
        <f t="shared" si="4"/>
        <v>195495</v>
      </c>
      <c r="E46" s="528">
        <f t="shared" si="4"/>
        <v>104007</v>
      </c>
      <c r="F46" s="528">
        <f t="shared" si="4"/>
        <v>62869</v>
      </c>
      <c r="G46" s="528">
        <f t="shared" si="4"/>
        <v>71635</v>
      </c>
      <c r="H46" s="528">
        <f t="shared" si="4"/>
        <v>130492</v>
      </c>
      <c r="I46" s="528">
        <f t="shared" si="4"/>
        <v>59037</v>
      </c>
      <c r="J46" s="528">
        <f t="shared" si="4"/>
        <v>84052</v>
      </c>
      <c r="K46" s="528">
        <f t="shared" si="4"/>
        <v>48837</v>
      </c>
      <c r="L46" s="266"/>
      <c r="M46" s="266"/>
      <c r="N46" s="266"/>
      <c r="O46" s="221">
        <f>SUM(O5:O44)</f>
        <v>823338</v>
      </c>
      <c r="P46" s="221">
        <f>SUM(P5:P44)</f>
        <v>1117195</v>
      </c>
      <c r="Q46" s="222">
        <f>P46-O46</f>
        <v>293857</v>
      </c>
      <c r="R46" s="222">
        <f>SUM(R5:R44)</f>
        <v>978453</v>
      </c>
    </row>
    <row r="47" spans="1:18" ht="18" customHeight="1" x14ac:dyDescent="0.25">
      <c r="A47" s="111"/>
      <c r="B47" s="111"/>
      <c r="C47" s="213"/>
      <c r="D47" s="213"/>
      <c r="E47" s="213"/>
      <c r="F47" s="213"/>
      <c r="G47" s="213"/>
      <c r="H47" s="141"/>
      <c r="I47" s="141"/>
      <c r="J47" s="141"/>
      <c r="K47" s="141"/>
      <c r="L47" s="141"/>
      <c r="M47" s="141"/>
      <c r="N47" s="223"/>
      <c r="O47" s="223"/>
      <c r="P47" s="223"/>
      <c r="Q47" s="224"/>
      <c r="R47" s="111"/>
    </row>
    <row r="48" spans="1:18" s="44" customFormat="1" ht="15.75" customHeight="1" x14ac:dyDescent="0.25">
      <c r="A48" s="719" t="s">
        <v>165</v>
      </c>
      <c r="B48" s="719"/>
      <c r="C48" s="719"/>
      <c r="D48" s="719"/>
      <c r="E48" s="719"/>
      <c r="F48" s="719"/>
      <c r="G48" s="719"/>
      <c r="H48" s="719"/>
      <c r="I48" s="719"/>
      <c r="J48" s="719"/>
      <c r="K48" s="719"/>
      <c r="L48" s="719"/>
      <c r="M48" s="719"/>
      <c r="N48" s="141"/>
      <c r="O48" s="225"/>
      <c r="P48" s="213"/>
      <c r="Q48" s="137"/>
      <c r="R48" s="68"/>
    </row>
    <row r="49" spans="1:18" s="44" customFormat="1" ht="15.75" customHeight="1" x14ac:dyDescent="0.25">
      <c r="A49" s="720" t="s">
        <v>252</v>
      </c>
      <c r="B49" s="720"/>
      <c r="C49" s="720"/>
      <c r="D49" s="720"/>
      <c r="E49" s="720"/>
      <c r="F49" s="720"/>
      <c r="G49" s="720"/>
      <c r="H49" s="720"/>
      <c r="I49" s="720"/>
      <c r="J49" s="720"/>
      <c r="K49" s="720"/>
      <c r="L49" s="720"/>
      <c r="M49" s="720"/>
      <c r="N49" s="720"/>
      <c r="O49" s="720"/>
      <c r="P49" s="720"/>
      <c r="Q49" s="720"/>
      <c r="R49" s="720"/>
    </row>
    <row r="50" spans="1:18" s="44" customFormat="1" ht="15.75" customHeight="1" x14ac:dyDescent="0.25">
      <c r="A50" s="720" t="s">
        <v>134</v>
      </c>
      <c r="B50" s="720"/>
      <c r="C50" s="720"/>
      <c r="D50" s="720"/>
      <c r="E50" s="720"/>
      <c r="F50" s="720"/>
      <c r="G50" s="720"/>
      <c r="H50" s="720"/>
      <c r="I50" s="720"/>
      <c r="J50" s="720"/>
      <c r="K50" s="720"/>
      <c r="L50" s="720"/>
      <c r="M50" s="720"/>
      <c r="N50" s="720"/>
      <c r="O50" s="111"/>
      <c r="P50" s="137"/>
      <c r="Q50" s="667"/>
      <c r="R50" s="137"/>
    </row>
    <row r="51" spans="1:18" s="44" customFormat="1" ht="13.65" customHeight="1" x14ac:dyDescent="0.25">
      <c r="A51" s="111" t="s">
        <v>279</v>
      </c>
      <c r="E51" s="20"/>
      <c r="O51" s="276"/>
      <c r="P51" s="20"/>
    </row>
    <row r="52" spans="1:18" s="44" customFormat="1" x14ac:dyDescent="0.25">
      <c r="E52" s="20"/>
      <c r="O52" s="276"/>
      <c r="P52" s="20"/>
    </row>
  </sheetData>
  <mergeCells count="5">
    <mergeCell ref="O2:Q2"/>
    <mergeCell ref="C4:N4"/>
    <mergeCell ref="A48:M48"/>
    <mergeCell ref="A50:N50"/>
    <mergeCell ref="A49:R49"/>
  </mergeCells>
  <phoneticPr fontId="36" type="noConversion"/>
  <pageMargins left="0.5" right="0.17" top="1" bottom="0.17" header="0.3" footer="0.17"/>
  <pageSetup scale="67" orientation="landscape" r:id="rId1"/>
  <headerFooter alignWithMargins="0"/>
  <ignoredErrors>
    <ignoredError sqref="Q46" formula="1"/>
    <ignoredError sqref="E45:E46 K5 K6:K4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C3E1B-8396-4233-AE2B-A61C46D159F2}">
  <sheetPr>
    <pageSetUpPr fitToPage="1"/>
  </sheetPr>
  <dimension ref="A1:E46"/>
  <sheetViews>
    <sheetView zoomScaleNormal="100" workbookViewId="0">
      <selection activeCell="A21" sqref="A21:E21"/>
    </sheetView>
  </sheetViews>
  <sheetFormatPr defaultColWidth="9.109375" defaultRowHeight="13.2" x14ac:dyDescent="0.25"/>
  <cols>
    <col min="1" max="1" width="28.6640625" style="247" customWidth="1"/>
    <col min="2" max="2" width="21.6640625" style="247" customWidth="1"/>
    <col min="3" max="3" width="19.109375" style="247" customWidth="1"/>
    <col min="4" max="5" width="21.6640625" style="247" customWidth="1"/>
    <col min="6" max="16384" width="9.109375" style="247"/>
  </cols>
  <sheetData>
    <row r="1" spans="1:5" ht="15.6" x14ac:dyDescent="0.3">
      <c r="A1" s="676" t="s">
        <v>331</v>
      </c>
      <c r="B1" s="676"/>
      <c r="C1" s="676"/>
      <c r="D1" s="676"/>
      <c r="E1" s="676"/>
    </row>
    <row r="2" spans="1:5" ht="25.95" customHeight="1" x14ac:dyDescent="0.25">
      <c r="A2" s="677" t="s">
        <v>332</v>
      </c>
      <c r="B2" s="678" t="s">
        <v>333</v>
      </c>
      <c r="C2" s="677" t="s">
        <v>334</v>
      </c>
      <c r="D2" s="677" t="s">
        <v>335</v>
      </c>
      <c r="E2" s="678" t="s">
        <v>336</v>
      </c>
    </row>
    <row r="3" spans="1:5" ht="14.4" customHeight="1" x14ac:dyDescent="0.25">
      <c r="A3" s="679"/>
      <c r="B3" s="721" t="s">
        <v>38</v>
      </c>
      <c r="C3" s="722"/>
      <c r="D3" s="722"/>
      <c r="E3" s="723"/>
    </row>
    <row r="4" spans="1:5" ht="13.8" x14ac:dyDescent="0.25">
      <c r="A4" s="680" t="s">
        <v>0</v>
      </c>
      <c r="B4" s="425">
        <v>45281</v>
      </c>
      <c r="C4" s="425"/>
      <c r="D4" s="681">
        <v>3962</v>
      </c>
      <c r="E4" s="425">
        <f>B4-C4+D4</f>
        <v>49243</v>
      </c>
    </row>
    <row r="5" spans="1:5" ht="13.8" x14ac:dyDescent="0.25">
      <c r="A5" s="682" t="s">
        <v>109</v>
      </c>
      <c r="B5" s="425">
        <v>87402</v>
      </c>
      <c r="C5" s="425"/>
      <c r="D5" s="681">
        <v>7648</v>
      </c>
      <c r="E5" s="425">
        <f t="shared" ref="E5:E43" si="0">B5-C5+D5</f>
        <v>95050</v>
      </c>
    </row>
    <row r="6" spans="1:5" ht="13.8" x14ac:dyDescent="0.25">
      <c r="A6" s="682" t="s">
        <v>1</v>
      </c>
      <c r="B6" s="425">
        <v>7371</v>
      </c>
      <c r="C6" s="425"/>
      <c r="D6" s="681">
        <v>0</v>
      </c>
      <c r="E6" s="425">
        <f t="shared" si="0"/>
        <v>7371</v>
      </c>
    </row>
    <row r="7" spans="1:5" ht="13.8" x14ac:dyDescent="0.25">
      <c r="A7" s="682" t="s">
        <v>2</v>
      </c>
      <c r="B7" s="425">
        <v>11584</v>
      </c>
      <c r="C7" s="425"/>
      <c r="D7" s="681">
        <v>1014</v>
      </c>
      <c r="E7" s="425">
        <f t="shared" si="0"/>
        <v>12598</v>
      </c>
    </row>
    <row r="8" spans="1:5" ht="13.8" x14ac:dyDescent="0.25">
      <c r="A8" s="682" t="s">
        <v>3</v>
      </c>
      <c r="B8" s="425">
        <v>8424</v>
      </c>
      <c r="C8" s="425"/>
      <c r="D8" s="681">
        <v>737</v>
      </c>
      <c r="E8" s="425">
        <f t="shared" si="0"/>
        <v>9161</v>
      </c>
    </row>
    <row r="9" spans="1:5" ht="13.8" x14ac:dyDescent="0.25">
      <c r="A9" s="682" t="s">
        <v>37</v>
      </c>
      <c r="B9" s="425">
        <v>152691</v>
      </c>
      <c r="C9" s="425"/>
      <c r="D9" s="681">
        <v>13361</v>
      </c>
      <c r="E9" s="425">
        <f t="shared" si="0"/>
        <v>166052</v>
      </c>
    </row>
    <row r="10" spans="1:5" ht="13.8" x14ac:dyDescent="0.25">
      <c r="A10" s="682" t="s">
        <v>4</v>
      </c>
      <c r="B10" s="425">
        <v>25273</v>
      </c>
      <c r="C10" s="425"/>
      <c r="D10" s="681">
        <v>2211</v>
      </c>
      <c r="E10" s="425">
        <f t="shared" si="0"/>
        <v>27484</v>
      </c>
    </row>
    <row r="11" spans="1:5" ht="13.8" x14ac:dyDescent="0.25">
      <c r="A11" s="682" t="s">
        <v>5</v>
      </c>
      <c r="B11" s="425">
        <v>7258</v>
      </c>
      <c r="C11" s="425">
        <v>7258</v>
      </c>
      <c r="D11" s="681"/>
      <c r="E11" s="425">
        <f t="shared" si="0"/>
        <v>0</v>
      </c>
    </row>
    <row r="12" spans="1:5" ht="13.8" x14ac:dyDescent="0.25">
      <c r="A12" s="682" t="s">
        <v>6</v>
      </c>
      <c r="B12" s="425">
        <v>15796</v>
      </c>
      <c r="C12" s="425"/>
      <c r="D12" s="681">
        <v>1381</v>
      </c>
      <c r="E12" s="425">
        <f t="shared" si="0"/>
        <v>17177</v>
      </c>
    </row>
    <row r="13" spans="1:5" ht="13.8" x14ac:dyDescent="0.25">
      <c r="A13" s="682" t="s">
        <v>7</v>
      </c>
      <c r="B13" s="425">
        <v>7258</v>
      </c>
      <c r="C13" s="425">
        <v>7258</v>
      </c>
      <c r="D13" s="681"/>
      <c r="E13" s="425">
        <f t="shared" si="0"/>
        <v>0</v>
      </c>
    </row>
    <row r="14" spans="1:5" ht="13.8" x14ac:dyDescent="0.25">
      <c r="A14" s="682" t="s">
        <v>337</v>
      </c>
      <c r="B14" s="425">
        <v>185335</v>
      </c>
      <c r="C14" s="425"/>
      <c r="D14" s="681">
        <v>16217</v>
      </c>
      <c r="E14" s="425">
        <f t="shared" si="0"/>
        <v>201552</v>
      </c>
    </row>
    <row r="15" spans="1:5" ht="13.8" x14ac:dyDescent="0.25">
      <c r="A15" s="682" t="s">
        <v>9</v>
      </c>
      <c r="B15" s="425">
        <v>11584</v>
      </c>
      <c r="C15" s="425"/>
      <c r="D15" s="681">
        <v>1014</v>
      </c>
      <c r="E15" s="425">
        <f t="shared" si="0"/>
        <v>12598</v>
      </c>
    </row>
    <row r="16" spans="1:5" ht="13.8" x14ac:dyDescent="0.25">
      <c r="A16" s="682" t="s">
        <v>10</v>
      </c>
      <c r="B16" s="425">
        <v>27379</v>
      </c>
      <c r="C16" s="425"/>
      <c r="D16" s="681">
        <v>2396</v>
      </c>
      <c r="E16" s="425">
        <f t="shared" si="0"/>
        <v>29775</v>
      </c>
    </row>
    <row r="17" spans="1:5" ht="13.8" x14ac:dyDescent="0.25">
      <c r="A17" s="307" t="s">
        <v>338</v>
      </c>
      <c r="B17" s="425">
        <v>16849</v>
      </c>
      <c r="C17" s="425"/>
      <c r="D17" s="681">
        <v>1474</v>
      </c>
      <c r="E17" s="425">
        <f t="shared" si="0"/>
        <v>18323</v>
      </c>
    </row>
    <row r="18" spans="1:5" ht="13.8" x14ac:dyDescent="0.25">
      <c r="A18" s="682" t="s">
        <v>11</v>
      </c>
      <c r="B18" s="425">
        <v>9477</v>
      </c>
      <c r="C18" s="425"/>
      <c r="D18" s="681">
        <v>829</v>
      </c>
      <c r="E18" s="425">
        <f t="shared" si="0"/>
        <v>10306</v>
      </c>
    </row>
    <row r="19" spans="1:5" ht="13.8" x14ac:dyDescent="0.25">
      <c r="A19" s="682" t="s">
        <v>12</v>
      </c>
      <c r="B19" s="425">
        <v>7258</v>
      </c>
      <c r="C19" s="425">
        <v>7258</v>
      </c>
      <c r="D19" s="681"/>
      <c r="E19" s="425">
        <f t="shared" si="0"/>
        <v>0</v>
      </c>
    </row>
    <row r="20" spans="1:5" ht="13.8" x14ac:dyDescent="0.25">
      <c r="A20" s="682" t="s">
        <v>13</v>
      </c>
      <c r="B20" s="425">
        <v>50546</v>
      </c>
      <c r="C20" s="425"/>
      <c r="D20" s="681">
        <v>4423</v>
      </c>
      <c r="E20" s="425">
        <f t="shared" si="0"/>
        <v>54969</v>
      </c>
    </row>
    <row r="21" spans="1:5" ht="13.8" x14ac:dyDescent="0.25">
      <c r="A21" s="682" t="s">
        <v>14</v>
      </c>
      <c r="B21" s="425">
        <v>12636</v>
      </c>
      <c r="C21" s="425"/>
      <c r="D21" s="681">
        <v>1106</v>
      </c>
      <c r="E21" s="425">
        <f t="shared" si="0"/>
        <v>13742</v>
      </c>
    </row>
    <row r="22" spans="1:5" ht="13.8" x14ac:dyDescent="0.25">
      <c r="A22" s="682" t="s">
        <v>15</v>
      </c>
      <c r="B22" s="425">
        <v>7258</v>
      </c>
      <c r="C22" s="425">
        <v>7258</v>
      </c>
      <c r="D22" s="681"/>
      <c r="E22" s="425">
        <f t="shared" si="0"/>
        <v>0</v>
      </c>
    </row>
    <row r="23" spans="1:5" ht="13.8" x14ac:dyDescent="0.25">
      <c r="A23" s="682" t="s">
        <v>16</v>
      </c>
      <c r="B23" s="425">
        <v>10530</v>
      </c>
      <c r="C23" s="425"/>
      <c r="D23" s="681">
        <v>921</v>
      </c>
      <c r="E23" s="425">
        <f t="shared" si="0"/>
        <v>11451</v>
      </c>
    </row>
    <row r="24" spans="1:5" ht="13.8" x14ac:dyDescent="0.25">
      <c r="A24" s="682" t="s">
        <v>17</v>
      </c>
      <c r="B24" s="425">
        <v>8424</v>
      </c>
      <c r="C24" s="425"/>
      <c r="D24" s="681">
        <v>737</v>
      </c>
      <c r="E24" s="425">
        <f t="shared" si="0"/>
        <v>9161</v>
      </c>
    </row>
    <row r="25" spans="1:5" ht="13.8" x14ac:dyDescent="0.25">
      <c r="A25" s="682" t="s">
        <v>18</v>
      </c>
      <c r="B25" s="425">
        <v>11584</v>
      </c>
      <c r="C25" s="425"/>
      <c r="D25" s="681">
        <v>1014</v>
      </c>
      <c r="E25" s="425">
        <f t="shared" si="0"/>
        <v>12598</v>
      </c>
    </row>
    <row r="26" spans="1:5" ht="13.8" x14ac:dyDescent="0.25">
      <c r="A26" s="682" t="s">
        <v>19</v>
      </c>
      <c r="B26" s="425">
        <v>7258</v>
      </c>
      <c r="C26" s="425">
        <v>7258</v>
      </c>
      <c r="D26" s="681"/>
      <c r="E26" s="425">
        <f t="shared" si="0"/>
        <v>0</v>
      </c>
    </row>
    <row r="27" spans="1:5" ht="13.8" x14ac:dyDescent="0.25">
      <c r="A27" s="682" t="s">
        <v>20</v>
      </c>
      <c r="B27" s="425">
        <v>10530</v>
      </c>
      <c r="C27" s="425"/>
      <c r="D27" s="681">
        <v>921</v>
      </c>
      <c r="E27" s="425">
        <f t="shared" si="0"/>
        <v>11451</v>
      </c>
    </row>
    <row r="28" spans="1:5" ht="13.8" x14ac:dyDescent="0.25">
      <c r="A28" s="682" t="s">
        <v>21</v>
      </c>
      <c r="B28" s="425">
        <v>12636</v>
      </c>
      <c r="C28" s="425"/>
      <c r="D28" s="681">
        <v>1106</v>
      </c>
      <c r="E28" s="425">
        <f t="shared" si="0"/>
        <v>13742</v>
      </c>
    </row>
    <row r="29" spans="1:5" ht="13.8" x14ac:dyDescent="0.25">
      <c r="A29" s="682" t="s">
        <v>36</v>
      </c>
      <c r="B29" s="425">
        <v>7258</v>
      </c>
      <c r="C29" s="425"/>
      <c r="D29" s="681"/>
      <c r="E29" s="425">
        <f t="shared" si="0"/>
        <v>7258</v>
      </c>
    </row>
    <row r="30" spans="1:5" ht="13.8" x14ac:dyDescent="0.25">
      <c r="A30" s="682" t="s">
        <v>22</v>
      </c>
      <c r="B30" s="425">
        <v>13690</v>
      </c>
      <c r="C30" s="425"/>
      <c r="D30" s="681">
        <v>1199</v>
      </c>
      <c r="E30" s="425">
        <f t="shared" si="0"/>
        <v>14889</v>
      </c>
    </row>
    <row r="31" spans="1:5" ht="13.8" x14ac:dyDescent="0.25">
      <c r="A31" s="682" t="s">
        <v>23</v>
      </c>
      <c r="B31" s="425">
        <v>22114</v>
      </c>
      <c r="C31" s="425"/>
      <c r="D31" s="681">
        <v>1935</v>
      </c>
      <c r="E31" s="425">
        <f t="shared" si="0"/>
        <v>24049</v>
      </c>
    </row>
    <row r="32" spans="1:5" ht="13.8" x14ac:dyDescent="0.25">
      <c r="A32" s="682" t="s">
        <v>24</v>
      </c>
      <c r="B32" s="425">
        <v>30538</v>
      </c>
      <c r="C32" s="425"/>
      <c r="D32" s="681">
        <v>2672</v>
      </c>
      <c r="E32" s="425">
        <f t="shared" si="0"/>
        <v>33210</v>
      </c>
    </row>
    <row r="33" spans="1:5" ht="13.8" x14ac:dyDescent="0.25">
      <c r="A33" s="682" t="s">
        <v>25</v>
      </c>
      <c r="B33" s="425">
        <v>7258</v>
      </c>
      <c r="C33" s="425">
        <v>7258</v>
      </c>
      <c r="D33" s="681"/>
      <c r="E33" s="425">
        <f t="shared" si="0"/>
        <v>0</v>
      </c>
    </row>
    <row r="34" spans="1:5" ht="13.8" x14ac:dyDescent="0.25">
      <c r="A34" s="682" t="s">
        <v>43</v>
      </c>
      <c r="B34" s="425">
        <v>7258</v>
      </c>
      <c r="C34" s="425"/>
      <c r="D34" s="681"/>
      <c r="E34" s="425">
        <f t="shared" si="0"/>
        <v>7258</v>
      </c>
    </row>
    <row r="35" spans="1:5" ht="13.8" x14ac:dyDescent="0.25">
      <c r="A35" s="682" t="s">
        <v>26</v>
      </c>
      <c r="B35" s="425">
        <v>43175</v>
      </c>
      <c r="C35" s="425"/>
      <c r="D35" s="681">
        <v>3778</v>
      </c>
      <c r="E35" s="425">
        <f t="shared" si="0"/>
        <v>46953</v>
      </c>
    </row>
    <row r="36" spans="1:5" ht="13.8" x14ac:dyDescent="0.25">
      <c r="A36" s="682" t="s">
        <v>339</v>
      </c>
      <c r="B36" s="425">
        <v>142160</v>
      </c>
      <c r="C36" s="425"/>
      <c r="D36" s="681">
        <v>0</v>
      </c>
      <c r="E36" s="425">
        <f t="shared" si="0"/>
        <v>142160</v>
      </c>
    </row>
    <row r="37" spans="1:5" ht="13.8" x14ac:dyDescent="0.25">
      <c r="A37" s="682" t="s">
        <v>28</v>
      </c>
      <c r="B37" s="425">
        <v>24220</v>
      </c>
      <c r="C37" s="425"/>
      <c r="D37" s="681">
        <v>2119</v>
      </c>
      <c r="E37" s="425">
        <f t="shared" si="0"/>
        <v>26339</v>
      </c>
    </row>
    <row r="38" spans="1:5" ht="13.8" x14ac:dyDescent="0.25">
      <c r="A38" s="682" t="s">
        <v>340</v>
      </c>
      <c r="B38" s="425">
        <v>7258</v>
      </c>
      <c r="C38" s="425">
        <v>7258</v>
      </c>
      <c r="D38" s="681"/>
      <c r="E38" s="425">
        <f t="shared" si="0"/>
        <v>0</v>
      </c>
    </row>
    <row r="39" spans="1:5" ht="13.8" x14ac:dyDescent="0.25">
      <c r="A39" s="682" t="s">
        <v>30</v>
      </c>
      <c r="B39" s="425">
        <v>12636</v>
      </c>
      <c r="C39" s="425">
        <v>12636</v>
      </c>
      <c r="D39" s="681"/>
      <c r="E39" s="425">
        <f t="shared" si="0"/>
        <v>0</v>
      </c>
    </row>
    <row r="40" spans="1:5" ht="13.8" x14ac:dyDescent="0.25">
      <c r="A40" s="682" t="s">
        <v>31</v>
      </c>
      <c r="B40" s="425">
        <v>14743</v>
      </c>
      <c r="C40" s="425"/>
      <c r="D40" s="681">
        <v>1290</v>
      </c>
      <c r="E40" s="425">
        <f t="shared" si="0"/>
        <v>16033</v>
      </c>
    </row>
    <row r="41" spans="1:5" ht="13.8" x14ac:dyDescent="0.25">
      <c r="A41" s="682" t="s">
        <v>32</v>
      </c>
      <c r="B41" s="425">
        <v>7371</v>
      </c>
      <c r="C41" s="425">
        <v>7371</v>
      </c>
      <c r="D41" s="681"/>
      <c r="E41" s="425">
        <f t="shared" si="0"/>
        <v>0</v>
      </c>
    </row>
    <row r="42" spans="1:5" ht="13.8" x14ac:dyDescent="0.25">
      <c r="A42" s="682" t="s">
        <v>33</v>
      </c>
      <c r="B42" s="425">
        <v>7258</v>
      </c>
      <c r="C42" s="425">
        <v>5758</v>
      </c>
      <c r="D42" s="681"/>
      <c r="E42" s="425">
        <f t="shared" si="0"/>
        <v>1500</v>
      </c>
    </row>
    <row r="43" spans="1:5" ht="13.8" x14ac:dyDescent="0.25">
      <c r="A43" s="683" t="s">
        <v>34</v>
      </c>
      <c r="B43" s="684">
        <v>12636</v>
      </c>
      <c r="C43" s="425"/>
      <c r="D43" s="681">
        <v>1106</v>
      </c>
      <c r="E43" s="425">
        <f t="shared" si="0"/>
        <v>13742</v>
      </c>
    </row>
    <row r="44" spans="1:5" ht="13.8" x14ac:dyDescent="0.25">
      <c r="A44" s="685" t="s">
        <v>35</v>
      </c>
      <c r="B44" s="686">
        <f>SUM(B4:B43)</f>
        <v>1117195</v>
      </c>
      <c r="C44" s="686">
        <f>SUM(C4:C43)</f>
        <v>76571</v>
      </c>
      <c r="D44" s="686">
        <f>SUM(D4:D43)</f>
        <v>76571</v>
      </c>
      <c r="E44" s="686">
        <f>SUM(E4:E43)</f>
        <v>1117195</v>
      </c>
    </row>
    <row r="45" spans="1:5" x14ac:dyDescent="0.25">
      <c r="A45" s="687"/>
      <c r="B45" s="687"/>
      <c r="C45" s="687"/>
      <c r="D45" s="687"/>
      <c r="E45" s="687"/>
    </row>
    <row r="46" spans="1:5" s="248" customFormat="1" ht="16.8" customHeight="1" x14ac:dyDescent="0.25">
      <c r="A46" s="724" t="s">
        <v>341</v>
      </c>
      <c r="B46" s="724"/>
      <c r="C46" s="724"/>
      <c r="D46" s="724"/>
      <c r="E46" s="725"/>
    </row>
  </sheetData>
  <mergeCells count="2">
    <mergeCell ref="B3:E3"/>
    <mergeCell ref="A46:E46"/>
  </mergeCells>
  <pageMargins left="0.5" right="0.17" top="1" bottom="0.17" header="0.17" footer="0.17"/>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7"/>
  <sheetViews>
    <sheetView showGridLines="0" zoomScaleNormal="100" workbookViewId="0">
      <selection activeCell="A26" sqref="A26"/>
    </sheetView>
  </sheetViews>
  <sheetFormatPr defaultRowHeight="13.2" x14ac:dyDescent="0.25"/>
  <cols>
    <col min="1" max="1" width="28.88671875" customWidth="1"/>
    <col min="2" max="2" width="8.77734375" customWidth="1"/>
    <col min="3" max="3" width="10.88671875" customWidth="1"/>
    <col min="4" max="6" width="8.77734375" customWidth="1"/>
    <col min="7" max="7" width="13.109375" customWidth="1"/>
    <col min="8" max="8" width="11.33203125" customWidth="1"/>
    <col min="9" max="9" width="10" customWidth="1"/>
    <col min="10" max="10" width="11" customWidth="1"/>
    <col min="11" max="13" width="8.77734375" customWidth="1"/>
    <col min="14" max="14" width="11.21875" customWidth="1"/>
    <col min="15" max="15" width="8.44140625" customWidth="1"/>
    <col min="16" max="16" width="10" customWidth="1"/>
    <col min="17" max="17" width="11.33203125" bestFit="1" customWidth="1"/>
  </cols>
  <sheetData>
    <row r="1" spans="1:18" s="22" customFormat="1" ht="18.75" customHeight="1" x14ac:dyDescent="0.25">
      <c r="A1" s="259" t="s">
        <v>251</v>
      </c>
      <c r="B1" s="259"/>
      <c r="C1" s="259"/>
      <c r="D1" s="259"/>
      <c r="E1" s="259"/>
      <c r="F1" s="259"/>
      <c r="G1" s="259"/>
      <c r="H1" s="259"/>
      <c r="I1" s="259"/>
      <c r="J1" s="259"/>
      <c r="K1" s="259"/>
      <c r="L1" s="259"/>
      <c r="M1" s="259"/>
      <c r="N1" s="259"/>
      <c r="O1" s="259"/>
      <c r="P1" s="259"/>
    </row>
    <row r="2" spans="1:18" s="22" customFormat="1" ht="18" customHeight="1" x14ac:dyDescent="0.25">
      <c r="A2" s="26"/>
      <c r="B2" s="149" t="s">
        <v>245</v>
      </c>
      <c r="C2" s="113" t="s">
        <v>246</v>
      </c>
      <c r="D2" s="113" t="s">
        <v>247</v>
      </c>
      <c r="E2" s="201" t="s">
        <v>243</v>
      </c>
      <c r="F2" s="113" t="s">
        <v>244</v>
      </c>
      <c r="G2" s="113" t="s">
        <v>235</v>
      </c>
      <c r="H2" s="113" t="s">
        <v>236</v>
      </c>
      <c r="I2" s="113" t="s">
        <v>237</v>
      </c>
      <c r="J2" s="201" t="s">
        <v>238</v>
      </c>
      <c r="K2" s="113" t="s">
        <v>239</v>
      </c>
      <c r="L2" s="113" t="s">
        <v>240</v>
      </c>
      <c r="M2" s="114" t="s">
        <v>230</v>
      </c>
      <c r="N2" s="715" t="s">
        <v>250</v>
      </c>
      <c r="O2" s="716"/>
      <c r="P2" s="729"/>
    </row>
    <row r="3" spans="1:18" s="25" customFormat="1" ht="32.25" customHeight="1" x14ac:dyDescent="0.2">
      <c r="A3" s="24"/>
      <c r="B3" s="538">
        <v>44137</v>
      </c>
      <c r="C3" s="537">
        <v>44165</v>
      </c>
      <c r="D3" s="537">
        <v>44193</v>
      </c>
      <c r="E3" s="537">
        <v>44228</v>
      </c>
      <c r="F3" s="537">
        <v>44256</v>
      </c>
      <c r="G3" s="537">
        <v>44284</v>
      </c>
      <c r="H3" s="537">
        <v>44319</v>
      </c>
      <c r="I3" s="537">
        <v>44348</v>
      </c>
      <c r="J3" s="537">
        <v>44375</v>
      </c>
      <c r="K3" s="537">
        <v>44410</v>
      </c>
      <c r="L3" s="537">
        <v>44438</v>
      </c>
      <c r="M3" s="537">
        <v>44469</v>
      </c>
      <c r="N3" s="228" t="s">
        <v>153</v>
      </c>
      <c r="O3" s="229" t="s">
        <v>55</v>
      </c>
      <c r="P3" s="204" t="s">
        <v>154</v>
      </c>
    </row>
    <row r="4" spans="1:18" ht="13.2" customHeight="1" x14ac:dyDescent="0.25">
      <c r="A4" s="12"/>
      <c r="B4" s="13"/>
      <c r="C4" s="14"/>
      <c r="D4" s="14"/>
      <c r="E4" s="14"/>
      <c r="F4" s="15"/>
      <c r="G4" s="4"/>
      <c r="H4" s="4"/>
      <c r="I4" s="2"/>
      <c r="J4" s="2"/>
      <c r="K4" s="2"/>
      <c r="L4" s="2"/>
      <c r="M4" s="6"/>
      <c r="N4" s="10"/>
      <c r="O4" s="9"/>
      <c r="P4" s="3"/>
    </row>
    <row r="5" spans="1:18" ht="12.75" customHeight="1" x14ac:dyDescent="0.3">
      <c r="A5" s="71"/>
      <c r="B5" s="726" t="s">
        <v>41</v>
      </c>
      <c r="C5" s="727"/>
      <c r="D5" s="727"/>
      <c r="E5" s="727"/>
      <c r="F5" s="727"/>
      <c r="G5" s="727"/>
      <c r="H5" s="727"/>
      <c r="I5" s="727"/>
      <c r="J5" s="727"/>
      <c r="K5" s="727"/>
      <c r="L5" s="727"/>
      <c r="M5" s="728"/>
      <c r="N5" s="116"/>
      <c r="O5" s="117"/>
      <c r="P5" s="116"/>
    </row>
    <row r="6" spans="1:18" ht="13.2" customHeight="1" x14ac:dyDescent="0.3">
      <c r="A6" s="71"/>
      <c r="B6" s="118"/>
      <c r="C6" s="119"/>
      <c r="D6" s="119"/>
      <c r="E6" s="119"/>
      <c r="F6" s="120"/>
      <c r="G6" s="121"/>
      <c r="H6" s="121"/>
      <c r="I6" s="119"/>
      <c r="J6" s="119"/>
      <c r="K6" s="119"/>
      <c r="L6" s="119"/>
      <c r="M6" s="122"/>
      <c r="N6" s="123"/>
      <c r="O6" s="124"/>
      <c r="P6" s="125"/>
    </row>
    <row r="7" spans="1:18" s="74" customFormat="1" ht="15" customHeight="1" x14ac:dyDescent="0.25">
      <c r="A7" s="146" t="s">
        <v>171</v>
      </c>
      <c r="B7" s="280">
        <v>6824</v>
      </c>
      <c r="C7" s="281">
        <v>0</v>
      </c>
      <c r="D7" s="281">
        <v>0</v>
      </c>
      <c r="E7" s="282">
        <v>266</v>
      </c>
      <c r="F7" s="282">
        <v>0</v>
      </c>
      <c r="G7" s="282">
        <v>0</v>
      </c>
      <c r="H7" s="282">
        <v>0</v>
      </c>
      <c r="I7" s="282">
        <v>0</v>
      </c>
      <c r="J7" s="281">
        <v>0</v>
      </c>
      <c r="K7" s="124"/>
      <c r="L7" s="126"/>
      <c r="M7" s="127"/>
      <c r="N7" s="123">
        <v>7090</v>
      </c>
      <c r="O7" s="128">
        <v>7090</v>
      </c>
      <c r="P7" s="125">
        <f>N7/O7</f>
        <v>1</v>
      </c>
      <c r="Q7" s="283"/>
    </row>
    <row r="8" spans="1:18" s="74" customFormat="1" ht="15" customHeight="1" x14ac:dyDescent="0.25">
      <c r="A8" s="146" t="s">
        <v>137</v>
      </c>
      <c r="B8" s="280">
        <v>0</v>
      </c>
      <c r="C8" s="281">
        <v>0</v>
      </c>
      <c r="D8" s="281">
        <v>2593</v>
      </c>
      <c r="E8" s="282">
        <v>2799</v>
      </c>
      <c r="F8" s="282">
        <v>2010</v>
      </c>
      <c r="G8" s="282">
        <v>1796</v>
      </c>
      <c r="H8" s="282">
        <v>1054</v>
      </c>
      <c r="I8" s="282">
        <v>0</v>
      </c>
      <c r="J8" s="282">
        <f>N8-SUM(B8:I8)</f>
        <v>0</v>
      </c>
      <c r="K8" s="124"/>
      <c r="L8" s="124"/>
      <c r="M8" s="127"/>
      <c r="N8" s="129">
        <v>10252</v>
      </c>
      <c r="O8" s="128">
        <v>10300</v>
      </c>
      <c r="P8" s="125">
        <f>N8/O8</f>
        <v>0.99533980582524273</v>
      </c>
      <c r="Q8" s="283"/>
      <c r="R8" s="284"/>
    </row>
    <row r="9" spans="1:18" s="74" customFormat="1" ht="18" customHeight="1" x14ac:dyDescent="0.25">
      <c r="A9" s="80" t="s">
        <v>197</v>
      </c>
      <c r="B9" s="280"/>
      <c r="C9" s="281"/>
      <c r="D9" s="281"/>
      <c r="E9" s="282"/>
      <c r="F9" s="282"/>
      <c r="G9" s="282"/>
      <c r="H9" s="282"/>
      <c r="I9" s="282"/>
      <c r="J9" s="282"/>
      <c r="K9" s="124"/>
      <c r="L9" s="126"/>
      <c r="M9" s="127"/>
      <c r="N9" s="285" t="s">
        <v>49</v>
      </c>
      <c r="O9" s="286">
        <v>2954</v>
      </c>
      <c r="P9" s="287" t="s">
        <v>49</v>
      </c>
      <c r="Q9" s="283"/>
    </row>
    <row r="10" spans="1:18" s="74" customFormat="1" ht="15" customHeight="1" x14ac:dyDescent="0.25">
      <c r="A10" s="80"/>
      <c r="B10" s="280"/>
      <c r="C10" s="281"/>
      <c r="D10" s="281"/>
      <c r="E10" s="282"/>
      <c r="F10" s="282"/>
      <c r="G10" s="282"/>
      <c r="H10" s="282"/>
      <c r="I10" s="282"/>
      <c r="J10" s="282"/>
      <c r="K10" s="124"/>
      <c r="L10" s="126"/>
      <c r="M10" s="127"/>
      <c r="N10" s="285"/>
      <c r="O10" s="286"/>
      <c r="P10" s="287"/>
    </row>
    <row r="11" spans="1:18" s="74" customFormat="1" ht="16.8" customHeight="1" x14ac:dyDescent="0.25">
      <c r="A11" s="148" t="s">
        <v>198</v>
      </c>
      <c r="B11" s="280">
        <v>1510</v>
      </c>
      <c r="C11" s="281">
        <v>0</v>
      </c>
      <c r="D11" s="281">
        <v>0</v>
      </c>
      <c r="E11" s="282">
        <v>0</v>
      </c>
      <c r="F11" s="282">
        <v>0</v>
      </c>
      <c r="G11" s="282">
        <v>0</v>
      </c>
      <c r="H11" s="282">
        <v>0</v>
      </c>
      <c r="I11" s="282">
        <v>0</v>
      </c>
      <c r="J11" s="282">
        <v>0</v>
      </c>
      <c r="K11" s="124"/>
      <c r="L11" s="126"/>
      <c r="M11" s="127"/>
      <c r="N11" s="123">
        <v>1510</v>
      </c>
      <c r="O11" s="128">
        <v>1656</v>
      </c>
      <c r="P11" s="125">
        <f>N11/O11</f>
        <v>0.91183574879227058</v>
      </c>
    </row>
    <row r="12" spans="1:18" s="294" customFormat="1" ht="18" customHeight="1" x14ac:dyDescent="0.25">
      <c r="A12" s="148" t="s">
        <v>199</v>
      </c>
      <c r="B12" s="288">
        <v>39886</v>
      </c>
      <c r="C12" s="281">
        <v>0</v>
      </c>
      <c r="D12" s="281">
        <v>0</v>
      </c>
      <c r="E12" s="282">
        <v>38886</v>
      </c>
      <c r="F12" s="281">
        <v>0</v>
      </c>
      <c r="G12" s="289">
        <v>336</v>
      </c>
      <c r="H12" s="282">
        <v>59973</v>
      </c>
      <c r="I12" s="282">
        <v>0</v>
      </c>
      <c r="J12" s="282">
        <v>0</v>
      </c>
      <c r="K12" s="124"/>
      <c r="L12" s="290"/>
      <c r="M12" s="131"/>
      <c r="N12" s="123">
        <v>139081</v>
      </c>
      <c r="O12" s="291">
        <v>180000</v>
      </c>
      <c r="P12" s="292">
        <f>N12/O12</f>
        <v>0.7726722222222222</v>
      </c>
      <c r="Q12" s="293"/>
    </row>
    <row r="13" spans="1:18" s="294" customFormat="1" ht="10.95" customHeight="1" x14ac:dyDescent="0.25">
      <c r="A13" s="295"/>
      <c r="B13" s="288"/>
      <c r="C13" s="296"/>
      <c r="D13" s="296"/>
      <c r="E13" s="289"/>
      <c r="F13" s="289"/>
      <c r="G13" s="289"/>
      <c r="H13" s="289"/>
      <c r="I13" s="289"/>
      <c r="J13" s="130"/>
      <c r="K13" s="130"/>
      <c r="L13" s="133"/>
      <c r="M13" s="131"/>
      <c r="N13" s="123"/>
      <c r="O13" s="297"/>
      <c r="P13" s="292"/>
    </row>
    <row r="14" spans="1:18" s="74" customFormat="1" ht="13.65" customHeight="1" x14ac:dyDescent="0.25">
      <c r="A14" s="298" t="s">
        <v>35</v>
      </c>
      <c r="B14" s="299">
        <f t="shared" ref="B14:J14" si="0">SUM(B7:B13)</f>
        <v>48220</v>
      </c>
      <c r="C14" s="529">
        <f t="shared" si="0"/>
        <v>0</v>
      </c>
      <c r="D14" s="529">
        <f t="shared" si="0"/>
        <v>2593</v>
      </c>
      <c r="E14" s="529">
        <f t="shared" si="0"/>
        <v>41951</v>
      </c>
      <c r="F14" s="529">
        <f t="shared" si="0"/>
        <v>2010</v>
      </c>
      <c r="G14" s="529">
        <f t="shared" si="0"/>
        <v>2132</v>
      </c>
      <c r="H14" s="529">
        <f t="shared" si="0"/>
        <v>61027</v>
      </c>
      <c r="I14" s="529">
        <f t="shared" si="0"/>
        <v>0</v>
      </c>
      <c r="J14" s="529">
        <f t="shared" si="0"/>
        <v>0</v>
      </c>
      <c r="K14" s="300"/>
      <c r="L14" s="300"/>
      <c r="M14" s="300"/>
      <c r="N14" s="207">
        <f>SUM(N7:N13)</f>
        <v>157933</v>
      </c>
      <c r="O14" s="134">
        <f>SUM(O7:O13)</f>
        <v>202000</v>
      </c>
      <c r="P14" s="301">
        <f>N14/O14</f>
        <v>0.78184653465346532</v>
      </c>
    </row>
    <row r="15" spans="1:18" ht="15" customHeight="1" x14ac:dyDescent="0.25">
      <c r="A15" s="51"/>
      <c r="B15" s="637"/>
      <c r="C15" s="637"/>
      <c r="D15" s="52"/>
      <c r="E15" s="638"/>
      <c r="F15" s="52"/>
      <c r="G15" s="51"/>
      <c r="H15" s="51"/>
      <c r="I15" s="51"/>
      <c r="J15" s="51"/>
      <c r="K15" s="51"/>
      <c r="L15" s="51"/>
      <c r="M15" s="51"/>
      <c r="N15" s="51"/>
      <c r="O15" s="52"/>
      <c r="P15" s="135"/>
    </row>
    <row r="16" spans="1:18" s="44" customFormat="1" ht="16.8" customHeight="1" x14ac:dyDescent="0.25">
      <c r="A16" s="70" t="s">
        <v>165</v>
      </c>
      <c r="B16" s="70"/>
      <c r="C16" s="70"/>
      <c r="D16" s="70"/>
      <c r="E16" s="70"/>
      <c r="F16" s="59"/>
      <c r="G16" s="37"/>
      <c r="H16" s="37"/>
      <c r="I16" s="37"/>
      <c r="J16" s="37"/>
      <c r="K16" s="37"/>
      <c r="L16" s="37"/>
      <c r="M16" s="37"/>
      <c r="N16" s="37"/>
      <c r="O16" s="37"/>
      <c r="P16" s="37"/>
    </row>
    <row r="17" spans="1:17" s="44" customFormat="1" ht="13.2" customHeight="1" x14ac:dyDescent="0.25">
      <c r="A17" s="278"/>
      <c r="B17" s="278"/>
      <c r="C17" s="278"/>
      <c r="D17" s="278"/>
      <c r="E17" s="278"/>
      <c r="F17" s="59"/>
      <c r="G17" s="37"/>
      <c r="H17" s="37"/>
      <c r="I17" s="37"/>
      <c r="J17" s="37"/>
      <c r="K17" s="37"/>
      <c r="L17" s="37"/>
      <c r="M17" s="37"/>
      <c r="N17" s="43"/>
      <c r="O17" s="37"/>
      <c r="P17" s="37"/>
    </row>
    <row r="18" spans="1:17" s="40" customFormat="1" ht="16.8" customHeight="1" x14ac:dyDescent="0.25">
      <c r="A18" s="111" t="s">
        <v>135</v>
      </c>
      <c r="B18" s="111"/>
      <c r="C18" s="111"/>
      <c r="D18" s="111"/>
      <c r="E18" s="111"/>
      <c r="F18" s="111"/>
      <c r="G18" s="111"/>
      <c r="H18" s="111"/>
      <c r="I18" s="111"/>
      <c r="J18" s="111"/>
      <c r="K18" s="111"/>
      <c r="L18" s="111"/>
      <c r="M18" s="111"/>
      <c r="N18" s="111"/>
      <c r="O18" s="111"/>
      <c r="P18" s="111"/>
    </row>
    <row r="19" spans="1:17" s="40" customFormat="1" ht="15.6" customHeight="1" x14ac:dyDescent="0.25">
      <c r="A19" s="730" t="s">
        <v>342</v>
      </c>
      <c r="B19" s="730"/>
      <c r="C19" s="730"/>
      <c r="D19" s="730"/>
      <c r="E19" s="730"/>
      <c r="F19" s="730"/>
      <c r="G19" s="730"/>
      <c r="H19" s="730"/>
      <c r="I19" s="730"/>
      <c r="J19" s="730"/>
      <c r="K19" s="730"/>
      <c r="L19" s="730"/>
      <c r="M19" s="730"/>
      <c r="N19" s="730"/>
      <c r="O19" s="730"/>
      <c r="P19" s="730"/>
    </row>
    <row r="20" spans="1:17" s="111" customFormat="1" ht="14.4" customHeight="1" x14ac:dyDescent="0.25">
      <c r="A20" s="374" t="s">
        <v>208</v>
      </c>
      <c r="B20" s="136">
        <v>1656</v>
      </c>
      <c r="C20" s="375">
        <v>44105</v>
      </c>
      <c r="F20" s="137"/>
      <c r="H20" s="138"/>
      <c r="K20" s="137"/>
      <c r="O20" s="137"/>
      <c r="P20" s="137"/>
    </row>
    <row r="21" spans="1:17" s="111" customFormat="1" ht="14.4" customHeight="1" x14ac:dyDescent="0.25">
      <c r="A21" s="374" t="s">
        <v>47</v>
      </c>
      <c r="B21" s="136">
        <v>40000</v>
      </c>
      <c r="C21" s="375">
        <v>44112</v>
      </c>
      <c r="F21" s="137"/>
      <c r="H21" s="139"/>
      <c r="O21" s="137"/>
    </row>
    <row r="22" spans="1:17" s="111" customFormat="1" ht="14.4" customHeight="1" x14ac:dyDescent="0.25">
      <c r="A22" s="374" t="s">
        <v>46</v>
      </c>
      <c r="B22" s="136">
        <v>40000</v>
      </c>
      <c r="C22" s="375">
        <v>44218</v>
      </c>
      <c r="F22" s="140"/>
      <c r="G22" s="141"/>
      <c r="H22" s="140"/>
      <c r="I22" s="140"/>
      <c r="J22" s="142"/>
      <c r="K22" s="142"/>
      <c r="L22" s="142"/>
      <c r="M22" s="142"/>
      <c r="N22" s="142"/>
      <c r="O22" s="142"/>
      <c r="P22" s="143"/>
      <c r="Q22" s="137"/>
    </row>
    <row r="23" spans="1:17" s="111" customFormat="1" ht="14.4" customHeight="1" x14ac:dyDescent="0.25">
      <c r="A23" s="374" t="s">
        <v>45</v>
      </c>
      <c r="B23" s="136">
        <v>30000</v>
      </c>
      <c r="C23" s="375">
        <v>44301</v>
      </c>
      <c r="F23" s="137"/>
      <c r="H23" s="138"/>
    </row>
    <row r="24" spans="1:17" s="111" customFormat="1" ht="14.4" customHeight="1" x14ac:dyDescent="0.25">
      <c r="A24" s="374" t="s">
        <v>48</v>
      </c>
      <c r="B24" s="136">
        <v>30000</v>
      </c>
      <c r="C24" s="624">
        <v>44392</v>
      </c>
      <c r="D24" s="623">
        <v>44291</v>
      </c>
      <c r="F24" s="137"/>
      <c r="H24" s="138"/>
    </row>
    <row r="25" spans="1:17" s="111" customFormat="1" ht="14.4" customHeight="1" x14ac:dyDescent="0.25">
      <c r="A25" s="374" t="s">
        <v>293</v>
      </c>
      <c r="B25" s="136">
        <v>40000</v>
      </c>
      <c r="C25" s="375">
        <v>44398</v>
      </c>
      <c r="F25" s="137"/>
      <c r="H25" s="138"/>
    </row>
    <row r="26" spans="1:17" s="111" customFormat="1" ht="14.25" customHeight="1" x14ac:dyDescent="0.25">
      <c r="A26" s="376"/>
      <c r="B26" s="136"/>
      <c r="C26" s="375"/>
      <c r="F26" s="137"/>
      <c r="H26" s="138"/>
    </row>
    <row r="27" spans="1:17" ht="13.8" x14ac:dyDescent="0.25">
      <c r="A27" s="37"/>
      <c r="B27" s="37"/>
      <c r="C27" s="37"/>
      <c r="D27" s="37"/>
      <c r="E27" s="37"/>
      <c r="G27" s="37"/>
      <c r="H27" s="37"/>
      <c r="I27" s="37"/>
      <c r="J27" s="37"/>
    </row>
  </sheetData>
  <mergeCells count="3">
    <mergeCell ref="B5:M5"/>
    <mergeCell ref="N2:P2"/>
    <mergeCell ref="A19:P19"/>
  </mergeCells>
  <phoneticPr fontId="36" type="noConversion"/>
  <pageMargins left="0.5" right="0.17" top="1" bottom="0.17" header="0.17" footer="0.17"/>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AI55"/>
  <sheetViews>
    <sheetView showGridLines="0" topLeftCell="A31" zoomScaleNormal="100" zoomScaleSheetLayoutView="100" workbookViewId="0">
      <selection activeCell="M10" sqref="M10"/>
    </sheetView>
  </sheetViews>
  <sheetFormatPr defaultRowHeight="13.2" x14ac:dyDescent="0.25"/>
  <cols>
    <col min="1" max="1" width="23.33203125" style="42" customWidth="1"/>
    <col min="2" max="2" width="10.33203125" style="74" customWidth="1"/>
    <col min="3" max="3" width="10.21875" style="42" customWidth="1"/>
    <col min="4" max="4" width="9" style="42" customWidth="1"/>
    <col min="5" max="5" width="10" style="42" customWidth="1"/>
    <col min="6" max="6" width="9.44140625" style="42" customWidth="1"/>
    <col min="7" max="7" width="8.44140625" style="42" customWidth="1"/>
    <col min="8" max="10" width="8.33203125" style="42" customWidth="1"/>
    <col min="11" max="11" width="9.33203125" style="42" customWidth="1"/>
    <col min="12" max="15" width="8.33203125" style="42" customWidth="1"/>
    <col min="16" max="16" width="9.21875" style="42" customWidth="1"/>
    <col min="17" max="17" width="10.88671875" style="364" customWidth="1"/>
    <col min="18" max="18" width="9.6640625" style="42" customWidth="1"/>
    <col min="19" max="19" width="9.5546875" style="200" customWidth="1"/>
    <col min="20" max="20" width="13.5546875" style="2" customWidth="1"/>
    <col min="21" max="35" width="8.88671875" style="2"/>
  </cols>
  <sheetData>
    <row r="1" spans="1:35" s="22" customFormat="1" ht="28.5" customHeight="1" x14ac:dyDescent="0.25">
      <c r="A1" s="733" t="s">
        <v>259</v>
      </c>
      <c r="B1" s="733"/>
      <c r="C1" s="733"/>
      <c r="D1" s="733"/>
      <c r="E1" s="733"/>
      <c r="F1" s="733"/>
      <c r="G1" s="733"/>
      <c r="H1" s="733"/>
      <c r="I1" s="733"/>
      <c r="J1" s="733"/>
      <c r="K1" s="733"/>
      <c r="L1" s="733"/>
      <c r="M1" s="733"/>
      <c r="N1" s="733"/>
      <c r="O1" s="733"/>
      <c r="P1" s="733"/>
      <c r="Q1" s="734"/>
      <c r="R1" s="733"/>
      <c r="S1" s="734"/>
      <c r="T1" s="406"/>
      <c r="U1" s="406"/>
      <c r="V1" s="406"/>
      <c r="W1" s="406"/>
      <c r="X1" s="406"/>
      <c r="Y1" s="406"/>
      <c r="Z1" s="406"/>
      <c r="AA1" s="406"/>
      <c r="AB1" s="406"/>
      <c r="AC1" s="406"/>
      <c r="AD1" s="406"/>
      <c r="AE1" s="406"/>
      <c r="AF1" s="406"/>
      <c r="AG1" s="406"/>
      <c r="AH1" s="406"/>
      <c r="AI1" s="406"/>
    </row>
    <row r="2" spans="1:35" s="2" customFormat="1" ht="29.25" customHeight="1" x14ac:dyDescent="0.25">
      <c r="A2" s="407"/>
      <c r="B2" s="408" t="s">
        <v>254</v>
      </c>
      <c r="C2" s="409" t="s">
        <v>245</v>
      </c>
      <c r="D2" s="410" t="s">
        <v>246</v>
      </c>
      <c r="E2" s="410" t="s">
        <v>247</v>
      </c>
      <c r="F2" s="731" t="s">
        <v>178</v>
      </c>
      <c r="G2" s="732"/>
      <c r="H2" s="411" t="s">
        <v>243</v>
      </c>
      <c r="I2" s="410" t="s">
        <v>244</v>
      </c>
      <c r="J2" s="410" t="s">
        <v>235</v>
      </c>
      <c r="K2" s="410" t="s">
        <v>236</v>
      </c>
      <c r="L2" s="410" t="s">
        <v>237</v>
      </c>
      <c r="M2" s="411" t="s">
        <v>238</v>
      </c>
      <c r="N2" s="410" t="s">
        <v>239</v>
      </c>
      <c r="O2" s="410" t="s">
        <v>240</v>
      </c>
      <c r="P2" s="412" t="s">
        <v>230</v>
      </c>
      <c r="Q2" s="735" t="s">
        <v>220</v>
      </c>
      <c r="R2" s="736"/>
      <c r="S2" s="115" t="s">
        <v>221</v>
      </c>
    </row>
    <row r="3" spans="1:35" s="19" customFormat="1" ht="34.200000000000003" customHeight="1" x14ac:dyDescent="0.25">
      <c r="A3" s="453"/>
      <c r="B3" s="454" t="s">
        <v>108</v>
      </c>
      <c r="C3" s="539">
        <v>44137</v>
      </c>
      <c r="D3" s="540">
        <v>44165</v>
      </c>
      <c r="E3" s="540">
        <v>44196</v>
      </c>
      <c r="F3" s="455" t="s">
        <v>280</v>
      </c>
      <c r="G3" s="456" t="s">
        <v>55</v>
      </c>
      <c r="H3" s="540">
        <v>44228</v>
      </c>
      <c r="I3" s="540">
        <v>44256</v>
      </c>
      <c r="J3" s="540">
        <v>44284</v>
      </c>
      <c r="K3" s="540">
        <v>44319</v>
      </c>
      <c r="L3" s="540">
        <v>44348</v>
      </c>
      <c r="M3" s="668">
        <v>44375</v>
      </c>
      <c r="N3" s="540">
        <v>44410</v>
      </c>
      <c r="O3" s="540">
        <v>44438</v>
      </c>
      <c r="P3" s="540">
        <v>44469</v>
      </c>
      <c r="Q3" s="455" t="s">
        <v>270</v>
      </c>
      <c r="R3" s="455" t="s">
        <v>55</v>
      </c>
      <c r="S3" s="455" t="s">
        <v>153</v>
      </c>
    </row>
    <row r="4" spans="1:35" s="2" customFormat="1" ht="13.8" customHeight="1" x14ac:dyDescent="0.25">
      <c r="A4" s="413"/>
      <c r="B4" s="737" t="s">
        <v>38</v>
      </c>
      <c r="C4" s="738"/>
      <c r="D4" s="738"/>
      <c r="E4" s="738"/>
      <c r="F4" s="738"/>
      <c r="G4" s="738"/>
      <c r="H4" s="738"/>
      <c r="I4" s="738"/>
      <c r="J4" s="738"/>
      <c r="K4" s="738"/>
      <c r="L4" s="738"/>
      <c r="M4" s="738"/>
      <c r="N4" s="738"/>
      <c r="O4" s="738"/>
      <c r="P4" s="738"/>
      <c r="Q4" s="738"/>
      <c r="R4" s="738"/>
      <c r="S4" s="739"/>
    </row>
    <row r="5" spans="1:35" ht="12.75" customHeight="1" x14ac:dyDescent="0.25">
      <c r="A5" s="414"/>
      <c r="B5" s="414"/>
      <c r="C5" s="415"/>
      <c r="D5" s="415"/>
      <c r="E5" s="415"/>
      <c r="F5" s="416"/>
      <c r="G5" s="416"/>
      <c r="H5" s="415"/>
      <c r="I5" s="415"/>
      <c r="J5" s="415"/>
      <c r="K5" s="415"/>
      <c r="L5" s="415"/>
      <c r="M5" s="415"/>
      <c r="N5" s="415"/>
      <c r="O5" s="415"/>
      <c r="P5" s="415"/>
      <c r="Q5" s="416"/>
      <c r="R5" s="416"/>
      <c r="S5" s="417"/>
    </row>
    <row r="6" spans="1:35" ht="13.65" customHeight="1" x14ac:dyDescent="0.25">
      <c r="A6" s="180" t="s">
        <v>54</v>
      </c>
      <c r="B6" s="418">
        <f t="shared" ref="B6:G6" si="0">SUM(B7:B13)</f>
        <v>133107</v>
      </c>
      <c r="C6" s="419">
        <f t="shared" si="0"/>
        <v>4152</v>
      </c>
      <c r="D6" s="437">
        <f t="shared" si="0"/>
        <v>160</v>
      </c>
      <c r="E6" s="437">
        <f t="shared" si="0"/>
        <v>1889</v>
      </c>
      <c r="F6" s="420">
        <f t="shared" si="0"/>
        <v>139308</v>
      </c>
      <c r="G6" s="420">
        <f t="shared" si="0"/>
        <v>144860</v>
      </c>
      <c r="H6" s="421">
        <f t="shared" ref="H6:M6" si="1">SUM(H7:H13)</f>
        <v>3183</v>
      </c>
      <c r="I6" s="422">
        <f t="shared" si="1"/>
        <v>9797</v>
      </c>
      <c r="J6" s="422">
        <f t="shared" si="1"/>
        <v>20230</v>
      </c>
      <c r="K6" s="422">
        <f t="shared" si="1"/>
        <v>27977</v>
      </c>
      <c r="L6" s="422">
        <f t="shared" si="1"/>
        <v>22554</v>
      </c>
      <c r="M6" s="422">
        <f t="shared" si="1"/>
        <v>13650</v>
      </c>
      <c r="N6" s="422"/>
      <c r="O6" s="422"/>
      <c r="P6" s="422"/>
      <c r="Q6" s="420">
        <f>SUM(Q7:Q13)</f>
        <v>97391</v>
      </c>
      <c r="R6" s="418">
        <f>SUM(R7:R13)</f>
        <v>142780</v>
      </c>
      <c r="S6" s="418">
        <f>SUM(S7:S13)</f>
        <v>103592</v>
      </c>
    </row>
    <row r="7" spans="1:35" ht="15" customHeight="1" x14ac:dyDescent="0.25">
      <c r="A7" s="524" t="s">
        <v>6</v>
      </c>
      <c r="B7" s="423">
        <v>13398</v>
      </c>
      <c r="C7" s="424">
        <v>682</v>
      </c>
      <c r="D7" s="214">
        <v>0</v>
      </c>
      <c r="E7" s="214">
        <f>F7-SUM(B7:D7)</f>
        <v>0</v>
      </c>
      <c r="F7" s="194">
        <v>14080</v>
      </c>
      <c r="G7" s="425">
        <v>14080</v>
      </c>
      <c r="H7" s="443">
        <v>220</v>
      </c>
      <c r="I7" s="427">
        <v>300</v>
      </c>
      <c r="J7" s="427">
        <v>11221</v>
      </c>
      <c r="K7" s="427">
        <v>492</v>
      </c>
      <c r="L7" s="426">
        <v>1074</v>
      </c>
      <c r="M7" s="426">
        <f t="shared" ref="M7:M15" si="2">Q7-SUM(H7:L7)</f>
        <v>544</v>
      </c>
      <c r="N7" s="426"/>
      <c r="O7" s="426"/>
      <c r="P7" s="428"/>
      <c r="Q7" s="429">
        <v>13851</v>
      </c>
      <c r="R7" s="430">
        <v>14300</v>
      </c>
      <c r="S7" s="429">
        <f t="shared" ref="S7:S15" si="3">C7+D7+E7+SUM(H7:P7)</f>
        <v>14533</v>
      </c>
      <c r="T7" s="302"/>
    </row>
    <row r="8" spans="1:35" ht="15" customHeight="1" x14ac:dyDescent="0.25">
      <c r="A8" s="524" t="s">
        <v>51</v>
      </c>
      <c r="B8" s="423">
        <v>1955</v>
      </c>
      <c r="C8" s="424">
        <v>0</v>
      </c>
      <c r="D8" s="214">
        <v>0</v>
      </c>
      <c r="E8" s="214">
        <f t="shared" ref="E8:E15" si="4">F8-SUM(B8:D8)</f>
        <v>0</v>
      </c>
      <c r="F8" s="194">
        <v>1955</v>
      </c>
      <c r="G8" s="425">
        <v>2000</v>
      </c>
      <c r="H8" s="443">
        <v>300</v>
      </c>
      <c r="I8" s="427">
        <v>612</v>
      </c>
      <c r="J8" s="427">
        <v>515</v>
      </c>
      <c r="K8" s="427">
        <v>513</v>
      </c>
      <c r="L8" s="426">
        <v>60</v>
      </c>
      <c r="M8" s="426">
        <f t="shared" si="2"/>
        <v>0</v>
      </c>
      <c r="N8" s="426"/>
      <c r="O8" s="426"/>
      <c r="P8" s="428"/>
      <c r="Q8" s="429">
        <v>2000</v>
      </c>
      <c r="R8" s="430">
        <v>2000</v>
      </c>
      <c r="S8" s="429">
        <f t="shared" si="3"/>
        <v>2000</v>
      </c>
      <c r="T8" s="211"/>
    </row>
    <row r="9" spans="1:35" ht="15" customHeight="1" x14ac:dyDescent="0.25">
      <c r="A9" s="524" t="s">
        <v>282</v>
      </c>
      <c r="B9" s="423">
        <v>0</v>
      </c>
      <c r="C9" s="424">
        <v>0</v>
      </c>
      <c r="D9" s="214">
        <v>0</v>
      </c>
      <c r="E9" s="214">
        <f t="shared" si="4"/>
        <v>0</v>
      </c>
      <c r="F9" s="194">
        <v>0</v>
      </c>
      <c r="G9" s="425">
        <v>4520</v>
      </c>
      <c r="H9" s="443">
        <v>0</v>
      </c>
      <c r="I9" s="427">
        <v>0</v>
      </c>
      <c r="J9" s="427">
        <v>0</v>
      </c>
      <c r="K9" s="427">
        <v>0</v>
      </c>
      <c r="L9" s="426">
        <v>0</v>
      </c>
      <c r="M9" s="426">
        <f t="shared" si="2"/>
        <v>0</v>
      </c>
      <c r="N9" s="426"/>
      <c r="O9" s="426"/>
      <c r="P9" s="428"/>
      <c r="Q9" s="429">
        <v>0</v>
      </c>
      <c r="R9" s="430">
        <v>0</v>
      </c>
      <c r="S9" s="429">
        <f t="shared" si="3"/>
        <v>0</v>
      </c>
      <c r="T9" s="211"/>
    </row>
    <row r="10" spans="1:35" ht="15" customHeight="1" x14ac:dyDescent="0.25">
      <c r="A10" s="524" t="s">
        <v>10</v>
      </c>
      <c r="B10" s="423">
        <v>36040</v>
      </c>
      <c r="C10" s="424">
        <v>0</v>
      </c>
      <c r="D10" s="214">
        <v>0</v>
      </c>
      <c r="E10" s="214">
        <f t="shared" si="4"/>
        <v>0</v>
      </c>
      <c r="F10" s="194">
        <v>36040</v>
      </c>
      <c r="G10" s="425">
        <v>36040</v>
      </c>
      <c r="H10" s="443">
        <v>872</v>
      </c>
      <c r="I10" s="427">
        <v>3227</v>
      </c>
      <c r="J10" s="427">
        <v>5466</v>
      </c>
      <c r="K10" s="427">
        <v>8120</v>
      </c>
      <c r="L10" s="426">
        <v>4493</v>
      </c>
      <c r="M10" s="426">
        <f t="shared" si="2"/>
        <v>5623</v>
      </c>
      <c r="N10" s="426"/>
      <c r="O10" s="426"/>
      <c r="P10" s="428"/>
      <c r="Q10" s="429">
        <v>27801</v>
      </c>
      <c r="R10" s="430">
        <v>36720</v>
      </c>
      <c r="S10" s="429">
        <f t="shared" si="3"/>
        <v>27801</v>
      </c>
      <c r="T10" s="211"/>
    </row>
    <row r="11" spans="1:35" ht="15" customHeight="1" x14ac:dyDescent="0.25">
      <c r="A11" s="524" t="s">
        <v>193</v>
      </c>
      <c r="B11" s="423">
        <v>45526</v>
      </c>
      <c r="C11" s="424">
        <v>2993</v>
      </c>
      <c r="D11" s="214">
        <v>0</v>
      </c>
      <c r="E11" s="214">
        <f t="shared" si="4"/>
        <v>1301</v>
      </c>
      <c r="F11" s="194">
        <v>49820</v>
      </c>
      <c r="G11" s="425">
        <v>49820</v>
      </c>
      <c r="H11" s="443">
        <v>1291</v>
      </c>
      <c r="I11" s="427">
        <v>2056</v>
      </c>
      <c r="J11" s="427">
        <v>2508</v>
      </c>
      <c r="K11" s="427">
        <v>4596</v>
      </c>
      <c r="L11" s="426">
        <v>3745</v>
      </c>
      <c r="M11" s="426">
        <f t="shared" si="2"/>
        <v>5424</v>
      </c>
      <c r="N11" s="426"/>
      <c r="O11" s="426"/>
      <c r="P11" s="428"/>
      <c r="Q11" s="429">
        <v>19620</v>
      </c>
      <c r="R11" s="430">
        <v>50760</v>
      </c>
      <c r="S11" s="429">
        <f t="shared" si="3"/>
        <v>23914</v>
      </c>
      <c r="T11" s="664"/>
    </row>
    <row r="12" spans="1:35" ht="15" customHeight="1" x14ac:dyDescent="0.25">
      <c r="A12" s="524" t="s">
        <v>16</v>
      </c>
      <c r="B12" s="423">
        <v>9851</v>
      </c>
      <c r="C12" s="424">
        <v>0</v>
      </c>
      <c r="D12" s="214">
        <v>0</v>
      </c>
      <c r="E12" s="214">
        <f t="shared" si="4"/>
        <v>0</v>
      </c>
      <c r="F12" s="194">
        <v>9851</v>
      </c>
      <c r="G12" s="425">
        <v>10240</v>
      </c>
      <c r="H12" s="443">
        <v>0</v>
      </c>
      <c r="I12" s="427">
        <v>338</v>
      </c>
      <c r="J12" s="427">
        <v>520</v>
      </c>
      <c r="K12" s="427">
        <v>3140</v>
      </c>
      <c r="L12" s="426">
        <v>1500</v>
      </c>
      <c r="M12" s="426">
        <f t="shared" si="2"/>
        <v>1201</v>
      </c>
      <c r="N12" s="426"/>
      <c r="O12" s="426"/>
      <c r="P12" s="428"/>
      <c r="Q12" s="429">
        <v>6699</v>
      </c>
      <c r="R12" s="430">
        <v>10400</v>
      </c>
      <c r="S12" s="429">
        <f t="shared" si="3"/>
        <v>6699</v>
      </c>
      <c r="T12" s="211"/>
    </row>
    <row r="13" spans="1:35" ht="15" customHeight="1" x14ac:dyDescent="0.25">
      <c r="A13" s="524" t="s">
        <v>23</v>
      </c>
      <c r="B13" s="423">
        <v>26337</v>
      </c>
      <c r="C13" s="424">
        <v>477</v>
      </c>
      <c r="D13" s="214">
        <v>160</v>
      </c>
      <c r="E13" s="214">
        <f t="shared" si="4"/>
        <v>588</v>
      </c>
      <c r="F13" s="194">
        <v>27562</v>
      </c>
      <c r="G13" s="425">
        <v>28160</v>
      </c>
      <c r="H13" s="662">
        <v>500</v>
      </c>
      <c r="I13" s="639">
        <v>3264</v>
      </c>
      <c r="J13" s="427">
        <v>0</v>
      </c>
      <c r="K13" s="427">
        <v>11116</v>
      </c>
      <c r="L13" s="426">
        <v>11682</v>
      </c>
      <c r="M13" s="426">
        <f t="shared" si="2"/>
        <v>858</v>
      </c>
      <c r="N13" s="426"/>
      <c r="O13" s="426"/>
      <c r="P13" s="428"/>
      <c r="Q13" s="429">
        <v>27420</v>
      </c>
      <c r="R13" s="430">
        <v>28600</v>
      </c>
      <c r="S13" s="429">
        <f t="shared" si="3"/>
        <v>28645</v>
      </c>
      <c r="T13" s="663"/>
    </row>
    <row r="14" spans="1:35" ht="12.15" customHeight="1" x14ac:dyDescent="0.25">
      <c r="A14" s="431"/>
      <c r="B14" s="429"/>
      <c r="C14" s="424"/>
      <c r="D14" s="214"/>
      <c r="E14" s="214"/>
      <c r="F14" s="194"/>
      <c r="G14" s="194"/>
      <c r="H14" s="426"/>
      <c r="I14" s="427"/>
      <c r="J14" s="427"/>
      <c r="K14" s="427"/>
      <c r="L14" s="426"/>
      <c r="M14" s="426"/>
      <c r="N14" s="426"/>
      <c r="O14" s="426"/>
      <c r="P14" s="428"/>
      <c r="Q14" s="429"/>
      <c r="R14" s="209"/>
      <c r="S14" s="429">
        <f t="shared" si="3"/>
        <v>0</v>
      </c>
    </row>
    <row r="15" spans="1:35" ht="15" customHeight="1" x14ac:dyDescent="0.25">
      <c r="A15" s="432" t="s">
        <v>4</v>
      </c>
      <c r="B15" s="433">
        <v>39065</v>
      </c>
      <c r="C15" s="434">
        <v>6950</v>
      </c>
      <c r="D15" s="435">
        <v>6645</v>
      </c>
      <c r="E15" s="435">
        <f t="shared" si="4"/>
        <v>1687</v>
      </c>
      <c r="F15" s="436">
        <v>54347</v>
      </c>
      <c r="G15" s="420">
        <v>56000</v>
      </c>
      <c r="H15" s="422">
        <v>0</v>
      </c>
      <c r="I15" s="437">
        <v>2192</v>
      </c>
      <c r="J15" s="437">
        <v>2938</v>
      </c>
      <c r="K15" s="437">
        <v>4399</v>
      </c>
      <c r="L15" s="422">
        <v>5791</v>
      </c>
      <c r="M15" s="422">
        <f t="shared" si="2"/>
        <v>1505</v>
      </c>
      <c r="N15" s="422"/>
      <c r="O15" s="422"/>
      <c r="P15" s="438"/>
      <c r="Q15" s="433">
        <v>16825</v>
      </c>
      <c r="R15" s="439">
        <v>56750</v>
      </c>
      <c r="S15" s="433">
        <f t="shared" si="3"/>
        <v>32107</v>
      </c>
      <c r="T15" s="302"/>
    </row>
    <row r="16" spans="1:35" ht="12.15" customHeight="1" x14ac:dyDescent="0.25">
      <c r="A16" s="440"/>
      <c r="B16" s="441"/>
      <c r="C16" s="424"/>
      <c r="D16" s="214"/>
      <c r="E16" s="214"/>
      <c r="F16" s="194"/>
      <c r="G16" s="441"/>
      <c r="H16" s="426"/>
      <c r="I16" s="427"/>
      <c r="J16" s="426"/>
      <c r="K16" s="427"/>
      <c r="L16" s="426"/>
      <c r="M16" s="426"/>
      <c r="N16" s="426"/>
      <c r="O16" s="214"/>
      <c r="P16" s="426"/>
      <c r="Q16" s="441"/>
      <c r="R16" s="209"/>
      <c r="S16" s="429"/>
      <c r="T16" s="661"/>
    </row>
    <row r="17" spans="1:35" ht="13.65" customHeight="1" x14ac:dyDescent="0.25">
      <c r="A17" s="440" t="s">
        <v>52</v>
      </c>
      <c r="B17" s="420">
        <f t="shared" ref="B17:G17" si="5">SUM(B18:B20)</f>
        <v>0</v>
      </c>
      <c r="C17" s="442">
        <f t="shared" si="5"/>
        <v>0</v>
      </c>
      <c r="D17" s="435">
        <f t="shared" si="5"/>
        <v>4849</v>
      </c>
      <c r="E17" s="435">
        <f t="shared" si="5"/>
        <v>494</v>
      </c>
      <c r="F17" s="420">
        <f t="shared" si="5"/>
        <v>5343</v>
      </c>
      <c r="G17" s="420">
        <f t="shared" si="5"/>
        <v>7585</v>
      </c>
      <c r="H17" s="422">
        <f t="shared" ref="H17:M17" si="6">SUM(H18:H20)</f>
        <v>0</v>
      </c>
      <c r="I17" s="422">
        <f t="shared" si="6"/>
        <v>0</v>
      </c>
      <c r="J17" s="422">
        <f t="shared" si="6"/>
        <v>0</v>
      </c>
      <c r="K17" s="422">
        <f t="shared" si="6"/>
        <v>0</v>
      </c>
      <c r="L17" s="422">
        <f t="shared" si="6"/>
        <v>0</v>
      </c>
      <c r="M17" s="422">
        <f t="shared" si="6"/>
        <v>4950</v>
      </c>
      <c r="N17" s="422"/>
      <c r="O17" s="422"/>
      <c r="P17" s="435"/>
      <c r="Q17" s="436">
        <f>SUM(Q18:Q20)</f>
        <v>4950</v>
      </c>
      <c r="R17" s="439">
        <f>SUM(R18:R20)</f>
        <v>7100</v>
      </c>
      <c r="S17" s="420">
        <f>SUM(S18:S20)</f>
        <v>10293</v>
      </c>
    </row>
    <row r="18" spans="1:35" ht="15" customHeight="1" x14ac:dyDescent="0.25">
      <c r="A18" s="525" t="s">
        <v>281</v>
      </c>
      <c r="B18" s="443">
        <v>0</v>
      </c>
      <c r="C18" s="424">
        <v>0</v>
      </c>
      <c r="D18" s="214">
        <v>136</v>
      </c>
      <c r="E18" s="214">
        <f t="shared" ref="E18:E20" si="7">F18-SUM(B18:D18)</f>
        <v>0</v>
      </c>
      <c r="F18" s="194">
        <v>136</v>
      </c>
      <c r="G18" s="425">
        <v>545</v>
      </c>
      <c r="H18" s="426">
        <v>0</v>
      </c>
      <c r="I18" s="427">
        <v>0</v>
      </c>
      <c r="J18" s="426">
        <v>0</v>
      </c>
      <c r="K18" s="426">
        <v>0</v>
      </c>
      <c r="L18" s="426">
        <v>0</v>
      </c>
      <c r="M18" s="426">
        <v>0</v>
      </c>
      <c r="N18" s="426"/>
      <c r="O18" s="214"/>
      <c r="P18" s="426"/>
      <c r="Q18" s="441">
        <v>0</v>
      </c>
      <c r="R18" s="430">
        <v>0</v>
      </c>
      <c r="S18" s="429">
        <f>C18+D18+E18+SUM(H18:P18)</f>
        <v>136</v>
      </c>
    </row>
    <row r="19" spans="1:35" ht="15" customHeight="1" x14ac:dyDescent="0.25">
      <c r="A19" s="440" t="s">
        <v>66</v>
      </c>
      <c r="B19" s="443">
        <v>0</v>
      </c>
      <c r="C19" s="424">
        <v>0</v>
      </c>
      <c r="D19" s="214">
        <v>4713</v>
      </c>
      <c r="E19" s="214">
        <f t="shared" si="7"/>
        <v>494</v>
      </c>
      <c r="F19" s="194">
        <v>5207</v>
      </c>
      <c r="G19" s="425">
        <v>6540</v>
      </c>
      <c r="H19" s="426">
        <v>0</v>
      </c>
      <c r="I19" s="427">
        <v>0</v>
      </c>
      <c r="J19" s="426">
        <v>0</v>
      </c>
      <c r="K19" s="426">
        <v>0</v>
      </c>
      <c r="L19" s="426">
        <v>0</v>
      </c>
      <c r="M19" s="444">
        <f t="shared" ref="M19" si="8">Q19-SUM(H19:L19)</f>
        <v>4950</v>
      </c>
      <c r="N19" s="426"/>
      <c r="O19" s="214"/>
      <c r="P19" s="426"/>
      <c r="Q19" s="441">
        <v>4950</v>
      </c>
      <c r="R19" s="430">
        <v>6600</v>
      </c>
      <c r="S19" s="429">
        <f>C19+D19+E19+SUM(H19:P19)</f>
        <v>10157</v>
      </c>
    </row>
    <row r="20" spans="1:35" ht="15" customHeight="1" x14ac:dyDescent="0.25">
      <c r="A20" s="440" t="s">
        <v>67</v>
      </c>
      <c r="B20" s="443">
        <v>0</v>
      </c>
      <c r="C20" s="424">
        <f>F20-B20</f>
        <v>0</v>
      </c>
      <c r="D20" s="214">
        <v>0</v>
      </c>
      <c r="E20" s="214">
        <f t="shared" si="7"/>
        <v>0</v>
      </c>
      <c r="F20" s="194">
        <v>0</v>
      </c>
      <c r="G20" s="425">
        <v>500</v>
      </c>
      <c r="H20" s="426">
        <v>0</v>
      </c>
      <c r="I20" s="427">
        <v>0</v>
      </c>
      <c r="J20" s="426">
        <v>0</v>
      </c>
      <c r="K20" s="426">
        <v>0</v>
      </c>
      <c r="L20" s="426">
        <v>0</v>
      </c>
      <c r="M20" s="426">
        <v>0</v>
      </c>
      <c r="N20" s="426"/>
      <c r="O20" s="214"/>
      <c r="P20" s="426"/>
      <c r="Q20" s="441">
        <v>0</v>
      </c>
      <c r="R20" s="430">
        <v>500</v>
      </c>
      <c r="S20" s="429">
        <f>C20+D20+E20+SUM(H20:P20)</f>
        <v>0</v>
      </c>
    </row>
    <row r="21" spans="1:35" ht="11.4" customHeight="1" x14ac:dyDescent="0.25">
      <c r="A21" s="180"/>
      <c r="B21" s="441"/>
      <c r="C21" s="424"/>
      <c r="D21" s="214"/>
      <c r="E21" s="214"/>
      <c r="F21" s="194"/>
      <c r="G21" s="441"/>
      <c r="H21" s="426"/>
      <c r="I21" s="427"/>
      <c r="J21" s="426"/>
      <c r="K21" s="426"/>
      <c r="L21" s="426"/>
      <c r="M21" s="426"/>
      <c r="N21" s="426"/>
      <c r="O21" s="214"/>
      <c r="P21" s="426"/>
      <c r="Q21" s="441"/>
      <c r="R21" s="209"/>
      <c r="S21" s="429"/>
    </row>
    <row r="22" spans="1:35" ht="13.65" customHeight="1" x14ac:dyDescent="0.25">
      <c r="A22" s="179" t="s">
        <v>53</v>
      </c>
      <c r="B22" s="420">
        <f t="shared" ref="B22:M22" si="9">SUM(B23:B24)</f>
        <v>0</v>
      </c>
      <c r="C22" s="445">
        <f t="shared" si="9"/>
        <v>0</v>
      </c>
      <c r="D22" s="435">
        <f t="shared" si="9"/>
        <v>0</v>
      </c>
      <c r="E22" s="435">
        <f t="shared" si="9"/>
        <v>0</v>
      </c>
      <c r="F22" s="436">
        <f t="shared" si="9"/>
        <v>0</v>
      </c>
      <c r="G22" s="420">
        <f t="shared" si="9"/>
        <v>2000</v>
      </c>
      <c r="H22" s="421">
        <f t="shared" si="9"/>
        <v>0</v>
      </c>
      <c r="I22" s="422">
        <f t="shared" si="9"/>
        <v>0</v>
      </c>
      <c r="J22" s="422">
        <f t="shared" si="9"/>
        <v>0</v>
      </c>
      <c r="K22" s="422">
        <f t="shared" si="9"/>
        <v>0</v>
      </c>
      <c r="L22" s="422">
        <f t="shared" si="9"/>
        <v>0</v>
      </c>
      <c r="M22" s="422">
        <f t="shared" si="9"/>
        <v>0</v>
      </c>
      <c r="N22" s="422"/>
      <c r="O22" s="422"/>
      <c r="P22" s="422"/>
      <c r="Q22" s="420">
        <f>SUM(Q23:Q24)</f>
        <v>0</v>
      </c>
      <c r="R22" s="439">
        <f>SUM(R23:R24)</f>
        <v>2000</v>
      </c>
      <c r="S22" s="420">
        <f>SUM(S23:S24)</f>
        <v>0</v>
      </c>
    </row>
    <row r="23" spans="1:35" ht="16.95" customHeight="1" x14ac:dyDescent="0.25">
      <c r="A23" s="525" t="s">
        <v>268</v>
      </c>
      <c r="B23" s="441">
        <v>0</v>
      </c>
      <c r="C23" s="424">
        <f>F23-B23</f>
        <v>0</v>
      </c>
      <c r="D23" s="214">
        <v>0</v>
      </c>
      <c r="E23" s="214">
        <f t="shared" ref="E23:E24" si="10">F23-SUM(B23:D23)</f>
        <v>0</v>
      </c>
      <c r="F23" s="194">
        <v>0</v>
      </c>
      <c r="G23" s="441">
        <v>0</v>
      </c>
      <c r="H23" s="426">
        <v>0</v>
      </c>
      <c r="I23" s="427">
        <v>0</v>
      </c>
      <c r="J23" s="426">
        <v>0</v>
      </c>
      <c r="K23" s="426">
        <v>0</v>
      </c>
      <c r="L23" s="426">
        <v>0</v>
      </c>
      <c r="M23" s="426">
        <v>0</v>
      </c>
      <c r="N23" s="426"/>
      <c r="O23" s="214"/>
      <c r="P23" s="426"/>
      <c r="Q23" s="441">
        <v>0</v>
      </c>
      <c r="R23" s="430">
        <v>0</v>
      </c>
      <c r="S23" s="429">
        <f>C23+D23+E23+SUM(H23:P23)</f>
        <v>0</v>
      </c>
    </row>
    <row r="24" spans="1:35" ht="13.65" customHeight="1" x14ac:dyDescent="0.25">
      <c r="A24" s="525" t="s">
        <v>50</v>
      </c>
      <c r="B24" s="429">
        <v>0</v>
      </c>
      <c r="C24" s="424">
        <f>F24-B24</f>
        <v>0</v>
      </c>
      <c r="D24" s="214">
        <v>0</v>
      </c>
      <c r="E24" s="214">
        <f t="shared" si="10"/>
        <v>0</v>
      </c>
      <c r="F24" s="194">
        <v>0</v>
      </c>
      <c r="G24" s="441">
        <v>2000</v>
      </c>
      <c r="H24" s="426">
        <v>0</v>
      </c>
      <c r="I24" s="427">
        <v>0</v>
      </c>
      <c r="J24" s="426">
        <v>0</v>
      </c>
      <c r="K24" s="426">
        <v>0</v>
      </c>
      <c r="L24" s="426">
        <v>0</v>
      </c>
      <c r="M24" s="426">
        <v>0</v>
      </c>
      <c r="N24" s="426"/>
      <c r="O24" s="214"/>
      <c r="P24" s="428"/>
      <c r="Q24" s="429">
        <v>0</v>
      </c>
      <c r="R24" s="430">
        <v>2000</v>
      </c>
      <c r="S24" s="429">
        <f>C24+D24+E24+SUM(H24:P24)</f>
        <v>0</v>
      </c>
    </row>
    <row r="25" spans="1:35" s="200" customFormat="1" ht="13.65" customHeight="1" x14ac:dyDescent="0.25">
      <c r="A25" s="432"/>
      <c r="B25" s="429"/>
      <c r="C25" s="424"/>
      <c r="D25" s="214"/>
      <c r="E25" s="214"/>
      <c r="F25" s="194"/>
      <c r="G25" s="441"/>
      <c r="H25" s="426"/>
      <c r="I25" s="427"/>
      <c r="J25" s="426"/>
      <c r="K25" s="426"/>
      <c r="L25" s="426"/>
      <c r="M25" s="426"/>
      <c r="N25" s="426"/>
      <c r="O25" s="214"/>
      <c r="P25" s="428"/>
      <c r="Q25" s="429"/>
      <c r="R25" s="446"/>
      <c r="S25" s="429"/>
      <c r="T25" s="2"/>
      <c r="U25" s="2"/>
      <c r="V25" s="2"/>
      <c r="W25" s="2"/>
      <c r="X25" s="2"/>
      <c r="Y25" s="2"/>
      <c r="Z25" s="2"/>
      <c r="AA25" s="2"/>
      <c r="AB25" s="2"/>
      <c r="AC25" s="2"/>
      <c r="AD25" s="2"/>
      <c r="AE25" s="2"/>
      <c r="AF25" s="2"/>
      <c r="AG25" s="2"/>
      <c r="AH25" s="2"/>
      <c r="AI25" s="2"/>
    </row>
    <row r="26" spans="1:35" s="200" customFormat="1" ht="13.65" customHeight="1" x14ac:dyDescent="0.25">
      <c r="A26" s="432" t="s">
        <v>274</v>
      </c>
      <c r="B26" s="433">
        <f>B27+B28</f>
        <v>31141</v>
      </c>
      <c r="C26" s="434">
        <f>SUM(C27:C28)</f>
        <v>6240</v>
      </c>
      <c r="D26" s="435">
        <f>SUM(D27:D28)</f>
        <v>3587</v>
      </c>
      <c r="E26" s="435">
        <f>SUM(E27:E28)</f>
        <v>119</v>
      </c>
      <c r="F26" s="436">
        <f>F27+F28</f>
        <v>41087</v>
      </c>
      <c r="G26" s="433">
        <f>G27+G28</f>
        <v>41087</v>
      </c>
      <c r="H26" s="422">
        <f t="shared" ref="H26:M26" si="11">SUM(H27:H28)</f>
        <v>19</v>
      </c>
      <c r="I26" s="422">
        <f t="shared" si="11"/>
        <v>0</v>
      </c>
      <c r="J26" s="422">
        <f t="shared" si="11"/>
        <v>0</v>
      </c>
      <c r="K26" s="422">
        <f t="shared" si="11"/>
        <v>1558</v>
      </c>
      <c r="L26" s="422">
        <f t="shared" si="11"/>
        <v>2082</v>
      </c>
      <c r="M26" s="422">
        <f t="shared" si="11"/>
        <v>1445</v>
      </c>
      <c r="N26" s="422"/>
      <c r="O26" s="422"/>
      <c r="P26" s="422"/>
      <c r="Q26" s="420">
        <f>SUM(Q27:Q28)</f>
        <v>5104</v>
      </c>
      <c r="R26" s="439">
        <f>SUM(R27:R28)</f>
        <v>9600</v>
      </c>
      <c r="S26" s="433">
        <f>SUM(S27:S28)</f>
        <v>15050</v>
      </c>
      <c r="T26" s="2"/>
      <c r="U26" s="2"/>
      <c r="V26" s="2"/>
      <c r="W26" s="2"/>
      <c r="X26" s="2"/>
      <c r="Y26" s="2"/>
      <c r="Z26" s="2"/>
      <c r="AA26" s="2"/>
      <c r="AB26" s="2"/>
      <c r="AC26" s="2"/>
      <c r="AD26" s="2"/>
      <c r="AE26" s="2"/>
      <c r="AF26" s="2"/>
      <c r="AG26" s="2"/>
      <c r="AH26" s="2"/>
      <c r="AI26" s="2"/>
    </row>
    <row r="27" spans="1:35" s="200" customFormat="1" ht="13.65" customHeight="1" x14ac:dyDescent="0.25">
      <c r="A27" s="523" t="s">
        <v>275</v>
      </c>
      <c r="B27" s="429">
        <v>0</v>
      </c>
      <c r="C27" s="424">
        <v>1094</v>
      </c>
      <c r="D27" s="214">
        <v>3587</v>
      </c>
      <c r="E27" s="214">
        <f t="shared" ref="E27:E28" si="12">F27-SUM(B27:D27)</f>
        <v>119</v>
      </c>
      <c r="F27" s="194">
        <v>4800</v>
      </c>
      <c r="G27" s="441">
        <v>4800</v>
      </c>
      <c r="H27" s="426">
        <v>19</v>
      </c>
      <c r="I27" s="427">
        <v>0</v>
      </c>
      <c r="J27" s="426">
        <v>0</v>
      </c>
      <c r="K27" s="426">
        <v>1558</v>
      </c>
      <c r="L27" s="426">
        <v>2082</v>
      </c>
      <c r="M27" s="426">
        <f t="shared" ref="M27" si="13">Q27-SUM(H27:L27)</f>
        <v>1445</v>
      </c>
      <c r="N27" s="426"/>
      <c r="O27" s="214"/>
      <c r="P27" s="428"/>
      <c r="Q27" s="429">
        <v>5104</v>
      </c>
      <c r="R27" s="430">
        <v>9600</v>
      </c>
      <c r="S27" s="429">
        <f>C27+D27+E27+SUM(H27:P27)</f>
        <v>9904</v>
      </c>
      <c r="T27" s="2"/>
      <c r="U27" s="2"/>
      <c r="V27" s="2"/>
      <c r="W27" s="2"/>
      <c r="X27" s="2"/>
      <c r="Y27" s="2"/>
      <c r="Z27" s="2"/>
      <c r="AA27" s="2"/>
      <c r="AB27" s="2"/>
      <c r="AC27" s="2"/>
      <c r="AD27" s="2"/>
      <c r="AE27" s="2"/>
      <c r="AF27" s="2"/>
      <c r="AG27" s="2"/>
      <c r="AH27" s="2"/>
      <c r="AI27" s="2"/>
    </row>
    <row r="28" spans="1:35" s="200" customFormat="1" ht="13.65" customHeight="1" x14ac:dyDescent="0.25">
      <c r="A28" s="524" t="s">
        <v>276</v>
      </c>
      <c r="B28" s="429">
        <v>31141</v>
      </c>
      <c r="C28" s="424">
        <v>5146</v>
      </c>
      <c r="D28" s="214">
        <v>0</v>
      </c>
      <c r="E28" s="214">
        <f t="shared" si="12"/>
        <v>0</v>
      </c>
      <c r="F28" s="194">
        <v>36287</v>
      </c>
      <c r="G28" s="441">
        <v>36287</v>
      </c>
      <c r="H28" s="426">
        <v>0</v>
      </c>
      <c r="I28" s="427">
        <v>0</v>
      </c>
      <c r="J28" s="426">
        <v>0</v>
      </c>
      <c r="K28" s="426">
        <v>0</v>
      </c>
      <c r="L28" s="426">
        <v>0</v>
      </c>
      <c r="M28" s="426"/>
      <c r="N28" s="426"/>
      <c r="O28" s="214"/>
      <c r="P28" s="428"/>
      <c r="Q28" s="429">
        <v>0</v>
      </c>
      <c r="R28" s="429">
        <v>0</v>
      </c>
      <c r="S28" s="429">
        <f>C28+D28+E28+SUM(H28:P28)</f>
        <v>5146</v>
      </c>
      <c r="T28" s="2"/>
      <c r="U28" s="2"/>
      <c r="V28" s="2"/>
      <c r="W28" s="2"/>
      <c r="X28" s="2"/>
      <c r="Y28" s="2"/>
      <c r="Z28" s="2"/>
      <c r="AA28" s="2"/>
      <c r="AB28" s="2"/>
      <c r="AC28" s="2"/>
      <c r="AD28" s="2"/>
      <c r="AE28" s="2"/>
      <c r="AF28" s="2"/>
      <c r="AG28" s="2"/>
      <c r="AH28" s="2"/>
      <c r="AI28" s="2"/>
    </row>
    <row r="29" spans="1:35" s="364" customFormat="1" ht="13.65" customHeight="1" x14ac:dyDescent="0.25">
      <c r="A29" s="526"/>
      <c r="B29" s="423"/>
      <c r="C29" s="424"/>
      <c r="D29" s="214"/>
      <c r="E29" s="214"/>
      <c r="F29" s="194"/>
      <c r="G29" s="441"/>
      <c r="H29" s="426"/>
      <c r="I29" s="427"/>
      <c r="J29" s="426"/>
      <c r="K29" s="426"/>
      <c r="L29" s="426"/>
      <c r="M29" s="426"/>
      <c r="N29" s="426"/>
      <c r="O29" s="214"/>
      <c r="P29" s="428"/>
      <c r="Q29" s="429"/>
      <c r="R29" s="429"/>
      <c r="S29" s="429"/>
      <c r="T29" s="2"/>
      <c r="U29" s="2"/>
      <c r="V29" s="2"/>
      <c r="W29" s="2"/>
      <c r="X29" s="2"/>
      <c r="Y29" s="2"/>
      <c r="Z29" s="2"/>
      <c r="AA29" s="2"/>
      <c r="AB29" s="2"/>
      <c r="AC29" s="2"/>
      <c r="AD29" s="2"/>
      <c r="AE29" s="2"/>
      <c r="AF29" s="2"/>
      <c r="AG29" s="2"/>
      <c r="AH29" s="2"/>
      <c r="AI29" s="2"/>
    </row>
    <row r="30" spans="1:35" s="44" customFormat="1" ht="15" customHeight="1" x14ac:dyDescent="0.25">
      <c r="A30" s="447" t="s">
        <v>80</v>
      </c>
      <c r="B30" s="448">
        <f t="shared" ref="B30:M30" si="14">B6+B15+B17+B22+B26</f>
        <v>203313</v>
      </c>
      <c r="C30" s="448">
        <f t="shared" si="14"/>
        <v>17342</v>
      </c>
      <c r="D30" s="531">
        <f t="shared" si="14"/>
        <v>15241</v>
      </c>
      <c r="E30" s="531">
        <f t="shared" si="14"/>
        <v>4189</v>
      </c>
      <c r="F30" s="449">
        <f t="shared" si="14"/>
        <v>240085</v>
      </c>
      <c r="G30" s="449">
        <f t="shared" si="14"/>
        <v>251532</v>
      </c>
      <c r="H30" s="450">
        <f t="shared" si="14"/>
        <v>3202</v>
      </c>
      <c r="I30" s="451">
        <f t="shared" si="14"/>
        <v>11989</v>
      </c>
      <c r="J30" s="451">
        <f t="shared" si="14"/>
        <v>23168</v>
      </c>
      <c r="K30" s="451">
        <f t="shared" si="14"/>
        <v>33934</v>
      </c>
      <c r="L30" s="451">
        <f t="shared" si="14"/>
        <v>30427</v>
      </c>
      <c r="M30" s="451">
        <f t="shared" si="14"/>
        <v>21550</v>
      </c>
      <c r="N30" s="451"/>
      <c r="O30" s="451"/>
      <c r="P30" s="451"/>
      <c r="Q30" s="449">
        <f>Q6+Q15+Q17+Q22+Q26</f>
        <v>124270</v>
      </c>
      <c r="R30" s="449">
        <f>R6+R15+R17+R22+R26</f>
        <v>218230</v>
      </c>
      <c r="S30" s="449">
        <f>S6+S15+S17+S22+S26</f>
        <v>161042</v>
      </c>
      <c r="T30" s="19"/>
      <c r="U30" s="19"/>
      <c r="V30" s="19"/>
      <c r="W30" s="19"/>
      <c r="X30" s="19"/>
      <c r="Y30" s="19"/>
      <c r="Z30" s="19"/>
      <c r="AA30" s="19"/>
      <c r="AB30" s="19"/>
      <c r="AC30" s="19"/>
      <c r="AD30" s="19"/>
      <c r="AE30" s="19"/>
      <c r="AF30" s="19"/>
      <c r="AG30" s="19"/>
      <c r="AH30" s="19"/>
      <c r="AI30" s="19"/>
    </row>
    <row r="31" spans="1:35" ht="10.199999999999999" customHeight="1" x14ac:dyDescent="0.3">
      <c r="A31" s="60"/>
      <c r="B31" s="72"/>
      <c r="C31" s="61"/>
      <c r="D31" s="59"/>
      <c r="E31" s="59"/>
      <c r="F31" s="59"/>
      <c r="G31" s="59"/>
      <c r="H31" s="62"/>
      <c r="I31" s="59"/>
      <c r="J31" s="53"/>
      <c r="K31" s="52"/>
      <c r="L31" s="63"/>
      <c r="M31" s="63"/>
      <c r="N31" s="63"/>
      <c r="O31" s="63"/>
      <c r="P31" s="63"/>
      <c r="Q31" s="63"/>
      <c r="R31" s="63"/>
      <c r="S31" s="63"/>
    </row>
    <row r="32" spans="1:35" ht="15.75" customHeight="1" x14ac:dyDescent="0.25">
      <c r="A32" s="70" t="s">
        <v>165</v>
      </c>
      <c r="B32" s="70"/>
      <c r="C32" s="70"/>
      <c r="D32" s="70"/>
      <c r="E32" s="70"/>
      <c r="F32" s="70"/>
      <c r="G32" s="52"/>
      <c r="H32" s="62"/>
      <c r="I32" s="59"/>
      <c r="J32" s="53"/>
      <c r="K32" s="52"/>
      <c r="L32" s="63"/>
      <c r="M32" s="63"/>
      <c r="N32" s="63"/>
      <c r="O32" s="53"/>
      <c r="P32" s="63"/>
      <c r="Q32" s="63"/>
      <c r="R32" s="63"/>
      <c r="S32" s="63"/>
    </row>
    <row r="33" spans="1:35" ht="16.5" customHeight="1" x14ac:dyDescent="0.25">
      <c r="A33" s="227" t="s">
        <v>229</v>
      </c>
      <c r="B33" s="227"/>
      <c r="C33" s="227"/>
      <c r="D33" s="227"/>
      <c r="E33" s="227"/>
      <c r="F33" s="227"/>
      <c r="G33" s="227"/>
      <c r="H33" s="227"/>
      <c r="I33" s="227"/>
      <c r="J33" s="227"/>
      <c r="K33" s="227"/>
      <c r="L33" s="62"/>
      <c r="M33" s="62"/>
      <c r="N33" s="62"/>
      <c r="O33" s="62"/>
      <c r="P33" s="62"/>
      <c r="Q33" s="62"/>
      <c r="R33" s="62"/>
      <c r="S33" s="62"/>
    </row>
    <row r="34" spans="1:35" ht="14.4" x14ac:dyDescent="0.3">
      <c r="A34" s="37" t="s">
        <v>283</v>
      </c>
      <c r="B34" s="152"/>
      <c r="C34" s="62"/>
      <c r="D34" s="62"/>
      <c r="E34" s="62"/>
      <c r="F34" s="62"/>
      <c r="G34" s="62"/>
      <c r="H34" s="62"/>
      <c r="I34" s="61"/>
      <c r="J34" s="151"/>
      <c r="K34" s="62"/>
      <c r="L34" s="62"/>
      <c r="M34" s="62"/>
      <c r="N34" s="62"/>
      <c r="O34" s="62"/>
      <c r="P34" s="62"/>
      <c r="Q34" s="62"/>
      <c r="R34" s="62"/>
      <c r="S34" s="62"/>
    </row>
    <row r="35" spans="1:35" ht="16.5" customHeight="1" x14ac:dyDescent="0.25">
      <c r="A35" s="241"/>
      <c r="B35" s="241"/>
      <c r="C35" s="241"/>
      <c r="D35" s="241"/>
      <c r="E35" s="241"/>
      <c r="F35" s="241"/>
      <c r="G35" s="241"/>
      <c r="H35" s="241"/>
      <c r="I35" s="241"/>
      <c r="J35" s="154"/>
      <c r="K35" s="154"/>
      <c r="L35" s="154"/>
      <c r="M35" s="154"/>
      <c r="N35" s="154"/>
      <c r="O35" s="154"/>
      <c r="P35" s="154"/>
      <c r="Q35" s="20"/>
      <c r="R35" s="154"/>
      <c r="S35" s="154"/>
    </row>
    <row r="36" spans="1:35" ht="16.5" customHeight="1" x14ac:dyDescent="0.25">
      <c r="A36" s="155" t="s">
        <v>110</v>
      </c>
      <c r="B36" s="254"/>
      <c r="C36" s="254"/>
      <c r="D36" s="254"/>
      <c r="E36" s="254"/>
      <c r="F36" s="254"/>
      <c r="G36" s="254"/>
      <c r="H36" s="254"/>
      <c r="I36" s="254"/>
      <c r="J36" s="254"/>
      <c r="K36" s="254"/>
      <c r="L36" s="254"/>
      <c r="M36" s="254"/>
      <c r="N36" s="254"/>
      <c r="O36" s="156"/>
      <c r="P36" s="156"/>
      <c r="Q36" s="156"/>
      <c r="R36" s="156"/>
      <c r="S36" s="156"/>
    </row>
    <row r="37" spans="1:35" ht="16.5" customHeight="1" x14ac:dyDescent="0.25">
      <c r="A37" s="155" t="s">
        <v>158</v>
      </c>
      <c r="B37" s="254"/>
      <c r="C37" s="254"/>
      <c r="D37" s="254"/>
      <c r="E37" s="254"/>
      <c r="F37" s="254"/>
      <c r="G37" s="254"/>
      <c r="H37" s="254"/>
      <c r="I37" s="254"/>
      <c r="J37" s="254"/>
      <c r="K37" s="254"/>
      <c r="L37" s="254"/>
      <c r="M37" s="254"/>
      <c r="N37" s="156"/>
      <c r="O37" s="156"/>
      <c r="P37" s="156"/>
      <c r="Q37" s="156"/>
      <c r="R37" s="156"/>
      <c r="S37" s="156"/>
    </row>
    <row r="38" spans="1:35" ht="16.5" customHeight="1" x14ac:dyDescent="0.25">
      <c r="A38" s="155" t="s">
        <v>159</v>
      </c>
      <c r="B38" s="254"/>
      <c r="C38" s="254"/>
      <c r="D38" s="254"/>
      <c r="E38" s="254"/>
      <c r="F38" s="254"/>
      <c r="G38" s="254"/>
      <c r="H38" s="254"/>
      <c r="I38" s="254"/>
      <c r="J38" s="254"/>
      <c r="K38" s="254"/>
      <c r="L38" s="254"/>
      <c r="M38" s="254"/>
      <c r="N38" s="226"/>
      <c r="O38" s="156"/>
      <c r="P38" s="156"/>
      <c r="Q38" s="156"/>
      <c r="R38" s="156"/>
      <c r="S38" s="156"/>
    </row>
    <row r="39" spans="1:35" ht="16.5" customHeight="1" x14ac:dyDescent="0.3">
      <c r="A39" s="153" t="s">
        <v>160</v>
      </c>
      <c r="B39" s="70"/>
      <c r="C39" s="53"/>
      <c r="D39" s="53"/>
      <c r="E39" s="53"/>
      <c r="F39" s="53"/>
      <c r="G39" s="53"/>
      <c r="H39" s="53"/>
      <c r="I39" s="151"/>
      <c r="J39" s="151"/>
      <c r="K39" s="53"/>
      <c r="L39" s="53"/>
      <c r="M39" s="53"/>
      <c r="N39" s="53"/>
      <c r="O39" s="53"/>
      <c r="P39" s="53"/>
      <c r="Q39" s="53"/>
      <c r="R39" s="53"/>
      <c r="S39" s="53"/>
    </row>
    <row r="40" spans="1:35" ht="16.5" customHeight="1" x14ac:dyDescent="0.3">
      <c r="A40" s="153" t="s">
        <v>284</v>
      </c>
      <c r="B40" s="70"/>
      <c r="C40" s="53"/>
      <c r="D40" s="53"/>
      <c r="E40" s="53"/>
      <c r="F40" s="53"/>
      <c r="G40" s="53"/>
      <c r="H40" s="53"/>
      <c r="I40" s="151"/>
      <c r="J40" s="151"/>
      <c r="K40" s="53"/>
      <c r="L40" s="53"/>
      <c r="M40" s="53"/>
      <c r="N40" s="53"/>
      <c r="O40" s="53"/>
      <c r="P40" s="53"/>
      <c r="Q40" s="53"/>
      <c r="R40" s="53"/>
      <c r="S40" s="53"/>
    </row>
    <row r="41" spans="1:35" s="44" customFormat="1" ht="14.25" customHeight="1" x14ac:dyDescent="0.3">
      <c r="A41" s="153" t="s">
        <v>285</v>
      </c>
      <c r="B41" s="70"/>
      <c r="C41" s="53"/>
      <c r="D41" s="53"/>
      <c r="E41" s="53"/>
      <c r="F41" s="53"/>
      <c r="G41" s="53"/>
      <c r="H41" s="53"/>
      <c r="I41" s="151"/>
      <c r="J41" s="151"/>
      <c r="K41" s="53"/>
      <c r="L41" s="53"/>
      <c r="M41" s="53"/>
      <c r="N41" s="53"/>
      <c r="O41" s="53"/>
      <c r="P41" s="53"/>
      <c r="Q41" s="53"/>
      <c r="R41" s="53"/>
      <c r="S41" s="53"/>
      <c r="T41" s="19"/>
      <c r="U41" s="19"/>
      <c r="V41" s="19"/>
      <c r="W41" s="19"/>
      <c r="X41" s="19"/>
      <c r="Y41" s="19"/>
      <c r="Z41" s="19"/>
      <c r="AA41" s="19"/>
      <c r="AB41" s="19"/>
      <c r="AC41" s="19"/>
      <c r="AD41" s="19"/>
      <c r="AE41" s="19"/>
      <c r="AF41" s="19"/>
      <c r="AG41" s="19"/>
      <c r="AH41" s="19"/>
      <c r="AI41" s="19"/>
    </row>
    <row r="42" spans="1:35" ht="14.25" customHeight="1" x14ac:dyDescent="0.3">
      <c r="A42" s="255"/>
      <c r="B42" s="256"/>
      <c r="C42" s="53"/>
      <c r="D42" s="53"/>
      <c r="E42" s="53"/>
      <c r="F42" s="53"/>
      <c r="G42" s="53"/>
      <c r="H42" s="53"/>
      <c r="I42" s="151"/>
      <c r="J42" s="151"/>
      <c r="K42" s="53"/>
      <c r="L42" s="53"/>
      <c r="M42" s="53"/>
      <c r="N42" s="53"/>
      <c r="O42" s="53"/>
      <c r="P42" s="53"/>
      <c r="Q42" s="53"/>
      <c r="R42" s="53"/>
      <c r="S42" s="53"/>
    </row>
    <row r="43" spans="1:35" ht="14.25" customHeight="1" x14ac:dyDescent="0.3">
      <c r="A43" s="255"/>
      <c r="B43" s="256"/>
      <c r="C43" s="53"/>
      <c r="D43" s="53"/>
      <c r="E43" s="53"/>
      <c r="F43" s="53"/>
      <c r="G43" s="53"/>
      <c r="H43" s="53"/>
      <c r="I43" s="151"/>
      <c r="J43" s="151"/>
      <c r="K43" s="53"/>
      <c r="L43" s="53"/>
      <c r="M43" s="53"/>
      <c r="N43" s="53"/>
      <c r="O43" s="53"/>
      <c r="P43" s="53"/>
      <c r="Q43" s="53"/>
      <c r="R43" s="53"/>
      <c r="S43" s="53"/>
    </row>
    <row r="44" spans="1:35" ht="14.25" customHeight="1" x14ac:dyDescent="0.3">
      <c r="A44" s="255"/>
      <c r="B44" s="256"/>
      <c r="C44" s="53"/>
      <c r="D44" s="53"/>
      <c r="E44" s="53"/>
      <c r="F44" s="53"/>
      <c r="G44" s="53"/>
      <c r="H44" s="53"/>
      <c r="I44" s="151"/>
      <c r="J44" s="151"/>
      <c r="K44" s="53"/>
      <c r="L44" s="53"/>
      <c r="M44" s="53"/>
      <c r="N44" s="53"/>
      <c r="O44" s="53"/>
      <c r="P44" s="53"/>
      <c r="Q44" s="53"/>
      <c r="R44" s="53"/>
      <c r="S44" s="53"/>
    </row>
    <row r="45" spans="1:35" ht="14.25" customHeight="1" x14ac:dyDescent="0.3">
      <c r="A45" s="255"/>
      <c r="B45" s="256"/>
      <c r="C45" s="53"/>
      <c r="D45" s="53"/>
      <c r="E45" s="53"/>
      <c r="F45" s="53"/>
      <c r="G45" s="53"/>
      <c r="H45" s="53"/>
      <c r="I45" s="151"/>
      <c r="J45" s="151"/>
      <c r="K45" s="53"/>
      <c r="L45" s="53"/>
      <c r="M45" s="53"/>
      <c r="N45" s="53"/>
      <c r="O45" s="53"/>
      <c r="P45" s="53"/>
      <c r="Q45" s="53"/>
      <c r="R45" s="53"/>
      <c r="S45" s="53"/>
    </row>
    <row r="46" spans="1:35" ht="14.25" customHeight="1" x14ac:dyDescent="0.25">
      <c r="A46" s="16"/>
      <c r="B46" s="73"/>
      <c r="C46" s="7"/>
      <c r="D46" s="7"/>
      <c r="E46" s="7"/>
      <c r="F46" s="7"/>
      <c r="G46" s="7"/>
      <c r="H46" s="7"/>
      <c r="I46" s="8"/>
      <c r="J46" s="8"/>
      <c r="K46" s="7"/>
      <c r="L46" s="7"/>
      <c r="M46" s="7"/>
      <c r="N46" s="7"/>
      <c r="O46" s="7"/>
      <c r="P46" s="7"/>
      <c r="Q46" s="7"/>
      <c r="R46" s="7"/>
      <c r="S46" s="7"/>
    </row>
    <row r="47" spans="1:35" ht="14.25" customHeight="1" x14ac:dyDescent="0.25">
      <c r="A47" s="16"/>
      <c r="B47" s="73"/>
      <c r="C47" s="7"/>
      <c r="D47" s="7"/>
      <c r="E47" s="7"/>
      <c r="F47" s="7"/>
      <c r="G47" s="7"/>
      <c r="H47" s="7"/>
      <c r="I47" s="8"/>
      <c r="J47" s="8"/>
      <c r="K47" s="7"/>
      <c r="L47" s="7"/>
      <c r="M47" s="7"/>
      <c r="N47" s="7"/>
      <c r="O47" s="7"/>
      <c r="P47" s="7"/>
      <c r="Q47" s="7"/>
      <c r="R47" s="7"/>
      <c r="S47" s="7"/>
    </row>
    <row r="48" spans="1:35" ht="14.25" customHeight="1" x14ac:dyDescent="0.25">
      <c r="A48" s="16"/>
      <c r="B48" s="73"/>
      <c r="C48" s="7"/>
      <c r="D48" s="7"/>
      <c r="E48" s="7"/>
      <c r="F48" s="7"/>
      <c r="G48" s="7"/>
      <c r="H48" s="7"/>
      <c r="I48" s="8"/>
      <c r="J48" s="8"/>
      <c r="K48" s="7"/>
      <c r="L48" s="41"/>
      <c r="M48" s="41"/>
      <c r="N48" s="7"/>
      <c r="O48" s="7"/>
      <c r="P48" s="7"/>
      <c r="Q48" s="7"/>
      <c r="R48" s="7"/>
      <c r="S48" s="7"/>
    </row>
    <row r="49" spans="1:19" ht="14.25" customHeight="1" x14ac:dyDescent="0.25">
      <c r="A49" s="16"/>
      <c r="B49" s="73"/>
      <c r="C49" s="7"/>
      <c r="D49" s="7"/>
      <c r="E49" s="7"/>
      <c r="F49" s="7"/>
      <c r="G49" s="7"/>
      <c r="H49" s="7"/>
      <c r="I49" s="8"/>
      <c r="J49" s="8"/>
      <c r="K49" s="7"/>
      <c r="L49" s="7"/>
      <c r="M49" s="7"/>
      <c r="N49" s="7"/>
      <c r="O49" s="7"/>
      <c r="P49" s="7"/>
      <c r="Q49" s="7"/>
      <c r="R49" s="7"/>
      <c r="S49" s="7"/>
    </row>
    <row r="50" spans="1:19" ht="14.25" customHeight="1" x14ac:dyDescent="0.25">
      <c r="A50" s="16"/>
      <c r="B50" s="73"/>
      <c r="C50" s="7"/>
      <c r="D50" s="7"/>
      <c r="E50" s="7"/>
      <c r="F50" s="7"/>
      <c r="G50" s="7"/>
      <c r="H50" s="7"/>
      <c r="I50" s="8"/>
      <c r="J50" s="8"/>
      <c r="K50" s="7"/>
      <c r="L50" s="7"/>
      <c r="M50" s="7"/>
      <c r="N50" s="7"/>
      <c r="O50" s="7"/>
      <c r="P50" s="7"/>
      <c r="Q50" s="7"/>
      <c r="R50" s="7"/>
      <c r="S50" s="7"/>
    </row>
    <row r="51" spans="1:19" ht="14.25" customHeight="1" x14ac:dyDescent="0.25">
      <c r="A51" s="16"/>
      <c r="B51" s="73"/>
      <c r="C51" s="7"/>
      <c r="D51" s="7"/>
      <c r="E51" s="7"/>
      <c r="F51" s="7"/>
      <c r="G51" s="7"/>
      <c r="H51" s="7"/>
      <c r="I51" s="8"/>
      <c r="J51" s="8"/>
      <c r="K51" s="7"/>
      <c r="L51" s="7"/>
      <c r="M51" s="7"/>
      <c r="N51" s="7"/>
      <c r="O51" s="7"/>
      <c r="P51" s="7"/>
      <c r="Q51" s="7"/>
      <c r="R51" s="7"/>
      <c r="S51" s="7"/>
    </row>
    <row r="52" spans="1:19" ht="14.25" customHeight="1" x14ac:dyDescent="0.25">
      <c r="A52" s="16"/>
      <c r="B52" s="73"/>
      <c r="C52" s="7"/>
      <c r="D52" s="7"/>
      <c r="E52" s="7"/>
      <c r="F52" s="7"/>
      <c r="G52" s="7"/>
      <c r="H52" s="7"/>
      <c r="I52" s="8"/>
      <c r="J52" s="8"/>
      <c r="K52" s="7"/>
      <c r="L52" s="7"/>
      <c r="M52" s="7"/>
      <c r="N52" s="7"/>
      <c r="O52" s="7"/>
      <c r="P52" s="7"/>
      <c r="Q52" s="7"/>
      <c r="R52" s="7"/>
      <c r="S52" s="7"/>
    </row>
    <row r="53" spans="1:19" ht="14.25" customHeight="1" x14ac:dyDescent="0.25">
      <c r="A53" s="16"/>
      <c r="B53" s="73"/>
      <c r="C53" s="7"/>
      <c r="D53" s="7"/>
      <c r="E53" s="7"/>
      <c r="F53" s="7"/>
      <c r="G53" s="7"/>
      <c r="H53" s="7"/>
      <c r="I53" s="8"/>
      <c r="J53" s="8"/>
      <c r="K53" s="7"/>
      <c r="L53" s="7"/>
      <c r="M53" s="7"/>
      <c r="N53" s="7"/>
      <c r="O53" s="7"/>
      <c r="P53" s="7"/>
      <c r="Q53" s="7"/>
      <c r="R53" s="7"/>
      <c r="S53" s="7"/>
    </row>
    <row r="54" spans="1:19" ht="14.25" customHeight="1" x14ac:dyDescent="0.25">
      <c r="A54" s="16"/>
      <c r="B54" s="73"/>
      <c r="C54" s="7"/>
      <c r="D54" s="7"/>
      <c r="E54" s="7"/>
      <c r="F54" s="7"/>
      <c r="G54" s="7"/>
      <c r="H54" s="7"/>
      <c r="I54" s="8"/>
      <c r="J54" s="8"/>
      <c r="K54" s="7"/>
      <c r="L54" s="7"/>
      <c r="M54" s="7"/>
      <c r="N54" s="7"/>
      <c r="O54" s="7"/>
      <c r="P54" s="7"/>
      <c r="Q54" s="7"/>
      <c r="R54" s="7"/>
      <c r="S54" s="7"/>
    </row>
    <row r="55" spans="1:19" ht="14.25" customHeight="1" x14ac:dyDescent="0.25">
      <c r="A55" s="16"/>
      <c r="B55" s="73"/>
      <c r="C55" s="7"/>
      <c r="D55" s="7"/>
      <c r="E55" s="7"/>
      <c r="F55" s="7"/>
      <c r="G55" s="7"/>
      <c r="H55" s="7"/>
      <c r="I55" s="8"/>
      <c r="J55" s="8"/>
      <c r="K55" s="7"/>
      <c r="L55" s="7"/>
      <c r="M55" s="7"/>
      <c r="N55" s="7"/>
      <c r="O55" s="7"/>
      <c r="P55" s="7"/>
      <c r="Q55" s="7"/>
      <c r="R55" s="7"/>
      <c r="S55" s="7"/>
    </row>
  </sheetData>
  <mergeCells count="4">
    <mergeCell ref="F2:G2"/>
    <mergeCell ref="A1:S1"/>
    <mergeCell ref="Q2:R2"/>
    <mergeCell ref="B4:S4"/>
  </mergeCells>
  <printOptions horizontalCentered="1"/>
  <pageMargins left="0.25" right="0.17" top="1" bottom="0.17" header="0.17" footer="0.17"/>
  <pageSetup scale="73" orientation="landscape" r:id="rId1"/>
  <headerFooter alignWithMargins="0"/>
  <ignoredErrors>
    <ignoredError sqref="S7 S8:S15 S18:S28 K14 K16:K17 K21:K22 L14 L16:L17 L21:L22 L25:L26 M19 M27 M7:M15" formulaRange="1"/>
    <ignoredError sqref="D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O50"/>
  <sheetViews>
    <sheetView showGridLines="0" topLeftCell="A29" zoomScaleNormal="100" workbookViewId="0">
      <selection activeCell="Q24" sqref="Q24"/>
    </sheetView>
  </sheetViews>
  <sheetFormatPr defaultColWidth="8.88671875" defaultRowHeight="13.2" x14ac:dyDescent="0.25"/>
  <cols>
    <col min="1" max="1" width="18.5546875" style="42" customWidth="1"/>
    <col min="2" max="4" width="9.88671875" style="42" customWidth="1"/>
    <col min="5" max="5" width="9.77734375" style="42" customWidth="1"/>
    <col min="6" max="6" width="8.77734375" style="42" customWidth="1"/>
    <col min="7" max="7" width="10" style="42" customWidth="1"/>
    <col min="8" max="8" width="10.6640625" style="42" customWidth="1"/>
    <col min="9" max="12" width="8.77734375" style="42" customWidth="1"/>
    <col min="13" max="13" width="8.77734375" style="200" customWidth="1"/>
    <col min="14" max="14" width="21.33203125" style="42" customWidth="1"/>
    <col min="15" max="16384" width="8.88671875" style="42"/>
  </cols>
  <sheetData>
    <row r="1" spans="1:15" s="22" customFormat="1" ht="21.15" customHeight="1" x14ac:dyDescent="0.25">
      <c r="A1" s="257" t="s">
        <v>257</v>
      </c>
      <c r="B1" s="258"/>
      <c r="C1" s="258"/>
      <c r="D1" s="258"/>
      <c r="E1" s="258"/>
      <c r="F1" s="258"/>
      <c r="G1" s="258"/>
      <c r="H1" s="258"/>
      <c r="I1" s="258"/>
      <c r="J1" s="258"/>
      <c r="K1" s="258"/>
      <c r="L1" s="258"/>
      <c r="M1" s="258"/>
      <c r="N1" s="258"/>
    </row>
    <row r="2" spans="1:15" ht="19.2" customHeight="1" x14ac:dyDescent="0.25">
      <c r="A2" s="157"/>
      <c r="B2" s="149" t="s">
        <v>255</v>
      </c>
      <c r="C2" s="113" t="s">
        <v>231</v>
      </c>
      <c r="D2" s="113" t="s">
        <v>232</v>
      </c>
      <c r="E2" s="201" t="s">
        <v>233</v>
      </c>
      <c r="F2" s="113" t="s">
        <v>234</v>
      </c>
      <c r="G2" s="113" t="s">
        <v>235</v>
      </c>
      <c r="H2" s="113" t="s">
        <v>236</v>
      </c>
      <c r="I2" s="113" t="s">
        <v>237</v>
      </c>
      <c r="J2" s="201" t="s">
        <v>238</v>
      </c>
      <c r="K2" s="113" t="s">
        <v>239</v>
      </c>
      <c r="L2" s="113" t="s">
        <v>240</v>
      </c>
      <c r="M2" s="114" t="s">
        <v>230</v>
      </c>
      <c r="N2" s="47"/>
    </row>
    <row r="3" spans="1:15" s="364" customFormat="1" ht="19.2" customHeight="1" x14ac:dyDescent="0.25">
      <c r="A3" s="371"/>
      <c r="B3" s="537">
        <v>44137</v>
      </c>
      <c r="C3" s="537">
        <v>44165</v>
      </c>
      <c r="D3" s="537">
        <v>44193</v>
      </c>
      <c r="E3" s="537">
        <v>44228</v>
      </c>
      <c r="F3" s="537">
        <v>44256</v>
      </c>
      <c r="G3" s="537">
        <v>44284</v>
      </c>
      <c r="H3" s="537">
        <v>44319</v>
      </c>
      <c r="I3" s="537">
        <v>44348</v>
      </c>
      <c r="J3" s="537">
        <v>44375</v>
      </c>
      <c r="K3" s="537">
        <v>44410</v>
      </c>
      <c r="L3" s="537">
        <v>44438</v>
      </c>
      <c r="M3" s="537">
        <v>44469</v>
      </c>
      <c r="N3" s="150" t="s">
        <v>269</v>
      </c>
    </row>
    <row r="4" spans="1:15" s="200" customFormat="1" ht="13.2" customHeight="1" x14ac:dyDescent="0.25">
      <c r="A4" s="71"/>
      <c r="B4" s="230"/>
      <c r="C4" s="231"/>
      <c r="D4" s="231"/>
      <c r="E4" s="231"/>
      <c r="F4" s="231"/>
      <c r="G4" s="231"/>
      <c r="H4" s="231"/>
      <c r="I4" s="232"/>
      <c r="J4" s="231"/>
      <c r="K4" s="231"/>
      <c r="L4" s="231"/>
      <c r="M4" s="370"/>
      <c r="N4" s="233"/>
    </row>
    <row r="5" spans="1:15" ht="13.65" customHeight="1" x14ac:dyDescent="0.3">
      <c r="A5" s="58"/>
      <c r="B5" s="740" t="s">
        <v>41</v>
      </c>
      <c r="C5" s="741"/>
      <c r="D5" s="741"/>
      <c r="E5" s="741"/>
      <c r="F5" s="741"/>
      <c r="G5" s="741"/>
      <c r="H5" s="741"/>
      <c r="I5" s="741"/>
      <c r="J5" s="741"/>
      <c r="K5" s="741"/>
      <c r="L5" s="741"/>
      <c r="M5" s="267"/>
      <c r="N5" s="64"/>
      <c r="O5" s="37"/>
    </row>
    <row r="6" spans="1:15" ht="14.25" customHeight="1" x14ac:dyDescent="0.25">
      <c r="A6" s="71" t="s">
        <v>36</v>
      </c>
      <c r="B6" s="187">
        <v>0</v>
      </c>
      <c r="C6" s="62">
        <v>0</v>
      </c>
      <c r="D6" s="62">
        <v>0</v>
      </c>
      <c r="E6" s="62">
        <v>0</v>
      </c>
      <c r="F6" s="62">
        <v>0</v>
      </c>
      <c r="G6" s="62">
        <v>0</v>
      </c>
      <c r="H6" s="62">
        <v>0</v>
      </c>
      <c r="I6" s="182">
        <v>0</v>
      </c>
      <c r="J6" s="182">
        <v>0</v>
      </c>
      <c r="K6" s="62"/>
      <c r="L6" s="62"/>
      <c r="M6" s="183"/>
      <c r="N6" s="158">
        <f>SUM(B6:M6)</f>
        <v>0</v>
      </c>
      <c r="O6" s="37"/>
    </row>
    <row r="7" spans="1:15" ht="14.25" customHeight="1" x14ac:dyDescent="0.25">
      <c r="A7" s="71" t="s">
        <v>137</v>
      </c>
      <c r="B7" s="187">
        <v>311</v>
      </c>
      <c r="C7" s="144">
        <v>338</v>
      </c>
      <c r="D7" s="144">
        <v>354</v>
      </c>
      <c r="E7" s="144">
        <v>172</v>
      </c>
      <c r="F7" s="144">
        <v>304</v>
      </c>
      <c r="G7" s="144">
        <v>292</v>
      </c>
      <c r="H7" s="144">
        <v>205</v>
      </c>
      <c r="I7" s="199">
        <v>279</v>
      </c>
      <c r="J7" s="199">
        <v>0</v>
      </c>
      <c r="K7" s="62"/>
      <c r="L7" s="62"/>
      <c r="M7" s="183"/>
      <c r="N7" s="158">
        <f t="shared" ref="N7:N10" si="0">SUM(B7:M7)</f>
        <v>2255</v>
      </c>
      <c r="O7" s="37"/>
    </row>
    <row r="8" spans="1:15" ht="14.25" customHeight="1" x14ac:dyDescent="0.25">
      <c r="A8" s="159" t="s">
        <v>42</v>
      </c>
      <c r="B8" s="188">
        <f>B10-B7</f>
        <v>760</v>
      </c>
      <c r="C8" s="145">
        <f>C10-C7</f>
        <v>1025</v>
      </c>
      <c r="D8" s="145">
        <f>D10-D7</f>
        <v>774</v>
      </c>
      <c r="E8" s="145">
        <f>E10-E7</f>
        <v>741</v>
      </c>
      <c r="F8" s="145">
        <f t="shared" ref="F8:H8" si="1">F10-F7</f>
        <v>879</v>
      </c>
      <c r="G8" s="145">
        <f t="shared" si="1"/>
        <v>815</v>
      </c>
      <c r="H8" s="145">
        <f t="shared" si="1"/>
        <v>890</v>
      </c>
      <c r="I8" s="145">
        <v>0</v>
      </c>
      <c r="J8" s="145">
        <v>0</v>
      </c>
      <c r="K8" s="145"/>
      <c r="L8" s="145"/>
      <c r="M8" s="145"/>
      <c r="N8" s="452">
        <f t="shared" si="0"/>
        <v>5884</v>
      </c>
      <c r="O8" s="37"/>
    </row>
    <row r="9" spans="1:15" ht="13.2" customHeight="1" x14ac:dyDescent="0.25">
      <c r="A9" s="159"/>
      <c r="B9" s="188"/>
      <c r="C9" s="163"/>
      <c r="D9" s="163"/>
      <c r="E9" s="59"/>
      <c r="F9" s="163"/>
      <c r="G9" s="62"/>
      <c r="H9" s="62"/>
      <c r="I9" s="184"/>
      <c r="J9" s="184"/>
      <c r="K9" s="185"/>
      <c r="L9" s="185"/>
      <c r="M9" s="186"/>
      <c r="N9" s="158"/>
      <c r="O9" s="37"/>
    </row>
    <row r="10" spans="1:15" ht="12.6" customHeight="1" x14ac:dyDescent="0.25">
      <c r="A10" s="58" t="s">
        <v>35</v>
      </c>
      <c r="B10" s="187">
        <v>1071</v>
      </c>
      <c r="C10" s="62">
        <v>1363</v>
      </c>
      <c r="D10" s="62">
        <v>1128</v>
      </c>
      <c r="E10" s="62">
        <v>913</v>
      </c>
      <c r="F10" s="62">
        <v>1183</v>
      </c>
      <c r="G10" s="62">
        <v>1107</v>
      </c>
      <c r="H10" s="62">
        <v>1095</v>
      </c>
      <c r="I10" s="361">
        <v>1171</v>
      </c>
      <c r="J10" s="361">
        <v>0</v>
      </c>
      <c r="K10" s="62"/>
      <c r="L10" s="62"/>
      <c r="M10" s="183"/>
      <c r="N10" s="158">
        <f t="shared" si="0"/>
        <v>9031</v>
      </c>
      <c r="O10" s="37"/>
    </row>
    <row r="11" spans="1:15" s="200" customFormat="1" ht="12.6" customHeight="1" x14ac:dyDescent="0.25">
      <c r="A11" s="366"/>
      <c r="B11" s="665"/>
      <c r="C11" s="665"/>
      <c r="D11" s="665"/>
      <c r="E11" s="665"/>
      <c r="F11" s="665"/>
      <c r="G11" s="665"/>
      <c r="H11" s="665"/>
      <c r="I11" s="665"/>
      <c r="J11" s="665"/>
      <c r="K11" s="665"/>
      <c r="L11" s="665"/>
      <c r="M11" s="665"/>
      <c r="N11" s="666"/>
      <c r="O11" s="37"/>
    </row>
    <row r="12" spans="1:15" s="44" customFormat="1" ht="18" customHeight="1" x14ac:dyDescent="0.25">
      <c r="A12" s="37" t="s">
        <v>166</v>
      </c>
      <c r="B12" s="50"/>
      <c r="C12" s="50"/>
      <c r="D12" s="50"/>
      <c r="E12" s="37"/>
      <c r="F12" s="37"/>
      <c r="G12" s="37"/>
      <c r="H12" s="37"/>
      <c r="I12" s="37"/>
      <c r="J12" s="37"/>
      <c r="K12" s="37"/>
      <c r="L12" s="37"/>
      <c r="M12" s="37"/>
      <c r="N12" s="50"/>
    </row>
    <row r="13" spans="1:15" s="44" customFormat="1" ht="18" customHeight="1" x14ac:dyDescent="0.25">
      <c r="A13" s="37" t="s">
        <v>84</v>
      </c>
      <c r="B13" s="37"/>
      <c r="C13" s="37"/>
      <c r="D13" s="37"/>
      <c r="E13" s="37"/>
      <c r="F13" s="37"/>
      <c r="G13" s="37"/>
      <c r="H13" s="37"/>
      <c r="I13" s="37"/>
      <c r="J13" s="37"/>
      <c r="K13" s="37"/>
      <c r="L13" s="37"/>
      <c r="M13" s="37"/>
      <c r="N13" s="37"/>
    </row>
    <row r="14" spans="1:15" s="44" customFormat="1" ht="18" customHeight="1" x14ac:dyDescent="0.25">
      <c r="A14" s="37"/>
      <c r="B14" s="37"/>
      <c r="C14" s="37"/>
      <c r="D14" s="37"/>
      <c r="E14" s="37"/>
      <c r="F14" s="37"/>
      <c r="G14" s="37"/>
      <c r="H14" s="37"/>
      <c r="I14" s="37"/>
      <c r="J14" s="37"/>
      <c r="K14" s="37"/>
      <c r="L14" s="37"/>
      <c r="M14" s="37"/>
      <c r="N14" s="37"/>
    </row>
    <row r="15" spans="1:15" s="22" customFormat="1" ht="21.15" customHeight="1" x14ac:dyDescent="0.25">
      <c r="A15" s="742" t="s">
        <v>256</v>
      </c>
      <c r="B15" s="742"/>
      <c r="C15" s="742"/>
      <c r="D15" s="742"/>
      <c r="E15" s="742"/>
      <c r="F15" s="742"/>
      <c r="G15" s="742"/>
      <c r="H15" s="742"/>
      <c r="I15" s="742"/>
      <c r="J15" s="742"/>
      <c r="K15" s="742"/>
      <c r="L15" s="742"/>
      <c r="M15" s="742"/>
      <c r="N15" s="743"/>
    </row>
    <row r="16" spans="1:15" s="22" customFormat="1" ht="19.2" customHeight="1" x14ac:dyDescent="0.25">
      <c r="A16" s="161"/>
      <c r="B16" s="149" t="s">
        <v>255</v>
      </c>
      <c r="C16" s="113" t="s">
        <v>231</v>
      </c>
      <c r="D16" s="113" t="s">
        <v>232</v>
      </c>
      <c r="E16" s="201" t="s">
        <v>233</v>
      </c>
      <c r="F16" s="113" t="s">
        <v>234</v>
      </c>
      <c r="G16" s="113" t="s">
        <v>235</v>
      </c>
      <c r="H16" s="113" t="s">
        <v>236</v>
      </c>
      <c r="I16" s="113" t="s">
        <v>237</v>
      </c>
      <c r="J16" s="201" t="s">
        <v>238</v>
      </c>
      <c r="K16" s="113" t="s">
        <v>239</v>
      </c>
      <c r="L16" s="113" t="s">
        <v>240</v>
      </c>
      <c r="M16" s="114" t="s">
        <v>230</v>
      </c>
      <c r="N16" s="277"/>
    </row>
    <row r="17" spans="1:14" s="22" customFormat="1" ht="19.2" customHeight="1" x14ac:dyDescent="0.25">
      <c r="A17" s="372"/>
      <c r="B17" s="537">
        <v>44137</v>
      </c>
      <c r="C17" s="537">
        <v>44165</v>
      </c>
      <c r="D17" s="537">
        <v>44193</v>
      </c>
      <c r="E17" s="537">
        <v>44228</v>
      </c>
      <c r="F17" s="537">
        <v>44256</v>
      </c>
      <c r="G17" s="537">
        <v>44284</v>
      </c>
      <c r="H17" s="537">
        <v>44319</v>
      </c>
      <c r="I17" s="537">
        <v>44348</v>
      </c>
      <c r="J17" s="537">
        <v>44375</v>
      </c>
      <c r="K17" s="537">
        <v>44410</v>
      </c>
      <c r="L17" s="537">
        <v>44438</v>
      </c>
      <c r="M17" s="537">
        <v>44469</v>
      </c>
      <c r="N17" s="150" t="s">
        <v>153</v>
      </c>
    </row>
    <row r="18" spans="1:14" s="22" customFormat="1" ht="13.2" customHeight="1" x14ac:dyDescent="0.25">
      <c r="A18" s="239"/>
      <c r="B18" s="234"/>
      <c r="C18" s="235"/>
      <c r="D18" s="235"/>
      <c r="E18" s="235"/>
      <c r="F18" s="235"/>
      <c r="G18" s="235"/>
      <c r="H18" s="235"/>
      <c r="I18" s="236"/>
      <c r="J18" s="235"/>
      <c r="K18" s="235"/>
      <c r="L18" s="235"/>
      <c r="M18" s="237"/>
      <c r="N18" s="238"/>
    </row>
    <row r="19" spans="1:14" ht="13.65" customHeight="1" x14ac:dyDescent="0.3">
      <c r="A19" s="58"/>
      <c r="B19" s="78"/>
      <c r="C19" s="163"/>
      <c r="D19" s="744" t="s">
        <v>41</v>
      </c>
      <c r="E19" s="744"/>
      <c r="F19" s="744"/>
      <c r="G19" s="744"/>
      <c r="H19" s="744"/>
      <c r="I19" s="744"/>
      <c r="J19" s="744"/>
      <c r="K19" s="163"/>
      <c r="L19" s="163"/>
      <c r="M19" s="164"/>
      <c r="N19" s="116"/>
    </row>
    <row r="20" spans="1:14" s="200" customFormat="1" ht="13.65" customHeight="1" x14ac:dyDescent="0.25">
      <c r="A20" s="58" t="s">
        <v>36</v>
      </c>
      <c r="B20" s="79">
        <v>0</v>
      </c>
      <c r="C20" s="62">
        <v>0</v>
      </c>
      <c r="D20" s="53">
        <v>0</v>
      </c>
      <c r="E20" s="53">
        <v>0</v>
      </c>
      <c r="F20" s="53">
        <v>11366</v>
      </c>
      <c r="G20" s="63">
        <v>0</v>
      </c>
      <c r="H20" s="53">
        <v>26205</v>
      </c>
      <c r="I20" s="63">
        <v>0</v>
      </c>
      <c r="J20" s="63">
        <v>0</v>
      </c>
      <c r="K20" s="59"/>
      <c r="L20" s="59"/>
      <c r="M20" s="242"/>
      <c r="N20" s="147">
        <f>SUM(B20:M20)</f>
        <v>37571</v>
      </c>
    </row>
    <row r="21" spans="1:14" ht="13.65" customHeight="1" x14ac:dyDescent="0.25">
      <c r="A21" s="58" t="s">
        <v>184</v>
      </c>
      <c r="B21" s="81">
        <f>B23-B20</f>
        <v>27676</v>
      </c>
      <c r="C21" s="62">
        <f>C23-C20</f>
        <v>5199</v>
      </c>
      <c r="D21" s="62">
        <f t="shared" ref="D21:J21" si="2">D23-D20</f>
        <v>0</v>
      </c>
      <c r="E21" s="62">
        <f t="shared" si="2"/>
        <v>12247</v>
      </c>
      <c r="F21" s="62">
        <f t="shared" si="2"/>
        <v>13496</v>
      </c>
      <c r="G21" s="62">
        <f t="shared" si="2"/>
        <v>3158</v>
      </c>
      <c r="H21" s="62">
        <f t="shared" si="2"/>
        <v>5287</v>
      </c>
      <c r="I21" s="62">
        <f t="shared" si="2"/>
        <v>0</v>
      </c>
      <c r="J21" s="62">
        <f t="shared" si="2"/>
        <v>7236</v>
      </c>
      <c r="K21" s="62"/>
      <c r="L21" s="62"/>
      <c r="M21" s="62"/>
      <c r="N21" s="147">
        <f>SUM(B21:M21)</f>
        <v>74299</v>
      </c>
    </row>
    <row r="22" spans="1:14" s="200" customFormat="1" ht="13.2" customHeight="1" x14ac:dyDescent="0.3">
      <c r="A22" s="58"/>
      <c r="B22" s="243"/>
      <c r="C22" s="59"/>
      <c r="D22" s="244"/>
      <c r="E22" s="244"/>
      <c r="F22" s="244"/>
      <c r="G22" s="244"/>
      <c r="H22" s="244"/>
      <c r="I22" s="244"/>
      <c r="J22" s="244"/>
      <c r="K22" s="59"/>
      <c r="L22" s="59"/>
      <c r="M22" s="242"/>
      <c r="N22" s="147"/>
    </row>
    <row r="23" spans="1:14" ht="15.75" customHeight="1" x14ac:dyDescent="0.25">
      <c r="A23" s="240" t="s">
        <v>35</v>
      </c>
      <c r="B23" s="165">
        <v>27676</v>
      </c>
      <c r="C23" s="166">
        <v>5199</v>
      </c>
      <c r="D23" s="166">
        <v>0</v>
      </c>
      <c r="E23" s="166">
        <v>12247</v>
      </c>
      <c r="F23" s="166">
        <v>24862</v>
      </c>
      <c r="G23" s="166">
        <v>3158</v>
      </c>
      <c r="H23" s="166">
        <v>31492</v>
      </c>
      <c r="I23" s="166">
        <v>0</v>
      </c>
      <c r="J23" s="166">
        <v>7236</v>
      </c>
      <c r="K23" s="166"/>
      <c r="L23" s="269"/>
      <c r="M23" s="268"/>
      <c r="N23" s="246">
        <f>SUM(B23:M23)</f>
        <v>111870</v>
      </c>
    </row>
    <row r="24" spans="1:14" s="200" customFormat="1" ht="15.75" customHeight="1" x14ac:dyDescent="0.3">
      <c r="A24" s="58"/>
      <c r="B24" s="78"/>
      <c r="C24" s="163"/>
      <c r="D24" s="744" t="s">
        <v>123</v>
      </c>
      <c r="E24" s="744"/>
      <c r="F24" s="744"/>
      <c r="G24" s="744"/>
      <c r="H24" s="744"/>
      <c r="I24" s="744"/>
      <c r="J24" s="744"/>
      <c r="K24" s="163"/>
      <c r="L24" s="163"/>
      <c r="M24" s="164"/>
      <c r="N24" s="245"/>
    </row>
    <row r="25" spans="1:14" s="200" customFormat="1" ht="15.75" customHeight="1" x14ac:dyDescent="0.25">
      <c r="A25" s="58" t="s">
        <v>36</v>
      </c>
      <c r="B25" s="187">
        <f t="shared" ref="B25:G26" si="3">B20*1.10231125</f>
        <v>0</v>
      </c>
      <c r="C25" s="144">
        <f t="shared" si="3"/>
        <v>0</v>
      </c>
      <c r="D25" s="144">
        <f t="shared" si="3"/>
        <v>0</v>
      </c>
      <c r="E25" s="144">
        <f t="shared" si="3"/>
        <v>0</v>
      </c>
      <c r="F25" s="144">
        <f t="shared" si="3"/>
        <v>12528.869667500001</v>
      </c>
      <c r="G25" s="144">
        <f t="shared" si="3"/>
        <v>0</v>
      </c>
      <c r="H25" s="144">
        <f t="shared" ref="H25:J26" si="4">H20*1.10231125</f>
        <v>28886.066306250003</v>
      </c>
      <c r="I25" s="144">
        <f t="shared" si="4"/>
        <v>0</v>
      </c>
      <c r="J25" s="144">
        <f t="shared" si="4"/>
        <v>0</v>
      </c>
      <c r="K25" s="144"/>
      <c r="L25" s="144"/>
      <c r="M25" s="242"/>
      <c r="N25" s="147">
        <f>SUM(B25:M25)</f>
        <v>41414.935973750005</v>
      </c>
    </row>
    <row r="26" spans="1:14" s="200" customFormat="1" ht="15.75" customHeight="1" x14ac:dyDescent="0.25">
      <c r="A26" s="58" t="s">
        <v>184</v>
      </c>
      <c r="B26" s="187">
        <f t="shared" si="3"/>
        <v>30507.566155</v>
      </c>
      <c r="C26" s="144">
        <f t="shared" si="3"/>
        <v>5730.9161887500004</v>
      </c>
      <c r="D26" s="144">
        <f t="shared" si="3"/>
        <v>0</v>
      </c>
      <c r="E26" s="144">
        <f t="shared" si="3"/>
        <v>13500.00587875</v>
      </c>
      <c r="F26" s="144">
        <f t="shared" si="3"/>
        <v>14876.792630000002</v>
      </c>
      <c r="G26" s="144">
        <f t="shared" si="3"/>
        <v>3481.0989275000002</v>
      </c>
      <c r="H26" s="144">
        <f t="shared" ref="H26:I26" si="5">H21*1.10231125</f>
        <v>5827.9195787500003</v>
      </c>
      <c r="I26" s="144">
        <f t="shared" si="5"/>
        <v>0</v>
      </c>
      <c r="J26" s="144">
        <f t="shared" si="4"/>
        <v>7976.3242050000008</v>
      </c>
      <c r="K26" s="144"/>
      <c r="L26" s="144"/>
      <c r="M26" s="242"/>
      <c r="N26" s="147">
        <f t="shared" ref="N26:N28" si="6">SUM(B26:M26)</f>
        <v>81900.623563750007</v>
      </c>
    </row>
    <row r="27" spans="1:14" s="200" customFormat="1" ht="13.2" customHeight="1" x14ac:dyDescent="0.25">
      <c r="A27" s="58"/>
      <c r="B27" s="187"/>
      <c r="C27" s="59"/>
      <c r="D27" s="59"/>
      <c r="E27" s="63"/>
      <c r="F27" s="63"/>
      <c r="G27" s="63"/>
      <c r="H27" s="63"/>
      <c r="I27" s="63"/>
      <c r="J27" s="63"/>
      <c r="K27" s="59"/>
      <c r="L27" s="59"/>
      <c r="M27" s="242"/>
      <c r="N27" s="147"/>
    </row>
    <row r="28" spans="1:14" s="200" customFormat="1" ht="15.75" customHeight="1" x14ac:dyDescent="0.25">
      <c r="A28" s="240" t="s">
        <v>35</v>
      </c>
      <c r="B28" s="359">
        <f t="shared" ref="B28:J28" si="7">SUM(B25:B27)</f>
        <v>30507.566155</v>
      </c>
      <c r="C28" s="360">
        <f t="shared" si="7"/>
        <v>5730.9161887500004</v>
      </c>
      <c r="D28" s="360">
        <f t="shared" si="7"/>
        <v>0</v>
      </c>
      <c r="E28" s="360">
        <f t="shared" si="7"/>
        <v>13500.00587875</v>
      </c>
      <c r="F28" s="360">
        <f t="shared" si="7"/>
        <v>27405.662297500003</v>
      </c>
      <c r="G28" s="360">
        <f t="shared" si="7"/>
        <v>3481.0989275000002</v>
      </c>
      <c r="H28" s="360">
        <f t="shared" si="7"/>
        <v>34713.985885000002</v>
      </c>
      <c r="I28" s="360">
        <f t="shared" si="7"/>
        <v>0</v>
      </c>
      <c r="J28" s="360">
        <f t="shared" si="7"/>
        <v>7976.3242050000008</v>
      </c>
      <c r="K28" s="360"/>
      <c r="L28" s="360"/>
      <c r="M28" s="268"/>
      <c r="N28" s="246">
        <f t="shared" si="6"/>
        <v>123315.55953750001</v>
      </c>
    </row>
    <row r="29" spans="1:14" s="364" customFormat="1" ht="15.75" customHeight="1" x14ac:dyDescent="0.25">
      <c r="A29" s="51"/>
      <c r="B29" s="144"/>
      <c r="C29" s="144"/>
      <c r="D29" s="144"/>
      <c r="E29" s="144"/>
      <c r="F29" s="144"/>
      <c r="G29" s="144"/>
      <c r="H29" s="144"/>
      <c r="I29" s="144"/>
      <c r="J29" s="144"/>
      <c r="K29" s="144"/>
      <c r="L29" s="144"/>
      <c r="M29" s="62"/>
      <c r="N29" s="144"/>
    </row>
    <row r="30" spans="1:14" s="364" customFormat="1" ht="15.75" customHeight="1" x14ac:dyDescent="0.25">
      <c r="A30" s="37" t="s">
        <v>166</v>
      </c>
      <c r="B30" s="50"/>
      <c r="C30" s="50"/>
      <c r="D30" s="50"/>
      <c r="E30" s="37"/>
      <c r="F30" s="37"/>
      <c r="G30" s="37"/>
      <c r="H30" s="37"/>
      <c r="I30" s="37"/>
      <c r="J30" s="144"/>
      <c r="K30" s="144"/>
      <c r="L30" s="144"/>
      <c r="M30" s="62"/>
      <c r="N30" s="144"/>
    </row>
    <row r="31" spans="1:14" s="364" customFormat="1" ht="15.75" customHeight="1" x14ac:dyDescent="0.25">
      <c r="A31" s="37" t="s">
        <v>267</v>
      </c>
      <c r="B31" s="37"/>
      <c r="C31" s="37"/>
      <c r="D31" s="37"/>
      <c r="E31" s="37"/>
      <c r="F31" s="37"/>
      <c r="G31" s="37"/>
      <c r="H31" s="37"/>
      <c r="I31" s="37"/>
      <c r="J31" s="144"/>
      <c r="K31" s="144"/>
      <c r="L31" s="144"/>
      <c r="M31" s="62"/>
      <c r="N31" s="144"/>
    </row>
    <row r="32" spans="1:14" s="200" customFormat="1" ht="15.75" customHeight="1" x14ac:dyDescent="0.25">
      <c r="A32" s="51"/>
      <c r="B32" s="144"/>
      <c r="C32" s="144"/>
      <c r="D32" s="144"/>
      <c r="E32" s="144"/>
      <c r="F32" s="144"/>
      <c r="G32" s="144"/>
      <c r="H32" s="144"/>
      <c r="I32" s="144"/>
      <c r="J32" s="144"/>
      <c r="K32" s="144"/>
      <c r="L32" s="62"/>
      <c r="M32" s="62"/>
      <c r="N32" s="144"/>
    </row>
    <row r="33" spans="1:14" s="22" customFormat="1" ht="18.600000000000001" customHeight="1" x14ac:dyDescent="0.25">
      <c r="A33" s="378" t="s">
        <v>266</v>
      </c>
      <c r="B33" s="378"/>
      <c r="C33" s="378"/>
      <c r="D33" s="378"/>
      <c r="E33" s="378"/>
      <c r="F33" s="378"/>
      <c r="G33" s="378"/>
      <c r="H33" s="378"/>
      <c r="I33" s="378"/>
      <c r="J33"/>
      <c r="K33"/>
      <c r="L33"/>
      <c r="M33"/>
      <c r="N33"/>
    </row>
    <row r="34" spans="1:14" ht="15.6" x14ac:dyDescent="0.25">
      <c r="A34" s="379"/>
      <c r="B34" s="621">
        <v>2017</v>
      </c>
      <c r="C34" s="621">
        <v>2018</v>
      </c>
      <c r="D34" s="621">
        <v>2019</v>
      </c>
      <c r="E34" s="621">
        <v>2020</v>
      </c>
      <c r="F34" s="380"/>
      <c r="G34" s="380"/>
      <c r="H34" s="380"/>
      <c r="I34" s="380"/>
      <c r="J34" s="200"/>
      <c r="K34" s="200"/>
    </row>
    <row r="35" spans="1:14" s="200" customFormat="1" ht="14.4" x14ac:dyDescent="0.25">
      <c r="A35" s="381"/>
      <c r="B35" s="745" t="s">
        <v>39</v>
      </c>
      <c r="C35" s="746"/>
      <c r="D35" s="746"/>
      <c r="E35" s="747"/>
      <c r="F35" s="364"/>
      <c r="G35" s="364"/>
      <c r="H35" s="364"/>
      <c r="I35" s="364"/>
    </row>
    <row r="36" spans="1:14" ht="13.8" x14ac:dyDescent="0.25">
      <c r="A36" s="382" t="s">
        <v>109</v>
      </c>
      <c r="B36" s="383">
        <v>0</v>
      </c>
      <c r="C36" s="383">
        <v>0</v>
      </c>
      <c r="D36" s="383">
        <v>14751.48</v>
      </c>
      <c r="E36" s="384">
        <v>0</v>
      </c>
      <c r="F36" s="364"/>
      <c r="G36" s="364"/>
      <c r="H36" s="364"/>
      <c r="I36" s="362"/>
      <c r="J36" s="200"/>
      <c r="K36" s="200"/>
    </row>
    <row r="37" spans="1:14" ht="13.8" x14ac:dyDescent="0.25">
      <c r="A37" s="385" t="s">
        <v>37</v>
      </c>
      <c r="B37" s="386">
        <v>13931.13</v>
      </c>
      <c r="C37" s="386">
        <v>91289.56</v>
      </c>
      <c r="D37" s="386">
        <v>4553.84</v>
      </c>
      <c r="E37" s="387">
        <v>66584</v>
      </c>
      <c r="F37" s="364"/>
      <c r="G37" s="364"/>
      <c r="H37" s="364"/>
      <c r="I37" s="388"/>
      <c r="J37" s="200"/>
      <c r="K37" s="200"/>
    </row>
    <row r="38" spans="1:14" ht="13.8" x14ac:dyDescent="0.25">
      <c r="A38" s="385" t="s">
        <v>4</v>
      </c>
      <c r="B38" s="386">
        <v>0</v>
      </c>
      <c r="C38" s="386">
        <v>0</v>
      </c>
      <c r="D38" s="386">
        <v>23000</v>
      </c>
      <c r="E38" s="389">
        <v>0</v>
      </c>
      <c r="F38" s="364"/>
      <c r="G38" s="364"/>
      <c r="H38" s="364"/>
      <c r="I38" s="388"/>
      <c r="J38" s="200"/>
      <c r="K38" s="200"/>
    </row>
    <row r="39" spans="1:14" ht="13.8" x14ac:dyDescent="0.25">
      <c r="A39" s="385" t="s">
        <v>6</v>
      </c>
      <c r="B39" s="386">
        <v>70329.100000000006</v>
      </c>
      <c r="C39" s="386">
        <v>38345.21</v>
      </c>
      <c r="D39" s="386">
        <v>30405.66</v>
      </c>
      <c r="E39" s="387">
        <v>44707</v>
      </c>
      <c r="F39" s="364"/>
      <c r="G39" s="364"/>
      <c r="H39" s="364"/>
      <c r="I39" s="388"/>
      <c r="J39" s="200"/>
      <c r="K39" s="200"/>
    </row>
    <row r="40" spans="1:14" ht="13.8" x14ac:dyDescent="0.25">
      <c r="A40" s="385" t="s">
        <v>10</v>
      </c>
      <c r="B40" s="386">
        <v>49452.42</v>
      </c>
      <c r="C40" s="386">
        <v>39878.160000000003</v>
      </c>
      <c r="D40" s="386">
        <v>33551.699999999997</v>
      </c>
      <c r="E40" s="387">
        <v>63484</v>
      </c>
      <c r="F40" s="364"/>
      <c r="G40" s="364"/>
      <c r="H40" s="364"/>
      <c r="I40" s="388"/>
      <c r="J40" s="200"/>
      <c r="K40" s="200"/>
    </row>
    <row r="41" spans="1:14" ht="13.8" x14ac:dyDescent="0.25">
      <c r="A41" s="385" t="s">
        <v>13</v>
      </c>
      <c r="B41" s="386">
        <v>172805.22</v>
      </c>
      <c r="C41" s="386">
        <v>91460.52</v>
      </c>
      <c r="D41" s="386">
        <v>113531.69</v>
      </c>
      <c r="E41" s="387">
        <v>141092</v>
      </c>
      <c r="F41" s="364"/>
      <c r="G41" s="364"/>
      <c r="H41" s="364"/>
      <c r="I41" s="388"/>
      <c r="J41" s="200"/>
      <c r="K41" s="200"/>
    </row>
    <row r="42" spans="1:14" ht="13.8" x14ac:dyDescent="0.25">
      <c r="A42" s="385" t="s">
        <v>16</v>
      </c>
      <c r="B42" s="386">
        <v>4000.01</v>
      </c>
      <c r="C42" s="386">
        <v>4801.8900000000003</v>
      </c>
      <c r="D42" s="386">
        <v>8693.5499999999993</v>
      </c>
      <c r="E42" s="387">
        <v>24946</v>
      </c>
      <c r="F42" s="364"/>
      <c r="G42" s="364"/>
      <c r="H42" s="364"/>
      <c r="I42" s="388"/>
      <c r="J42" s="200"/>
      <c r="K42" s="200"/>
    </row>
    <row r="43" spans="1:14" ht="13.8" x14ac:dyDescent="0.25">
      <c r="A43" s="385" t="s">
        <v>36</v>
      </c>
      <c r="B43" s="386">
        <v>17918.189999999999</v>
      </c>
      <c r="C43" s="386">
        <v>12500</v>
      </c>
      <c r="D43" s="386">
        <v>146888</v>
      </c>
      <c r="E43" s="387">
        <v>21404</v>
      </c>
      <c r="F43" s="364"/>
      <c r="G43" s="364"/>
      <c r="H43" s="364"/>
      <c r="I43" s="388"/>
      <c r="J43" s="200"/>
      <c r="K43" s="200"/>
    </row>
    <row r="44" spans="1:14" ht="13.8" x14ac:dyDescent="0.25">
      <c r="A44" s="385" t="s">
        <v>23</v>
      </c>
      <c r="B44" s="386">
        <v>44627.37</v>
      </c>
      <c r="C44" s="386">
        <v>13153.35</v>
      </c>
      <c r="D44" s="386">
        <v>13717.8</v>
      </c>
      <c r="E44" s="387">
        <v>16663</v>
      </c>
      <c r="F44" s="364"/>
      <c r="G44" s="364"/>
      <c r="H44" s="364"/>
      <c r="I44" s="388"/>
      <c r="J44" s="200"/>
      <c r="K44" s="200"/>
    </row>
    <row r="45" spans="1:14" ht="13.8" x14ac:dyDescent="0.25">
      <c r="A45" s="385" t="s">
        <v>28</v>
      </c>
      <c r="B45" s="386">
        <v>0</v>
      </c>
      <c r="C45" s="386">
        <v>0</v>
      </c>
      <c r="D45" s="386">
        <v>0</v>
      </c>
      <c r="E45" s="387">
        <v>13391</v>
      </c>
      <c r="F45" s="364"/>
      <c r="G45" s="364"/>
      <c r="H45" s="364"/>
      <c r="I45" s="364"/>
      <c r="J45" s="200"/>
      <c r="K45" s="200"/>
    </row>
    <row r="46" spans="1:14" ht="13.8" x14ac:dyDescent="0.25">
      <c r="A46" s="385" t="s">
        <v>184</v>
      </c>
      <c r="B46" s="386">
        <v>0</v>
      </c>
      <c r="C46" s="386">
        <v>141</v>
      </c>
      <c r="D46" s="386">
        <v>114</v>
      </c>
      <c r="E46" s="389">
        <v>0</v>
      </c>
      <c r="F46" s="364"/>
      <c r="G46" s="364"/>
      <c r="H46" s="364"/>
      <c r="I46" s="364"/>
      <c r="J46" s="200"/>
      <c r="K46" s="200"/>
    </row>
    <row r="47" spans="1:14" ht="13.8" x14ac:dyDescent="0.25">
      <c r="A47" s="385"/>
      <c r="B47" s="386"/>
      <c r="C47" s="386"/>
      <c r="D47" s="386"/>
      <c r="E47" s="389"/>
      <c r="F47" s="364"/>
      <c r="G47" s="364"/>
      <c r="H47" s="364"/>
      <c r="I47" s="364"/>
      <c r="J47" s="200"/>
      <c r="K47" s="200"/>
    </row>
    <row r="48" spans="1:14" ht="13.8" x14ac:dyDescent="0.25">
      <c r="A48" s="390" t="s">
        <v>35</v>
      </c>
      <c r="B48" s="391">
        <f>SUM(B36:B46)</f>
        <v>373063.44</v>
      </c>
      <c r="C48" s="391">
        <f>SUM(C36:C46)</f>
        <v>291569.69</v>
      </c>
      <c r="D48" s="391">
        <f>SUM(D36:D46)</f>
        <v>389207.72</v>
      </c>
      <c r="E48" s="391">
        <f>SUM(E36:E46)</f>
        <v>392271</v>
      </c>
      <c r="F48" s="364"/>
      <c r="G48" s="364"/>
      <c r="H48" s="364"/>
      <c r="I48" s="364"/>
      <c r="J48" s="200"/>
      <c r="K48" s="200"/>
    </row>
    <row r="49" spans="1:11" x14ac:dyDescent="0.25">
      <c r="A49" s="364"/>
      <c r="B49" s="364"/>
      <c r="C49" s="364"/>
      <c r="D49" s="364"/>
      <c r="E49" s="364"/>
      <c r="F49" s="364"/>
      <c r="G49" s="364"/>
      <c r="H49" s="364"/>
      <c r="I49" s="364"/>
      <c r="J49" s="200"/>
      <c r="K49" s="200"/>
    </row>
    <row r="50" spans="1:11" ht="13.8" x14ac:dyDescent="0.25">
      <c r="A50" s="37" t="s">
        <v>167</v>
      </c>
      <c r="B50" s="377"/>
      <c r="C50" s="364"/>
      <c r="D50" s="364"/>
      <c r="E50" s="364"/>
      <c r="F50" s="364"/>
      <c r="G50" s="364"/>
      <c r="H50" s="364"/>
      <c r="I50" s="364"/>
      <c r="J50" s="200"/>
      <c r="K50" s="200"/>
    </row>
  </sheetData>
  <mergeCells count="5">
    <mergeCell ref="B5:L5"/>
    <mergeCell ref="A15:N15"/>
    <mergeCell ref="D19:J19"/>
    <mergeCell ref="D24:J24"/>
    <mergeCell ref="B35:E35"/>
  </mergeCells>
  <pageMargins left="0.75" right="0.17" top="1" bottom="0.17" header="0.17" footer="0.17"/>
  <pageSetup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CCEE-FFFD-4938-8B9A-5ACD910FD691}">
  <sheetPr>
    <pageSetUpPr fitToPage="1"/>
  </sheetPr>
  <dimension ref="A1:L60"/>
  <sheetViews>
    <sheetView showWhiteSpace="0" topLeftCell="A40" zoomScaleNormal="100" workbookViewId="0">
      <selection activeCell="K37" sqref="K37:L41"/>
    </sheetView>
  </sheetViews>
  <sheetFormatPr defaultColWidth="8.88671875" defaultRowHeight="13.2" x14ac:dyDescent="0.25"/>
  <cols>
    <col min="1" max="1" width="51.21875" style="247" customWidth="1"/>
    <col min="2" max="4" width="12.88671875" style="247" customWidth="1"/>
    <col min="5" max="5" width="21.5546875" style="247" customWidth="1"/>
    <col min="6" max="7" width="12.88671875" style="247" customWidth="1"/>
    <col min="8" max="8" width="21.5546875" style="247" customWidth="1"/>
    <col min="9" max="16384" width="8.88671875" style="247"/>
  </cols>
  <sheetData>
    <row r="1" spans="1:12" s="264" customFormat="1" ht="23.4" customHeight="1" x14ac:dyDescent="0.25">
      <c r="A1" s="748" t="s">
        <v>312</v>
      </c>
      <c r="B1" s="749"/>
      <c r="C1" s="749"/>
      <c r="D1" s="749"/>
      <c r="E1" s="315"/>
      <c r="F1" s="315"/>
      <c r="G1" s="315"/>
      <c r="H1" s="315"/>
    </row>
    <row r="2" spans="1:12" ht="37.799999999999997" customHeight="1" x14ac:dyDescent="0.25">
      <c r="A2" s="189"/>
      <c r="B2" s="303" t="s">
        <v>55</v>
      </c>
      <c r="C2" s="404" t="s">
        <v>145</v>
      </c>
      <c r="D2" s="403" t="s">
        <v>146</v>
      </c>
      <c r="E2" s="304" t="s">
        <v>321</v>
      </c>
      <c r="F2" s="402" t="s">
        <v>145</v>
      </c>
      <c r="G2" s="402" t="s">
        <v>146</v>
      </c>
      <c r="H2" s="305" t="s">
        <v>321</v>
      </c>
    </row>
    <row r="3" spans="1:12" ht="16.2" customHeight="1" x14ac:dyDescent="0.25">
      <c r="A3" s="190"/>
      <c r="B3" s="191" t="s">
        <v>39</v>
      </c>
      <c r="C3" s="750" t="s">
        <v>211</v>
      </c>
      <c r="D3" s="751"/>
      <c r="E3" s="752"/>
      <c r="F3" s="753" t="s">
        <v>212</v>
      </c>
      <c r="G3" s="754"/>
      <c r="H3" s="755"/>
    </row>
    <row r="4" spans="1:12" ht="13.8" x14ac:dyDescent="0.25">
      <c r="A4" s="168"/>
      <c r="B4" s="171"/>
      <c r="C4" s="178"/>
      <c r="D4" s="279"/>
      <c r="E4" s="306"/>
      <c r="F4" s="306"/>
      <c r="G4" s="306"/>
      <c r="H4" s="306"/>
    </row>
    <row r="5" spans="1:12" ht="13.8" x14ac:dyDescent="0.25">
      <c r="A5" s="167" t="s">
        <v>209</v>
      </c>
      <c r="B5" s="168"/>
      <c r="C5" s="178"/>
      <c r="D5" s="279"/>
      <c r="E5" s="307"/>
      <c r="F5" s="307"/>
      <c r="G5" s="307"/>
      <c r="H5" s="307"/>
    </row>
    <row r="6" spans="1:12" ht="14.4" x14ac:dyDescent="0.3">
      <c r="A6" s="170" t="s">
        <v>61</v>
      </c>
      <c r="B6" s="171">
        <v>1117195</v>
      </c>
      <c r="C6" s="169">
        <v>1117195</v>
      </c>
      <c r="D6" s="169">
        <v>1117195</v>
      </c>
      <c r="E6" s="316">
        <f>+D6-C6</f>
        <v>0</v>
      </c>
      <c r="F6" s="250">
        <f t="shared" ref="F6:G8" si="0">C6*1.10231125</f>
        <v>1231496.6169437501</v>
      </c>
      <c r="G6" s="250">
        <f t="shared" si="0"/>
        <v>1231496.6169437501</v>
      </c>
      <c r="H6" s="250">
        <f>+G6-F6</f>
        <v>0</v>
      </c>
    </row>
    <row r="7" spans="1:12" ht="14.4" x14ac:dyDescent="0.3">
      <c r="A7" s="170" t="s">
        <v>272</v>
      </c>
      <c r="B7" s="168"/>
      <c r="C7" s="171">
        <v>-133224</v>
      </c>
      <c r="D7" s="171">
        <v>-78793</v>
      </c>
      <c r="E7" s="316">
        <f>+D7-C7</f>
        <v>54431</v>
      </c>
      <c r="F7" s="251">
        <f t="shared" si="0"/>
        <v>-146854.31397000002</v>
      </c>
      <c r="G7" s="251">
        <f t="shared" si="0"/>
        <v>-86854.410321250005</v>
      </c>
      <c r="H7" s="251">
        <f>+G7-F7</f>
        <v>59999.903648750013</v>
      </c>
      <c r="K7" s="636"/>
      <c r="L7" s="636"/>
    </row>
    <row r="8" spans="1:12" ht="14.4" x14ac:dyDescent="0.3">
      <c r="A8" s="170" t="s">
        <v>271</v>
      </c>
      <c r="B8" s="168"/>
      <c r="C8" s="169">
        <f>'Table 3A WTO Raw  '!$B$46</f>
        <v>155115</v>
      </c>
      <c r="D8" s="169">
        <f>'Table 3A WTO Raw  '!$B$46</f>
        <v>155115</v>
      </c>
      <c r="E8" s="316">
        <f>+D8-C8</f>
        <v>0</v>
      </c>
      <c r="F8" s="251">
        <f t="shared" si="0"/>
        <v>170985.00954375</v>
      </c>
      <c r="G8" s="251">
        <f t="shared" si="0"/>
        <v>170985.00954375</v>
      </c>
      <c r="H8" s="251">
        <f>+G8-F8</f>
        <v>0</v>
      </c>
    </row>
    <row r="9" spans="1:12" ht="13.8" x14ac:dyDescent="0.25">
      <c r="A9" s="167" t="s">
        <v>57</v>
      </c>
      <c r="B9" s="397">
        <f>SUM(B6:B7)</f>
        <v>1117195</v>
      </c>
      <c r="C9" s="401">
        <f>SUM(C6:C8)</f>
        <v>1139086</v>
      </c>
      <c r="D9" s="401">
        <f>SUM(D6:D8)</f>
        <v>1193517</v>
      </c>
      <c r="E9" s="367">
        <f>+D9-C9</f>
        <v>54431</v>
      </c>
      <c r="F9" s="317">
        <f>SUM(F6:F8)</f>
        <v>1255627.3125175</v>
      </c>
      <c r="G9" s="317">
        <f>SUM(G6:G8)</f>
        <v>1315627.2161662499</v>
      </c>
      <c r="H9" s="252">
        <f>+G9-F9</f>
        <v>59999.903648749925</v>
      </c>
    </row>
    <row r="10" spans="1:12" ht="14.4" x14ac:dyDescent="0.3">
      <c r="A10" s="168"/>
      <c r="B10" s="171"/>
      <c r="C10" s="178"/>
      <c r="D10" s="308"/>
      <c r="E10" s="307"/>
      <c r="F10" s="253"/>
      <c r="G10" s="253"/>
      <c r="H10" s="318"/>
    </row>
    <row r="11" spans="1:12" ht="14.4" x14ac:dyDescent="0.3">
      <c r="A11" s="167" t="s">
        <v>210</v>
      </c>
      <c r="B11" s="171"/>
      <c r="C11" s="178"/>
      <c r="D11" s="308"/>
      <c r="E11" s="307"/>
      <c r="F11" s="253"/>
      <c r="G11" s="253"/>
      <c r="H11" s="318"/>
    </row>
    <row r="12" spans="1:12" ht="14.4" x14ac:dyDescent="0.3">
      <c r="A12" s="170" t="s">
        <v>62</v>
      </c>
      <c r="B12" s="192">
        <v>10300</v>
      </c>
      <c r="C12" s="192">
        <v>10300</v>
      </c>
      <c r="D12" s="192">
        <v>10300</v>
      </c>
      <c r="E12" s="354">
        <f>+D12-C12</f>
        <v>0</v>
      </c>
      <c r="F12" s="319">
        <f t="shared" ref="F12:G14" si="1">C12*1.10231125</f>
        <v>11353.805875</v>
      </c>
      <c r="G12" s="319">
        <f t="shared" si="1"/>
        <v>11353.805875</v>
      </c>
      <c r="H12" s="400">
        <f>+G12-F12</f>
        <v>0</v>
      </c>
    </row>
    <row r="13" spans="1:12" ht="14.4" x14ac:dyDescent="0.3">
      <c r="A13" s="170" t="s">
        <v>85</v>
      </c>
      <c r="B13" s="192">
        <v>2954</v>
      </c>
      <c r="C13" s="192">
        <v>0</v>
      </c>
      <c r="D13" s="192">
        <v>0</v>
      </c>
      <c r="E13" s="354">
        <f>+D13-C13</f>
        <v>0</v>
      </c>
      <c r="F13" s="319">
        <f t="shared" si="1"/>
        <v>0</v>
      </c>
      <c r="G13" s="319">
        <f t="shared" si="1"/>
        <v>0</v>
      </c>
      <c r="H13" s="355">
        <f>+G13-F13</f>
        <v>0</v>
      </c>
    </row>
    <row r="14" spans="1:12" ht="14.4" x14ac:dyDescent="0.3">
      <c r="A14" s="170" t="s">
        <v>63</v>
      </c>
      <c r="B14" s="192">
        <v>7090</v>
      </c>
      <c r="C14" s="192">
        <v>7090</v>
      </c>
      <c r="D14" s="192">
        <v>7090</v>
      </c>
      <c r="E14" s="354">
        <f>+D14-C14</f>
        <v>0</v>
      </c>
      <c r="F14" s="319">
        <f t="shared" si="1"/>
        <v>7815.3867625000003</v>
      </c>
      <c r="G14" s="319">
        <f t="shared" si="1"/>
        <v>7815.3867625000003</v>
      </c>
      <c r="H14" s="400">
        <f>+G14-F14</f>
        <v>0</v>
      </c>
    </row>
    <row r="15" spans="1:12" ht="14.4" x14ac:dyDescent="0.3">
      <c r="A15" s="168"/>
      <c r="B15" s="171"/>
      <c r="C15" s="178"/>
      <c r="D15" s="310"/>
      <c r="E15" s="354"/>
      <c r="F15" s="253"/>
      <c r="G15" s="319"/>
      <c r="H15" s="400"/>
    </row>
    <row r="16" spans="1:12" ht="14.4" x14ac:dyDescent="0.3">
      <c r="A16" s="170" t="s">
        <v>64</v>
      </c>
      <c r="B16" s="171"/>
      <c r="C16" s="178"/>
      <c r="D16" s="310"/>
      <c r="E16" s="354"/>
      <c r="F16" s="253"/>
      <c r="G16" s="319"/>
      <c r="H16" s="251"/>
    </row>
    <row r="17" spans="1:10" ht="14.4" x14ac:dyDescent="0.3">
      <c r="A17" s="173" t="s">
        <v>56</v>
      </c>
      <c r="B17" s="171">
        <v>1656</v>
      </c>
      <c r="C17" s="193">
        <v>1656</v>
      </c>
      <c r="D17" s="310">
        <v>1656</v>
      </c>
      <c r="E17" s="354">
        <f>+D17-C17</f>
        <v>0</v>
      </c>
      <c r="F17" s="250">
        <f>C17*1.10231125</f>
        <v>1825.4274300000002</v>
      </c>
      <c r="G17" s="319">
        <f>D17*1.10231125</f>
        <v>1825.4274300000002</v>
      </c>
      <c r="H17" s="251">
        <f>+G17-F17</f>
        <v>0</v>
      </c>
      <c r="J17" s="649"/>
    </row>
    <row r="18" spans="1:10" ht="14.4" x14ac:dyDescent="0.3">
      <c r="A18" s="173" t="s">
        <v>58</v>
      </c>
      <c r="B18" s="172">
        <v>140000</v>
      </c>
      <c r="C18" s="399">
        <v>140000</v>
      </c>
      <c r="D18" s="309">
        <v>180000</v>
      </c>
      <c r="E18" s="354">
        <f>+D18-C18</f>
        <v>40000</v>
      </c>
      <c r="F18" s="250">
        <f>C18*1.10231125</f>
        <v>154323.57500000001</v>
      </c>
      <c r="G18" s="319">
        <f>D18*1.10231125</f>
        <v>198416.02500000002</v>
      </c>
      <c r="H18" s="251">
        <f>+G18-F18</f>
        <v>44092.450000000012</v>
      </c>
    </row>
    <row r="19" spans="1:10" ht="13.8" x14ac:dyDescent="0.25">
      <c r="A19" s="167" t="s">
        <v>59</v>
      </c>
      <c r="B19" s="397">
        <f>SUM(B12:B18)</f>
        <v>162000</v>
      </c>
      <c r="C19" s="397">
        <f>SUM(C12:C18)</f>
        <v>159046</v>
      </c>
      <c r="D19" s="311">
        <f>SUM(D12:D18)</f>
        <v>199046</v>
      </c>
      <c r="E19" s="320">
        <f>+D19-C19</f>
        <v>40000</v>
      </c>
      <c r="F19" s="317">
        <f>SUM(F12:F18)</f>
        <v>175318.1950675</v>
      </c>
      <c r="G19" s="317">
        <f>SUM(G12:G18)</f>
        <v>219410.64506750001</v>
      </c>
      <c r="H19" s="252">
        <f>+G19-F19</f>
        <v>44092.450000000012</v>
      </c>
    </row>
    <row r="20" spans="1:10" ht="14.4" x14ac:dyDescent="0.3">
      <c r="A20" s="168"/>
      <c r="B20" s="171"/>
      <c r="C20" s="178"/>
      <c r="D20" s="308"/>
      <c r="E20" s="307"/>
      <c r="F20" s="253"/>
      <c r="G20" s="253"/>
      <c r="H20" s="251"/>
    </row>
    <row r="21" spans="1:10" ht="14.4" x14ac:dyDescent="0.3">
      <c r="A21" s="167" t="s">
        <v>60</v>
      </c>
      <c r="B21" s="171"/>
      <c r="C21" s="178"/>
      <c r="D21" s="308"/>
      <c r="E21" s="307"/>
      <c r="F21" s="253"/>
      <c r="G21" s="253"/>
      <c r="H21" s="251"/>
    </row>
    <row r="22" spans="1:10" ht="14.4" x14ac:dyDescent="0.3">
      <c r="A22" s="170" t="s">
        <v>213</v>
      </c>
      <c r="B22" s="351">
        <v>142780</v>
      </c>
      <c r="C22" s="178"/>
      <c r="D22" s="308"/>
      <c r="E22" s="307"/>
      <c r="F22" s="253"/>
      <c r="G22" s="253"/>
      <c r="H22" s="251"/>
    </row>
    <row r="23" spans="1:10" ht="14.4" x14ac:dyDescent="0.3">
      <c r="A23" s="173" t="s">
        <v>216</v>
      </c>
      <c r="B23" s="171"/>
      <c r="C23" s="174">
        <v>11753</v>
      </c>
      <c r="D23" s="174">
        <v>11753</v>
      </c>
      <c r="E23" s="316">
        <f>+D23-C23</f>
        <v>0</v>
      </c>
      <c r="F23" s="250">
        <f>C23*1.10231125</f>
        <v>12955.464121250001</v>
      </c>
      <c r="G23" s="250">
        <f>D23*1.10231125</f>
        <v>12955.464121250001</v>
      </c>
      <c r="H23" s="251">
        <f>+G23-F23</f>
        <v>0</v>
      </c>
    </row>
    <row r="24" spans="1:10" ht="14.4" x14ac:dyDescent="0.3">
      <c r="A24" s="173" t="s">
        <v>217</v>
      </c>
      <c r="B24" s="171"/>
      <c r="C24" s="174">
        <v>121431</v>
      </c>
      <c r="D24" s="174">
        <v>121431</v>
      </c>
      <c r="E24" s="316">
        <f>+D24-C24</f>
        <v>0</v>
      </c>
      <c r="F24" s="250">
        <f>C24*1.10231125</f>
        <v>133854.75739875002</v>
      </c>
      <c r="G24" s="250">
        <f>D24*1.10231125</f>
        <v>133854.75739875002</v>
      </c>
      <c r="H24" s="251">
        <f>+G24-F24</f>
        <v>0</v>
      </c>
    </row>
    <row r="25" spans="1:10" ht="14.4" x14ac:dyDescent="0.3">
      <c r="A25" s="173"/>
      <c r="B25" s="171"/>
      <c r="C25" s="310"/>
      <c r="D25" s="310"/>
      <c r="E25" s="316"/>
      <c r="F25" s="250"/>
      <c r="G25" s="250"/>
      <c r="H25" s="251"/>
    </row>
    <row r="26" spans="1:10" ht="14.4" x14ac:dyDescent="0.3">
      <c r="A26" s="170" t="s">
        <v>214</v>
      </c>
      <c r="B26" s="171">
        <v>2000</v>
      </c>
      <c r="C26" s="310"/>
      <c r="D26" s="310"/>
      <c r="E26" s="316"/>
      <c r="F26" s="250"/>
      <c r="G26" s="250"/>
      <c r="H26" s="251"/>
    </row>
    <row r="27" spans="1:10" ht="14.4" x14ac:dyDescent="0.3">
      <c r="A27" s="173" t="s">
        <v>216</v>
      </c>
      <c r="B27" s="171"/>
      <c r="C27" s="310">
        <v>0</v>
      </c>
      <c r="D27" s="310">
        <v>0</v>
      </c>
      <c r="E27" s="316">
        <f>+D27-C27</f>
        <v>0</v>
      </c>
      <c r="F27" s="250">
        <f>C27*1.10231125</f>
        <v>0</v>
      </c>
      <c r="G27" s="250">
        <f>D27*1.10231125</f>
        <v>0</v>
      </c>
      <c r="H27" s="251">
        <f>+G27-F27</f>
        <v>0</v>
      </c>
    </row>
    <row r="28" spans="1:10" ht="14.4" x14ac:dyDescent="0.3">
      <c r="A28" s="173" t="s">
        <v>217</v>
      </c>
      <c r="B28" s="171"/>
      <c r="C28" s="310">
        <v>0</v>
      </c>
      <c r="D28" s="310">
        <v>0</v>
      </c>
      <c r="E28" s="316">
        <f>+D28-C28</f>
        <v>0</v>
      </c>
      <c r="F28" s="250">
        <f>C28*1.10231125</f>
        <v>0</v>
      </c>
      <c r="G28" s="250">
        <f>D28*1.10231125</f>
        <v>0</v>
      </c>
      <c r="H28" s="251">
        <f>+G28-F28</f>
        <v>0</v>
      </c>
    </row>
    <row r="29" spans="1:10" ht="14.4" x14ac:dyDescent="0.3">
      <c r="A29" s="173"/>
      <c r="B29" s="171"/>
      <c r="C29" s="310"/>
      <c r="D29" s="310"/>
      <c r="E29" s="316"/>
      <c r="F29" s="250"/>
      <c r="G29" s="250"/>
      <c r="H29" s="251"/>
    </row>
    <row r="30" spans="1:10" ht="14.4" x14ac:dyDescent="0.3">
      <c r="A30" s="170" t="s">
        <v>218</v>
      </c>
      <c r="B30" s="171">
        <v>56750</v>
      </c>
      <c r="C30" s="310"/>
      <c r="D30" s="310"/>
      <c r="E30" s="316"/>
      <c r="F30" s="250"/>
      <c r="G30" s="250"/>
      <c r="H30" s="251"/>
    </row>
    <row r="31" spans="1:10" ht="14.4" x14ac:dyDescent="0.3">
      <c r="A31" s="173" t="s">
        <v>216</v>
      </c>
      <c r="B31" s="171"/>
      <c r="C31" s="174">
        <v>16935</v>
      </c>
      <c r="D31" s="174">
        <v>16935</v>
      </c>
      <c r="E31" s="316">
        <f>+D31-C31</f>
        <v>0</v>
      </c>
      <c r="F31" s="250">
        <f>C31*1.10231125</f>
        <v>18667.641018750001</v>
      </c>
      <c r="G31" s="250">
        <f>D31*1.10231125</f>
        <v>18667.641018750001</v>
      </c>
      <c r="H31" s="251">
        <f>+G31-F31</f>
        <v>0</v>
      </c>
    </row>
    <row r="32" spans="1:10" ht="14.4" x14ac:dyDescent="0.3">
      <c r="A32" s="173" t="s">
        <v>217</v>
      </c>
      <c r="B32" s="171"/>
      <c r="C32" s="174">
        <v>38845</v>
      </c>
      <c r="D32" s="174">
        <v>38845</v>
      </c>
      <c r="E32" s="316">
        <f>+D32-C32</f>
        <v>0</v>
      </c>
      <c r="F32" s="250">
        <f>C32*1.10231125</f>
        <v>42819.280506250005</v>
      </c>
      <c r="G32" s="250">
        <f>D32*1.10231125</f>
        <v>42819.280506250005</v>
      </c>
      <c r="H32" s="251">
        <f>+G32-F32</f>
        <v>0</v>
      </c>
    </row>
    <row r="33" spans="1:8" ht="14.4" x14ac:dyDescent="0.3">
      <c r="A33" s="173"/>
      <c r="B33" s="171"/>
      <c r="C33" s="351"/>
      <c r="D33" s="351"/>
      <c r="E33" s="316"/>
      <c r="F33" s="250"/>
      <c r="G33" s="250"/>
      <c r="H33" s="251"/>
    </row>
    <row r="34" spans="1:8" ht="14.4" x14ac:dyDescent="0.3">
      <c r="A34" s="170" t="s">
        <v>215</v>
      </c>
      <c r="B34" s="172">
        <v>7100</v>
      </c>
      <c r="C34" s="175"/>
      <c r="D34" s="175"/>
      <c r="E34" s="316"/>
      <c r="F34" s="250"/>
      <c r="G34" s="250"/>
      <c r="H34" s="251"/>
    </row>
    <row r="35" spans="1:8" ht="14.4" x14ac:dyDescent="0.3">
      <c r="A35" s="173" t="s">
        <v>216</v>
      </c>
      <c r="B35" s="172"/>
      <c r="C35" s="175">
        <v>7585</v>
      </c>
      <c r="D35" s="175">
        <v>7585</v>
      </c>
      <c r="E35" s="316">
        <f>+D35-C35</f>
        <v>0</v>
      </c>
      <c r="F35" s="250">
        <f>C35*1.10231125</f>
        <v>8361.0308312500001</v>
      </c>
      <c r="G35" s="250">
        <f>D35*1.10231125</f>
        <v>8361.0308312500001</v>
      </c>
      <c r="H35" s="251">
        <f>+G35-F35</f>
        <v>0</v>
      </c>
    </row>
    <row r="36" spans="1:8" ht="14.4" x14ac:dyDescent="0.3">
      <c r="A36" s="173" t="s">
        <v>217</v>
      </c>
      <c r="B36" s="172"/>
      <c r="C36" s="175">
        <v>6264</v>
      </c>
      <c r="D36" s="175">
        <v>6264</v>
      </c>
      <c r="E36" s="316">
        <f>+D36-C36</f>
        <v>0</v>
      </c>
      <c r="F36" s="250">
        <f>C36*1.10231125</f>
        <v>6904.8776700000008</v>
      </c>
      <c r="G36" s="250">
        <f>D36*1.10231125</f>
        <v>6904.8776700000008</v>
      </c>
      <c r="H36" s="251">
        <f>+G36-F36</f>
        <v>0</v>
      </c>
    </row>
    <row r="37" spans="1:8" ht="14.4" x14ac:dyDescent="0.3">
      <c r="A37" s="173"/>
      <c r="B37" s="172"/>
      <c r="C37" s="353"/>
      <c r="D37" s="353"/>
      <c r="E37" s="316"/>
      <c r="F37" s="250"/>
      <c r="G37" s="250"/>
      <c r="H37" s="251"/>
    </row>
    <row r="38" spans="1:8" ht="14.4" x14ac:dyDescent="0.3">
      <c r="A38" s="170" t="s">
        <v>290</v>
      </c>
      <c r="B38" s="172">
        <v>9600</v>
      </c>
      <c r="C38" s="353"/>
      <c r="D38" s="353"/>
      <c r="E38" s="316"/>
      <c r="F38" s="250"/>
      <c r="G38" s="250"/>
      <c r="H38" s="251"/>
    </row>
    <row r="39" spans="1:8" ht="14.4" x14ac:dyDescent="0.3">
      <c r="A39" s="173" t="s">
        <v>216</v>
      </c>
      <c r="B39" s="172"/>
      <c r="C39" s="353">
        <v>9946</v>
      </c>
      <c r="D39" s="353">
        <v>9946</v>
      </c>
      <c r="E39" s="316">
        <f>+D39-C39</f>
        <v>0</v>
      </c>
      <c r="F39" s="250">
        <f>C39*1.10231125</f>
        <v>10963.587692500001</v>
      </c>
      <c r="G39" s="250">
        <f>D39*1.10231125</f>
        <v>10963.587692500001</v>
      </c>
      <c r="H39" s="251">
        <f>+G39-F39</f>
        <v>0</v>
      </c>
    </row>
    <row r="40" spans="1:8" ht="14.4" x14ac:dyDescent="0.3">
      <c r="A40" s="173" t="s">
        <v>217</v>
      </c>
      <c r="B40" s="172"/>
      <c r="C40" s="353">
        <v>7200</v>
      </c>
      <c r="D40" s="353">
        <v>7200</v>
      </c>
      <c r="E40" s="316">
        <f>+D40-C40</f>
        <v>0</v>
      </c>
      <c r="F40" s="250">
        <f>C40*1.10231125</f>
        <v>7936.6410000000005</v>
      </c>
      <c r="G40" s="250">
        <f>D40*1.10231125</f>
        <v>7936.6410000000005</v>
      </c>
      <c r="H40" s="251">
        <f>+G40-F40</f>
        <v>0</v>
      </c>
    </row>
    <row r="41" spans="1:8" ht="14.4" x14ac:dyDescent="0.3">
      <c r="A41" s="173"/>
      <c r="B41" s="172"/>
      <c r="C41" s="398"/>
      <c r="D41" s="353"/>
      <c r="E41" s="316"/>
      <c r="F41" s="250"/>
      <c r="G41" s="250"/>
      <c r="H41" s="251"/>
    </row>
    <row r="42" spans="1:8" ht="13.8" x14ac:dyDescent="0.25">
      <c r="A42" s="167" t="s">
        <v>294</v>
      </c>
      <c r="B42" s="397">
        <f>B22+B26+B30+B34+B38</f>
        <v>218230</v>
      </c>
      <c r="C42" s="397">
        <f>SUM(C23:C40)</f>
        <v>219959</v>
      </c>
      <c r="D42" s="397">
        <f>SUM(D23:D40)</f>
        <v>219959</v>
      </c>
      <c r="E42" s="367">
        <f>+D42-C42</f>
        <v>0</v>
      </c>
      <c r="F42" s="317">
        <f>SUM(F23:F40)</f>
        <v>242463.28023875004</v>
      </c>
      <c r="G42" s="317">
        <f>SUM(G23:G40)</f>
        <v>242463.28023875004</v>
      </c>
      <c r="H42" s="252">
        <f>+G42-F42</f>
        <v>0</v>
      </c>
    </row>
    <row r="43" spans="1:8" ht="14.4" x14ac:dyDescent="0.3">
      <c r="A43" s="176"/>
      <c r="B43" s="171"/>
      <c r="C43" s="178"/>
      <c r="D43" s="396"/>
      <c r="E43" s="316"/>
      <c r="F43" s="250"/>
      <c r="G43" s="250"/>
      <c r="H43" s="251"/>
    </row>
    <row r="44" spans="1:8" ht="17.399999999999999" x14ac:dyDescent="0.55000000000000004">
      <c r="A44" s="176" t="s">
        <v>83</v>
      </c>
      <c r="B44" s="533"/>
      <c r="C44" s="533">
        <f>C9+C19+C42</f>
        <v>1518091</v>
      </c>
      <c r="D44" s="312">
        <f>D9+D19+D42</f>
        <v>1612522</v>
      </c>
      <c r="E44" s="534">
        <f>+D44-C44</f>
        <v>94431</v>
      </c>
      <c r="F44" s="535">
        <f>F9+F19+F42</f>
        <v>1673408.7878237502</v>
      </c>
      <c r="G44" s="535">
        <f>G9+G19+G42</f>
        <v>1777501.1414724998</v>
      </c>
      <c r="H44" s="536">
        <f>+G44-F44</f>
        <v>104092.35364874965</v>
      </c>
    </row>
    <row r="45" spans="1:8" ht="14.4" x14ac:dyDescent="0.3">
      <c r="A45" s="176"/>
      <c r="B45" s="171"/>
      <c r="C45" s="178"/>
      <c r="D45" s="396"/>
      <c r="E45" s="307"/>
      <c r="F45" s="253"/>
      <c r="G45" s="250"/>
      <c r="H45" s="251"/>
    </row>
    <row r="46" spans="1:8" ht="21.6" customHeight="1" x14ac:dyDescent="0.3">
      <c r="A46" s="170" t="s">
        <v>196</v>
      </c>
      <c r="B46" s="177"/>
      <c r="C46" s="177">
        <f>F46/1.10231125</f>
        <v>889948.27912715205</v>
      </c>
      <c r="D46" s="90">
        <f>G46/1.10231125</f>
        <v>889948.27912715205</v>
      </c>
      <c r="E46" s="316">
        <f>+D46-C46</f>
        <v>0</v>
      </c>
      <c r="F46" s="251">
        <v>981000</v>
      </c>
      <c r="G46" s="251">
        <v>981000</v>
      </c>
      <c r="H46" s="251">
        <f>+G46-F46</f>
        <v>0</v>
      </c>
    </row>
    <row r="47" spans="1:8" ht="14.4" x14ac:dyDescent="0.3">
      <c r="A47" s="170"/>
      <c r="B47" s="171"/>
      <c r="C47" s="177"/>
      <c r="D47" s="90"/>
      <c r="E47" s="351"/>
      <c r="F47" s="251"/>
      <c r="G47" s="253"/>
      <c r="H47" s="251"/>
    </row>
    <row r="48" spans="1:8" ht="21.6" customHeight="1" x14ac:dyDescent="0.3">
      <c r="A48" s="170" t="s">
        <v>195</v>
      </c>
      <c r="B48" s="171"/>
      <c r="C48" s="177">
        <f>F48/1.10231125</f>
        <v>226796.19753495211</v>
      </c>
      <c r="D48" s="90">
        <f>G48/1.10231125</f>
        <v>181436.95802796169</v>
      </c>
      <c r="E48" s="316">
        <f>+D48-C48</f>
        <v>-45359.239506990416</v>
      </c>
      <c r="F48" s="251">
        <v>250000</v>
      </c>
      <c r="G48" s="251">
        <v>200000</v>
      </c>
      <c r="H48" s="251">
        <f>+G48-F48</f>
        <v>-50000</v>
      </c>
    </row>
    <row r="49" spans="1:8" ht="14.4" x14ac:dyDescent="0.3">
      <c r="A49" s="170"/>
      <c r="B49" s="171"/>
      <c r="C49" s="177"/>
      <c r="D49" s="90"/>
      <c r="E49" s="351"/>
      <c r="F49" s="253"/>
      <c r="G49" s="253"/>
      <c r="H49" s="251"/>
    </row>
    <row r="50" spans="1:8" ht="14.4" x14ac:dyDescent="0.3">
      <c r="A50" s="170" t="s">
        <v>192</v>
      </c>
      <c r="B50" s="171"/>
      <c r="C50" s="177">
        <f>F50/1.10231125</f>
        <v>181436.95802796169</v>
      </c>
      <c r="D50" s="90">
        <f>G50/1.10231125</f>
        <v>163293.26222516553</v>
      </c>
      <c r="E50" s="316">
        <f>+D50-C50</f>
        <v>-18143.695802796166</v>
      </c>
      <c r="F50" s="251">
        <v>200000</v>
      </c>
      <c r="G50" s="251">
        <v>180000</v>
      </c>
      <c r="H50" s="251">
        <f>+G50-F50</f>
        <v>-20000</v>
      </c>
    </row>
    <row r="51" spans="1:8" ht="14.4" x14ac:dyDescent="0.3">
      <c r="A51" s="176"/>
      <c r="B51" s="171"/>
      <c r="C51" s="178"/>
      <c r="D51" s="313"/>
      <c r="E51" s="351"/>
      <c r="F51" s="253"/>
      <c r="G51" s="395"/>
      <c r="H51" s="251"/>
    </row>
    <row r="52" spans="1:8" ht="21.6" customHeight="1" x14ac:dyDescent="0.25">
      <c r="A52" s="394" t="s">
        <v>194</v>
      </c>
      <c r="B52" s="393"/>
      <c r="C52" s="392">
        <f>C44+C46+C48+C50</f>
        <v>2816272.4346900661</v>
      </c>
      <c r="D52" s="314">
        <f>D44+D46+D48+D50</f>
        <v>2847200.4993802793</v>
      </c>
      <c r="E52" s="522">
        <f>+D52-C52</f>
        <v>30928.064690213185</v>
      </c>
      <c r="F52" s="321">
        <f>F44+F46+F48+F50</f>
        <v>3104408.7878237502</v>
      </c>
      <c r="G52" s="321">
        <f>G44+G46+G48+G50</f>
        <v>3138501.1414724998</v>
      </c>
      <c r="H52" s="358">
        <f>+G52-F52</f>
        <v>34092.353648749646</v>
      </c>
    </row>
    <row r="53" spans="1:8" ht="13.8" x14ac:dyDescent="0.25">
      <c r="A53" s="49"/>
      <c r="B53" s="178"/>
      <c r="C53" s="178"/>
      <c r="D53" s="178"/>
      <c r="E53" s="248"/>
      <c r="F53" s="248"/>
      <c r="G53" s="248"/>
      <c r="H53" s="248"/>
    </row>
    <row r="54" spans="1:8" s="248" customFormat="1" ht="13.8" x14ac:dyDescent="0.25">
      <c r="A54" s="248" t="s">
        <v>168</v>
      </c>
      <c r="B54" s="249"/>
      <c r="D54" s="178"/>
    </row>
    <row r="55" spans="1:8" s="248" customFormat="1" ht="13.8" x14ac:dyDescent="0.25">
      <c r="A55" s="49" t="s">
        <v>219</v>
      </c>
      <c r="B55" s="249"/>
      <c r="D55" s="178"/>
    </row>
    <row r="56" spans="1:8" s="248" customFormat="1" ht="13.8" x14ac:dyDescent="0.25">
      <c r="A56" s="49" t="s">
        <v>130</v>
      </c>
      <c r="B56" s="178"/>
      <c r="C56" s="178"/>
      <c r="D56" s="178"/>
    </row>
    <row r="57" spans="1:8" s="248" customFormat="1" ht="13.8" x14ac:dyDescent="0.25">
      <c r="A57" s="49" t="s">
        <v>129</v>
      </c>
      <c r="B57" s="178"/>
      <c r="C57" s="178"/>
      <c r="D57" s="178"/>
    </row>
    <row r="58" spans="1:8" s="248" customFormat="1" ht="13.8" x14ac:dyDescent="0.25">
      <c r="A58" s="248" t="s">
        <v>128</v>
      </c>
    </row>
    <row r="59" spans="1:8" ht="13.8" x14ac:dyDescent="0.25">
      <c r="A59" s="248" t="s">
        <v>291</v>
      </c>
      <c r="B59" s="248"/>
      <c r="C59" s="248"/>
      <c r="D59" s="248"/>
      <c r="E59" s="248"/>
      <c r="F59" s="248"/>
      <c r="G59" s="248"/>
      <c r="H59" s="248"/>
    </row>
    <row r="60" spans="1:8" ht="13.8" x14ac:dyDescent="0.25">
      <c r="A60" s="248" t="s">
        <v>292</v>
      </c>
      <c r="B60" s="248"/>
    </row>
  </sheetData>
  <mergeCells count="3">
    <mergeCell ref="A1:D1"/>
    <mergeCell ref="C3:E3"/>
    <mergeCell ref="F3:H3"/>
  </mergeCells>
  <printOptions horizontalCentered="1" verticalCentered="1"/>
  <pageMargins left="0.5" right="0.17" top="0.5" bottom="0.17" header="0.17" footer="0.17"/>
  <pageSetup scale="66" orientation="landscape" r:id="rId1"/>
  <ignoredErrors>
    <ignoredError sqref="E42 E52 E9 E19 E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Page </vt:lpstr>
      <vt:lpstr>Table 1 WASDE</vt:lpstr>
      <vt:lpstr>Table 2 Mexico</vt:lpstr>
      <vt:lpstr>Table 3A WTO Raw  </vt:lpstr>
      <vt:lpstr>Table 3B Raw </vt:lpstr>
      <vt:lpstr>Table 4 Refined</vt:lpstr>
      <vt:lpstr>Table 5 FTAs </vt:lpstr>
      <vt:lpstr>Tables 6,7 Re-Export </vt:lpstr>
      <vt:lpstr>Table 8A FY 2021</vt:lpstr>
      <vt:lpstr>Table 8B FY 2022</vt:lpstr>
      <vt:lpstr>Table 9 Re-Export</vt:lpstr>
      <vt:lpstr>Tables 10A,10B SCP</vt:lpstr>
      <vt:lpstr>'Cover Page '!Print_Area</vt:lpstr>
      <vt:lpstr>'Table 1 WASDE'!Print_Area</vt:lpstr>
      <vt:lpstr>'Table 2 Mexico'!Print_Area</vt:lpstr>
      <vt:lpstr>'Table 3A WTO Raw  '!Print_Area</vt:lpstr>
      <vt:lpstr>'Table 3B Raw '!Print_Area</vt:lpstr>
      <vt:lpstr>'Table 4 Refined'!Print_Area</vt:lpstr>
      <vt:lpstr>'Table 5 FTAs '!Print_Area</vt:lpstr>
      <vt:lpstr>'Table 8A FY 2021'!Print_Area</vt:lpstr>
      <vt:lpstr>'Table 8B FY 2022'!Print_Area</vt:lpstr>
      <vt:lpstr>'Table 9 Re-Export'!Print_Area</vt:lpstr>
      <vt:lpstr>'Tables 10A,10B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2020-10-16T12:55:29Z</cp:lastPrinted>
  <dcterms:created xsi:type="dcterms:W3CDTF">2008-01-25T21:12:54Z</dcterms:created>
  <dcterms:modified xsi:type="dcterms:W3CDTF">2021-07-12T16:22:38Z</dcterms:modified>
</cp:coreProperties>
</file>