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2B07E4D1-9387-4F55-A739-166C7FF8A072}" xr6:coauthVersionLast="41" xr6:coauthVersionMax="41"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 2 Mexico" sheetId="12" r:id="rId3"/>
    <sheet name="Tab 3 WTO Raw  " sheetId="1" r:id="rId4"/>
    <sheet name="Tab 4 Refined" sheetId="8" r:id="rId5"/>
    <sheet name="Tab 5 FTAs " sheetId="54" r:id="rId6"/>
    <sheet name="Tab 6,7 Re-Export " sheetId="116" r:id="rId7"/>
    <sheet name="Table 8 FY 2020" sheetId="166" r:id="rId8"/>
    <sheet name="Table 9 Re-Export" sheetId="165" r:id="rId9"/>
    <sheet name="Tab 10 SCP" sheetId="45" r:id="rId10"/>
  </sheets>
  <definedNames>
    <definedName name="EV__LASTREFTIME__" hidden="1">38283.519537037</definedName>
    <definedName name="_xlnm.Print_Area" localSheetId="0">'Cover Page '!$B$3:$P$17</definedName>
    <definedName name="_xlnm.Print_Area" localSheetId="9">'Tab 10 SCP'!$A$1:$Q$14</definedName>
    <definedName name="_xlnm.Print_Area" localSheetId="2">'Tab 2 Mexico'!$A$1:$O$29</definedName>
    <definedName name="_xlnm.Print_Area" localSheetId="3">'Tab 3 WTO Raw  '!$A$1:$T$51</definedName>
    <definedName name="_xlnm.Print_Area" localSheetId="4">'Tab 4 Refined'!$A$1:$P$23</definedName>
    <definedName name="_xlnm.Print_Area" localSheetId="5">'Tab 5 FTAs '!$A$1:$T$39</definedName>
    <definedName name="_xlnm.Print_Area" localSheetId="6">'Tab 6,7 Re-Export '!$A$1:$N$49</definedName>
    <definedName name="_xlnm.Print_Area" localSheetId="1">'Table 1 WASDE'!$A$1:$R$31</definedName>
    <definedName name="_xlnm.Print_Area" localSheetId="7">'Table 8 FY 2020'!$A$1:$I$55</definedName>
    <definedName name="_xlnm.Print_Area" localSheetId="8">'Table 9 Re-Export'!$A$1:$K$61</definedName>
    <definedName name="XLSIMSIM" localSheetId="0" hidden="1">{"Sim",1,"Output 1","MProd!$U$230","1","4","10,000","298503897"}</definedName>
    <definedName name="XLSIMSIM" localSheetId="6" hidden="1">{"Sim",1,"Output 1","MProd!$U$230","1","4","10,000","298503897"}</definedName>
    <definedName name="XLSIMSIM" localSheetId="7" hidden="1">{"Sim",1,"Output 1","MProd!$U$230","1","4","10,000","298503897"}</definedName>
    <definedName name="XLSIMSIM" localSheetId="8"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8" l="1"/>
  <c r="B7" i="116" l="1"/>
  <c r="B7" i="8" l="1"/>
  <c r="B8" i="8"/>
  <c r="B10" i="8"/>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B7" i="45"/>
  <c r="B8" i="45"/>
  <c r="N10" i="45" l="1"/>
  <c r="C20" i="54" l="1"/>
  <c r="C19" i="54"/>
  <c r="C18" i="54"/>
  <c r="C7" i="54"/>
  <c r="C9" i="54"/>
  <c r="C10" i="54"/>
  <c r="C11" i="54"/>
  <c r="C12" i="54"/>
  <c r="C13" i="54"/>
  <c r="C15" i="54"/>
  <c r="C8" i="54"/>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P9" i="74"/>
  <c r="P13" i="74"/>
  <c r="P11" i="74"/>
  <c r="P12" i="74"/>
  <c r="F6" i="166"/>
  <c r="G6" i="166"/>
  <c r="E7" i="166"/>
  <c r="F7" i="166"/>
  <c r="G7" i="166"/>
  <c r="H7" i="166" s="1"/>
  <c r="F8" i="166"/>
  <c r="B9" i="166"/>
  <c r="B40" i="166" s="1"/>
  <c r="F12" i="166"/>
  <c r="G12" i="166"/>
  <c r="F13" i="166"/>
  <c r="G13" i="166"/>
  <c r="H13" i="166"/>
  <c r="F14" i="166"/>
  <c r="G14" i="166"/>
  <c r="E17" i="166"/>
  <c r="E19" i="166" s="1"/>
  <c r="H19" i="166" s="1"/>
  <c r="F17" i="166"/>
  <c r="G17" i="166"/>
  <c r="H17" i="166" s="1"/>
  <c r="G18" i="166"/>
  <c r="H18" i="166" s="1"/>
  <c r="B19" i="166"/>
  <c r="C19" i="166"/>
  <c r="D19" i="166"/>
  <c r="G19" i="166" s="1"/>
  <c r="F19" i="166"/>
  <c r="E23" i="166"/>
  <c r="F23" i="166"/>
  <c r="G23" i="166"/>
  <c r="E24" i="166"/>
  <c r="F24" i="166"/>
  <c r="E27" i="166"/>
  <c r="F27" i="166"/>
  <c r="G27" i="166"/>
  <c r="H27" i="166" s="1"/>
  <c r="G28" i="166"/>
  <c r="H28" i="166" s="1"/>
  <c r="F28" i="166"/>
  <c r="E31" i="166"/>
  <c r="F31" i="166"/>
  <c r="G31" i="166"/>
  <c r="H31" i="166" s="1"/>
  <c r="E32" i="166"/>
  <c r="F32" i="166"/>
  <c r="E35" i="166"/>
  <c r="F35" i="166"/>
  <c r="G35" i="166"/>
  <c r="H35" i="166" s="1"/>
  <c r="G36" i="166"/>
  <c r="H36" i="166" s="1"/>
  <c r="F36" i="166"/>
  <c r="B38" i="166"/>
  <c r="C38" i="166"/>
  <c r="H39" i="166"/>
  <c r="C42" i="166"/>
  <c r="D42" i="166"/>
  <c r="E42" i="166"/>
  <c r="H42" i="166"/>
  <c r="C44" i="166"/>
  <c r="D44" i="166"/>
  <c r="E44" i="166"/>
  <c r="H44" i="166"/>
  <c r="C46" i="166"/>
  <c r="D46" i="166"/>
  <c r="E46" i="166"/>
  <c r="H46" i="166"/>
  <c r="F38" i="166" l="1"/>
  <c r="H23" i="166"/>
  <c r="H6" i="166"/>
  <c r="E6" i="166"/>
  <c r="E36" i="166"/>
  <c r="G32" i="166"/>
  <c r="H32" i="166" s="1"/>
  <c r="E28" i="166"/>
  <c r="G24" i="166"/>
  <c r="D38" i="166"/>
  <c r="P10" i="74" s="1"/>
  <c r="C9" i="166"/>
  <c r="E38" i="166" l="1"/>
  <c r="F9" i="166"/>
  <c r="C40" i="166"/>
  <c r="C48" i="166" s="1"/>
  <c r="H24" i="166"/>
  <c r="G38" i="166"/>
  <c r="F40" i="166" l="1"/>
  <c r="F48" i="166" s="1"/>
  <c r="H38" i="166"/>
  <c r="C24" i="74" l="1"/>
  <c r="C11" i="74"/>
  <c r="C22" i="74" s="1"/>
  <c r="M21" i="116"/>
  <c r="M18" i="116"/>
  <c r="B26" i="116"/>
  <c r="M26" i="116" s="1"/>
  <c r="B23" i="116"/>
  <c r="M23" i="116" s="1"/>
  <c r="B19" i="116"/>
  <c r="B24" i="116" s="1"/>
  <c r="M24" i="116" s="1"/>
  <c r="M6" i="116"/>
  <c r="M7" i="116"/>
  <c r="M9" i="116"/>
  <c r="M5" i="116"/>
  <c r="M19" i="116" l="1"/>
  <c r="I49" i="165"/>
  <c r="F49" i="165"/>
  <c r="B49" i="165"/>
  <c r="C34" i="165"/>
  <c r="C49" i="165" s="1"/>
  <c r="D46" i="116"/>
  <c r="C46" i="116"/>
  <c r="B46" i="116"/>
  <c r="C24" i="54" l="1"/>
  <c r="C23" i="54" l="1"/>
  <c r="C22" i="54" s="1"/>
  <c r="C26" i="54" s="1"/>
  <c r="C10" i="74" s="1"/>
  <c r="C21" i="74" s="1"/>
  <c r="R8" i="1" l="1"/>
  <c r="R9" i="1"/>
  <c r="S18" i="1" l="1"/>
  <c r="R18" i="1"/>
  <c r="S6" i="1" l="1"/>
  <c r="S7" i="1"/>
  <c r="S8" i="1"/>
  <c r="S9" i="1"/>
  <c r="S10" i="1"/>
  <c r="S11"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D8" i="166" s="1"/>
  <c r="E8" i="166" l="1"/>
  <c r="D9" i="166"/>
  <c r="G8" i="166"/>
  <c r="H8" i="166" s="1"/>
  <c r="G9" i="166" l="1"/>
  <c r="P8" i="74"/>
  <c r="E9" i="166"/>
  <c r="D40" i="166"/>
  <c r="E40" i="166" l="1"/>
  <c r="D48" i="166"/>
  <c r="E48" i="166" s="1"/>
  <c r="G40" i="166"/>
  <c r="H9" i="166"/>
  <c r="Q46" i="1"/>
  <c r="G48" i="166" l="1"/>
  <c r="H48" i="166" s="1"/>
  <c r="H40" i="166"/>
  <c r="F22" i="54"/>
  <c r="F17" i="54" l="1"/>
  <c r="T6" i="54" l="1"/>
  <c r="G22" i="54" l="1"/>
  <c r="B22" i="54"/>
  <c r="G17" i="54"/>
  <c r="B17" i="54"/>
  <c r="G6" i="54"/>
  <c r="B6" i="54"/>
  <c r="G26" i="54" l="1"/>
  <c r="B26" i="54"/>
  <c r="T22" i="54" l="1"/>
  <c r="T17" i="54"/>
  <c r="T26" i="54" l="1"/>
  <c r="P14" i="74" l="1"/>
  <c r="S46" i="1" l="1"/>
  <c r="P24" i="74" l="1"/>
  <c r="P20" i="74" l="1"/>
  <c r="C46" i="1" l="1"/>
  <c r="C8" i="74" s="1"/>
  <c r="P46" i="1"/>
  <c r="O46" i="1"/>
  <c r="C19" i="74" l="1"/>
  <c r="N21" i="12" l="1"/>
  <c r="P22" i="74" l="1"/>
  <c r="P23" i="74"/>
  <c r="P19" i="74" l="1"/>
  <c r="O13" i="74" l="1"/>
  <c r="O24" i="74" l="1"/>
  <c r="Q24" i="74" s="1"/>
  <c r="Q13" i="74"/>
  <c r="O11" i="74"/>
  <c r="O22" i="74" l="1"/>
  <c r="Q22" i="74" s="1"/>
  <c r="Q11" i="74"/>
  <c r="O10" i="74" l="1"/>
  <c r="O21" i="74" l="1"/>
  <c r="B10" i="45" l="1"/>
  <c r="B22" i="12" l="1"/>
  <c r="C12" i="74" s="1"/>
  <c r="C23" i="74" s="1"/>
  <c r="O12" i="74" l="1"/>
  <c r="Q12" i="74" s="1"/>
  <c r="O23" i="74" l="1"/>
  <c r="Q23" i="74" s="1"/>
  <c r="P8" i="45" l="1"/>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3" i="8" l="1"/>
  <c r="P8" i="8"/>
  <c r="P7" i="8" l="1"/>
  <c r="N22" i="12" l="1"/>
  <c r="O8" i="74" l="1"/>
  <c r="Q8" i="74" l="1"/>
  <c r="O19" i="74"/>
  <c r="P21" i="74"/>
  <c r="Q21" i="74" s="1"/>
  <c r="Q10" i="74"/>
  <c r="P7" i="74"/>
  <c r="Q19" i="74" l="1"/>
  <c r="P25" i="74"/>
  <c r="P18" i="74"/>
  <c r="R46" i="1" l="1"/>
  <c r="P10" i="8" l="1"/>
  <c r="F6" i="54" l="1"/>
  <c r="F26" i="54" s="1"/>
  <c r="P11" i="8"/>
  <c r="N13" i="8"/>
  <c r="P13" i="8" s="1"/>
  <c r="B13" i="8"/>
  <c r="C9" i="74" s="1"/>
  <c r="C20" i="74" s="1"/>
  <c r="C25" i="74" s="1"/>
  <c r="O9" i="74" l="1"/>
  <c r="O14" i="74" s="1"/>
  <c r="Q14" i="74" s="1"/>
  <c r="C14" i="74"/>
  <c r="O20" i="74" l="1"/>
  <c r="O18" i="74" s="1"/>
  <c r="Q18" i="74" s="1"/>
  <c r="O7" i="74"/>
  <c r="Q7" i="74" s="1"/>
  <c r="O25" i="74"/>
  <c r="Q25" i="74" s="1"/>
  <c r="Q9" i="74"/>
  <c r="Q20" i="74"/>
</calcChain>
</file>

<file path=xl/sharedStrings.xml><?xml version="1.0" encoding="utf-8"?>
<sst xmlns="http://schemas.openxmlformats.org/spreadsheetml/2006/main" count="481" uniqueCount="286">
  <si>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</si>
  <si>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</si>
  <si>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</si>
  <si>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</si>
  <si>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</si>
  <si>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</si>
  <si>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</si>
  <si>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</si>
  <si>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</si>
  <si>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</si>
  <si>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</si>
  <si>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</si>
  <si>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</si>
  <si>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</si>
  <si>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</si>
  <si>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</si>
  <si>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</si>
  <si>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</si>
  <si>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</si>
  <si>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</si>
  <si>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</si>
  <si>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</si>
  <si>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</si>
  <si>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</si>
  <si>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</si>
  <si>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</si>
  <si>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</si>
  <si>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</si>
  <si>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</si>
  <si>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</si>
  <si>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</si>
  <si>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</si>
  <si>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</si>
  <si>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</si>
  <si>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</si>
  <si>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</si>
  <si>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</si>
  <si>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</si>
  <si>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</si>
  <si>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</si>
  <si>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</si>
  <si>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</si>
  <si>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</si>
  <si>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</si>
  <si>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</si>
  <si>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</si>
  <si>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</si>
  <si>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</si>
  <si>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         Tranche 1     </t>
  </si>
  <si>
    <t xml:space="preserve">Tranche 5     </t>
  </si>
  <si>
    <t>n/a</t>
  </si>
  <si>
    <t xml:space="preserve">Peru special </t>
  </si>
  <si>
    <t>Costa Rica special</t>
  </si>
  <si>
    <t>Sub-Total Free Trade Agreements</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</si>
  <si>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</si>
  <si>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</si>
  <si>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</si>
  <si>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</si>
  <si>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</si>
  <si>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</si>
  <si>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</si>
  <si>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</si>
  <si>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</si>
  <si>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</si>
  <si>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</si>
  <si>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</si>
  <si>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</si>
  <si>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</si>
  <si>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</si>
  <si>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</si>
  <si>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</si>
  <si>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</si>
  <si>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</si>
  <si>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</si>
  <si>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</si>
  <si>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</si>
  <si>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</si>
  <si>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</si>
  <si>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</si>
  <si>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</si>
  <si>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</si>
  <si>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</si>
  <si>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</si>
  <si>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</si>
  <si>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</si>
  <si>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</si>
  <si>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</si>
  <si>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</si>
  <si>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</si>
  <si>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</si>
  <si>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</si>
  <si>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</si>
  <si>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</si>
  <si>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</si>
  <si>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</si>
  <si>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</si>
  <si>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</si>
  <si>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</si>
  <si>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</si>
  <si>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</si>
  <si>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</si>
  <si>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</si>
  <si>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</si>
  <si>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</si>
  <si>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</si>
  <si>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</si>
  <si>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</si>
  <si>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</si>
  <si>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</si>
  <si>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</si>
  <si>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</si>
  <si>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</si>
  <si>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</si>
  <si>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</si>
  <si>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</si>
  <si>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</si>
  <si>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</si>
  <si>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</si>
  <si>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</si>
  <si>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</si>
  <si>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</si>
  <si>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</si>
  <si>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</si>
  <si>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</si>
  <si>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</si>
  <si>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</si>
  <si>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</si>
  <si>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</si>
  <si>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</si>
  <si>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</si>
  <si>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</si>
  <si>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</si>
  <si>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</si>
  <si>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</si>
  <si>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</si>
  <si>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</si>
  <si>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</si>
  <si>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</si>
  <si>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</si>
  <si>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</si>
  <si>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</si>
  <si>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</si>
  <si>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</si>
  <si>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</si>
  <si>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</si>
  <si>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</si>
  <si>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</si>
  <si>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</si>
  <si>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</si>
  <si>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</si>
  <si>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</si>
  <si>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</si>
  <si>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</si>
  <si>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</si>
  <si>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</si>
  <si>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</si>
  <si>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</si>
  <si>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</si>
  <si>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</si>
  <si>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</si>
  <si>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</si>
  <si>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t>
  </si>
  <si>
    <t>NA = data not available.</t>
  </si>
  <si>
    <t>5/  Balances may vary slightly from previously published figures due to corrections or adjustments to reported transactions.</t>
  </si>
  <si>
    <t xml:space="preserve">Entries-to-date </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</si>
  <si>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</si>
  <si>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</si>
  <si>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</si>
  <si>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</si>
  <si>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</si>
  <si>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</si>
  <si>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</si>
  <si>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</si>
  <si>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</si>
  <si>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</si>
  <si>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</si>
  <si>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</si>
  <si>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</si>
  <si>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</si>
  <si>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</si>
  <si>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</si>
  <si>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</si>
  <si>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</si>
  <si>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</si>
  <si>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</si>
  <si>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</si>
  <si>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</si>
  <si>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</si>
  <si>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</si>
  <si>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</si>
  <si>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r>
      <t xml:space="preserve">FY 2019 </t>
    </r>
    <r>
      <rPr>
        <vertAlign val="superscript"/>
        <sz val="12"/>
        <rFont val="Arial"/>
        <family val="2"/>
      </rPr>
      <t>6/</t>
    </r>
  </si>
  <si>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</si>
  <si>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</si>
  <si>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 xml:space="preserve">6/  Forecast of 294,244 MT for refiner transfers is based on a linear trend of FY 2009-2018 of combined SCP exports and Polyhdric use.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</si>
  <si>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</si>
  <si>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</si>
  <si>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</si>
  <si>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</si>
  <si>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</si>
  <si>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</si>
  <si>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</si>
  <si>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</si>
  <si>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</si>
  <si>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</si>
  <si>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r>
      <t xml:space="preserve">FY 2020 </t>
    </r>
    <r>
      <rPr>
        <vertAlign val="superscript"/>
        <sz val="12"/>
        <rFont val="Arial"/>
        <family val="2"/>
      </rPr>
      <t>7/</t>
    </r>
  </si>
  <si>
    <t xml:space="preserve">7/  Forecast of 308,244 MT for refiner transfers is based on a linear trend of FY 2009-2019 of combined SCP exports and Polyhdric use.  </t>
  </si>
  <si>
    <t>8/  Reporting deadline is the end of the calendar quarter following the quarter in which the transaction occurs.  Monthly totals are preliminary until after reporting deadline.</t>
  </si>
  <si>
    <t xml:space="preserve">October-December </t>
  </si>
  <si>
    <t>CY 2020</t>
  </si>
  <si>
    <t>FY 2020</t>
  </si>
  <si>
    <t xml:space="preserve">Metric Tons, Raw Value  </t>
  </si>
  <si>
    <r>
      <t xml:space="preserve">Fiscal Year by Quarter </t>
    </r>
    <r>
      <rPr>
        <vertAlign val="superscript"/>
        <sz val="12"/>
        <color rgb="FF000000"/>
        <rFont val="Arial"/>
        <family val="2"/>
      </rPr>
      <t>5/</t>
    </r>
  </si>
  <si>
    <t>Totals may not add due to rounding.</t>
  </si>
  <si>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</si>
  <si>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r>
      <t>Refiner Beginning Balances</t>
    </r>
    <r>
      <rPr>
        <vertAlign val="superscript"/>
        <sz val="12"/>
        <color rgb="FF000000"/>
        <rFont val="Arial"/>
        <family val="2"/>
      </rPr>
      <t xml:space="preserve"> 1/</t>
    </r>
  </si>
  <si>
    <r>
      <t>SCP Beginning Balances</t>
    </r>
    <r>
      <rPr>
        <vertAlign val="superscript"/>
        <sz val="12"/>
        <color rgb="FF000000"/>
        <rFont val="Arial"/>
        <family val="2"/>
      </rPr>
      <t xml:space="preserve"> 3/</t>
    </r>
  </si>
  <si>
    <r>
      <t xml:space="preserve">POLY Beginning Balances </t>
    </r>
    <r>
      <rPr>
        <vertAlign val="superscript"/>
        <sz val="12"/>
        <color rgb="FF000000"/>
        <rFont val="Arial"/>
        <family val="2"/>
      </rPr>
      <t>4/</t>
    </r>
  </si>
  <si>
    <t xml:space="preserve">January-March </t>
  </si>
  <si>
    <r>
      <t xml:space="preserve">FY 2013 </t>
    </r>
    <r>
      <rPr>
        <vertAlign val="superscript"/>
        <sz val="12"/>
        <rFont val="Arial"/>
        <family val="2"/>
      </rPr>
      <t>2/</t>
    </r>
    <r>
      <rPr>
        <vertAlign val="superscript"/>
        <sz val="14"/>
        <rFont val="Arial"/>
        <family val="2"/>
      </rPr>
      <t xml:space="preserve"> </t>
    </r>
  </si>
  <si>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</si>
  <si>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</si>
  <si>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</si>
  <si>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 xml:space="preserve">November 2019 </t>
  </si>
  <si>
    <t xml:space="preserve">The November WASDE report shows FY 2020 WTO raw sugar tariff-rate quota (TRQ) shortfall projected at 99,208 short tons raw value (STRV), unchanged from last month.  No information is available about specific countries.  </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</si>
  <si>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</si>
  <si>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</si>
  <si>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</si>
  <si>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</si>
  <si>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</si>
  <si>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</si>
  <si>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</si>
  <si>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</si>
  <si>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</si>
  <si>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</si>
  <si>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</si>
  <si>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</si>
  <si>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</si>
  <si>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</si>
  <si>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Table 3 -- U.S. Raw Sugar Tariff-Rate Quota (TRQ) WTO Allocations and Entries By Month, Fiscal Year (FY) 2020</t>
  </si>
  <si>
    <t>Entered in October 2019</t>
  </si>
  <si>
    <t>1/ On June 27, 2019, USDA set the raw sugar TRQ at the minimum level to which the United States is committed in the Uruguay Round Agreement on Agriculture.</t>
  </si>
  <si>
    <t>------------------------ FY 2020 ---------------------</t>
  </si>
  <si>
    <r>
      <t xml:space="preserve">Table 5 -- Sugar Imports During Fiscal Year (FY) 2020 Under Free Trade Agreement Tariff-Rate Quotas </t>
    </r>
    <r>
      <rPr>
        <b/>
        <vertAlign val="superscript"/>
        <sz val="14"/>
        <rFont val="Arial"/>
        <family val="2"/>
      </rPr>
      <t>1/</t>
    </r>
    <r>
      <rPr>
        <b/>
        <sz val="14"/>
        <rFont val="Arial"/>
        <family val="2"/>
      </rPr>
      <t xml:space="preserve"> </t>
    </r>
  </si>
  <si>
    <t xml:space="preserve"> Jan-Sep 2019</t>
  </si>
  <si>
    <r>
      <t xml:space="preserve">Table 6 -- U.S. Refined Sugar Reported for Export Credit Under the U.S. Refined Sugar Re-Export Program, Fiscal Year (FY) 2020 </t>
    </r>
    <r>
      <rPr>
        <b/>
        <vertAlign val="superscript"/>
        <sz val="14"/>
        <rFont val="Arial"/>
        <family val="2"/>
      </rPr>
      <t>1/</t>
    </r>
    <r>
      <rPr>
        <b/>
        <vertAlign val="superscript"/>
        <sz val="12"/>
        <rFont val="Arial"/>
        <family val="2"/>
      </rPr>
      <t xml:space="preserve"> </t>
    </r>
  </si>
  <si>
    <t>Table 4 -- U.S. Refined Sugar Tariff-Rate Quota (TRQ) WTO Allocations and Entries By Month, Fiscal Year (FY) 2020</t>
  </si>
  <si>
    <t>------------------------Fiscal Year 2020-----------------------</t>
  </si>
  <si>
    <t xml:space="preserve">Dominican Republic </t>
  </si>
  <si>
    <t xml:space="preserve"> 2/ The tranches of the FY 2020 specialty sugar TRQ open as follows in MTRV.  See Federal Register notice of June 27, 2019, Vol. 84, No. 126, Page 33799.  </t>
  </si>
  <si>
    <t>Others</t>
  </si>
  <si>
    <t>Table 7A -- U.S. Raw Sugar Imports Under the U.S. Sugar Re-Export Program, Fiscal Year (FY) 2020</t>
  </si>
  <si>
    <t>July-September  8/</t>
  </si>
  <si>
    <t>FY 2006</t>
  </si>
  <si>
    <t>FY 2007</t>
  </si>
  <si>
    <t>FY 2008</t>
  </si>
  <si>
    <t>FY 2009</t>
  </si>
  <si>
    <t>FY 2010</t>
  </si>
  <si>
    <t xml:space="preserve">Oct-19 Forecast    </t>
  </si>
  <si>
    <t>FY 2019 TRQ Entered in FY 2020</t>
  </si>
  <si>
    <t>Change in Forecast, November vs October</t>
  </si>
  <si>
    <t>Table 7A</t>
  </si>
  <si>
    <r>
      <t xml:space="preserve">Table 8 -- Fiscal Year 2020 U.S. Sugar Imports Forecast </t>
    </r>
    <r>
      <rPr>
        <b/>
        <vertAlign val="superscript"/>
        <sz val="14"/>
        <rFont val="Arial"/>
        <family val="2"/>
      </rPr>
      <t>1/</t>
    </r>
  </si>
  <si>
    <r>
      <t>Mexico</t>
    </r>
    <r>
      <rPr>
        <vertAlign val="superscript"/>
        <sz val="11"/>
        <rFont val="Arial"/>
        <family val="2"/>
      </rPr>
      <t xml:space="preserve"> </t>
    </r>
    <r>
      <rPr>
        <vertAlign val="superscript"/>
        <sz val="14"/>
        <rFont val="Arial"/>
        <family val="2"/>
      </rPr>
      <t>2/</t>
    </r>
  </si>
  <si>
    <r>
      <t xml:space="preserve">Re-export Program Imports </t>
    </r>
    <r>
      <rPr>
        <vertAlign val="superscript"/>
        <sz val="14"/>
        <rFont val="Arial"/>
        <family val="2"/>
      </rPr>
      <t>3/</t>
    </r>
  </si>
  <si>
    <r>
      <t>Total Projected Imports</t>
    </r>
    <r>
      <rPr>
        <b/>
        <vertAlign val="superscript"/>
        <sz val="11"/>
        <rFont val="Arial"/>
        <family val="2"/>
      </rPr>
      <t xml:space="preserve"> </t>
    </r>
    <r>
      <rPr>
        <vertAlign val="superscript"/>
        <sz val="14"/>
        <rFont val="Arial"/>
        <family val="2"/>
      </rPr>
      <t>4/</t>
    </r>
  </si>
  <si>
    <t>3/30/200</t>
  </si>
  <si>
    <t>Table 7B -- U.S. Raw Sugar Imports Under the U.S. Sugar Re-Export Program, by Fiscal Year</t>
  </si>
  <si>
    <r>
      <t>High-duty sugar</t>
    </r>
    <r>
      <rPr>
        <vertAlign val="superscript"/>
        <sz val="11"/>
        <rFont val="Arial"/>
        <family val="2"/>
      </rPr>
      <t xml:space="preserve"> </t>
    </r>
    <r>
      <rPr>
        <vertAlign val="superscript"/>
        <sz val="14"/>
        <rFont val="Arial"/>
        <family val="2"/>
      </rPr>
      <t>2/</t>
    </r>
  </si>
  <si>
    <r>
      <t xml:space="preserve">WASDE Projection </t>
    </r>
    <r>
      <rPr>
        <b/>
        <vertAlign val="superscript"/>
        <sz val="14"/>
        <color rgb="FFFF0000"/>
        <rFont val="Arial"/>
        <family val="2"/>
      </rPr>
      <t>1/</t>
    </r>
  </si>
  <si>
    <t>The third tranche of the FY 2020 specialty sugar TRQ will open for 50,000 metric tons raw value on January 22, 2020.  A valid specialty sugar certificate must accompany the imported sugar.</t>
  </si>
  <si>
    <t xml:space="preserve">Source: U.S. Customs and Border Protection, Weekly Quota Status Report.  </t>
  </si>
  <si>
    <t>1/ These TRQs are established on a calendar year basis.  See Federal Register Notice of November 26, 2018 for CY 2019.</t>
  </si>
  <si>
    <t>2/ Determined not to have a trade surplus as defined under the Free Trade Agreements, and thus the CY 2019 TRQs are zero. See Federal Register Notice of November 26, 2018.</t>
  </si>
  <si>
    <t>3/ January includes 2,527 tons of CY 2017 sugar which was granted a waiver to enter in January 2018.</t>
  </si>
  <si>
    <t>Chile was determined to have no trade surplus as defined under the Free Trade Agreement, and thus the CY 2019 TRQ is zero. See Federal Register Notice of November 26, 2018.</t>
  </si>
  <si>
    <t>Morocco was determined to have no trade surplus as defined under the Free Trade Agreement, and thus the CY 2019 TRQ is zero. See Federal Register Notice of November 26, 2018.</t>
  </si>
  <si>
    <r>
      <t>Mexico</t>
    </r>
    <r>
      <rPr>
        <vertAlign val="superscript"/>
        <sz val="11"/>
        <rFont val="Arial"/>
        <family val="2"/>
      </rPr>
      <t xml:space="preserve"> </t>
    </r>
    <r>
      <rPr>
        <vertAlign val="superscript"/>
        <sz val="14"/>
        <rFont val="Arial"/>
        <family val="2"/>
      </rPr>
      <t>1/</t>
    </r>
  </si>
  <si>
    <r>
      <t>Specialty, WTO minimum</t>
    </r>
    <r>
      <rPr>
        <vertAlign val="superscript"/>
        <sz val="11"/>
        <rFont val="Arial"/>
        <family val="2"/>
      </rPr>
      <t xml:space="preserve"> </t>
    </r>
    <r>
      <rPr>
        <vertAlign val="superscript"/>
        <sz val="14"/>
        <rFont val="Arial"/>
        <family val="2"/>
      </rPr>
      <t>2/</t>
    </r>
  </si>
  <si>
    <r>
      <t>Specialty, Additional</t>
    </r>
    <r>
      <rPr>
        <vertAlign val="superscript"/>
        <sz val="11"/>
        <rFont val="Arial"/>
        <family val="2"/>
      </rPr>
      <t xml:space="preserve"> </t>
    </r>
    <r>
      <rPr>
        <vertAlign val="superscript"/>
        <sz val="14"/>
        <rFont val="Arial"/>
        <family val="2"/>
      </rPr>
      <t>2/</t>
    </r>
  </si>
  <si>
    <r>
      <t>Table 2 -- U.S. Imports of Sugar from Mexico, Fiscal Year (FY) 2020</t>
    </r>
    <r>
      <rPr>
        <b/>
        <vertAlign val="superscript"/>
        <sz val="12"/>
        <rFont val="Arial"/>
        <family val="2"/>
      </rPr>
      <t xml:space="preserve"> </t>
    </r>
    <r>
      <rPr>
        <b/>
        <vertAlign val="superscript"/>
        <sz val="14"/>
        <rFont val="Arial"/>
        <family val="2"/>
      </rPr>
      <t>1/</t>
    </r>
  </si>
  <si>
    <r>
      <t>Total raw value</t>
    </r>
    <r>
      <rPr>
        <i/>
        <vertAlign val="subscript"/>
        <sz val="11"/>
        <rFont val="Arial"/>
        <family val="2"/>
      </rPr>
      <t xml:space="preserve"> </t>
    </r>
    <r>
      <rPr>
        <i/>
        <vertAlign val="superscript"/>
        <sz val="14"/>
        <rFont val="Arial"/>
        <family val="2"/>
      </rPr>
      <t>2/</t>
    </r>
  </si>
  <si>
    <r>
      <t>TRQ</t>
    </r>
    <r>
      <rPr>
        <vertAlign val="superscript"/>
        <sz val="10"/>
        <rFont val="Arial"/>
        <family val="2"/>
      </rPr>
      <t xml:space="preserve"> </t>
    </r>
    <r>
      <rPr>
        <vertAlign val="superscript"/>
        <sz val="14"/>
        <rFont val="Arial"/>
        <family val="2"/>
      </rPr>
      <t>1/</t>
    </r>
  </si>
  <si>
    <r>
      <t xml:space="preserve">Mexico </t>
    </r>
    <r>
      <rPr>
        <vertAlign val="superscript"/>
        <sz val="14"/>
        <rFont val="Arial"/>
        <family val="2"/>
      </rPr>
      <t>2/</t>
    </r>
  </si>
  <si>
    <r>
      <t>Peru</t>
    </r>
    <r>
      <rPr>
        <sz val="14"/>
        <rFont val="Arial"/>
        <family val="2"/>
      </rPr>
      <t xml:space="preserve"> </t>
    </r>
    <r>
      <rPr>
        <vertAlign val="superscript"/>
        <sz val="14"/>
        <rFont val="Arial"/>
        <family val="2"/>
      </rPr>
      <t>2/</t>
    </r>
  </si>
  <si>
    <r>
      <t xml:space="preserve">Table 10 -- U.S. Sugar-Containing Products Tariff-Rate Quota (TRQ) Allocations and Entries By Month, Fiscal Year (FY) 2020 </t>
    </r>
    <r>
      <rPr>
        <b/>
        <vertAlign val="superscript"/>
        <sz val="14"/>
        <rFont val="Arial"/>
        <family val="2"/>
      </rPr>
      <t>1/</t>
    </r>
  </si>
  <si>
    <t>High-Tier (over-quota)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</si>
</sst>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0;[Red]#,##0.00"/>
    <numFmt numFmtId="174" formatCode="#,##0.0;[Red]#,##0.0"/>
    <numFmt numFmtId="175" formatCode="#,##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0"/>
      <color rgb="FFFF0000"/>
      <name val="Arial"/>
      <family val="2"/>
    </font>
    <font>
      <i/>
      <sz val="9"/>
      <name val="Arial"/>
      <family val="2"/>
    </font>
    <font>
      <b/>
      <sz val="11"/>
      <color rgb="FFFF0000"/>
      <name val="Arial"/>
      <family val="2"/>
    </font>
    <font>
      <b/>
      <sz val="20"/>
      <name val="Arial"/>
      <family val="2"/>
    </font>
    <font>
      <sz val="10"/>
      <color rgb="FF000000"/>
      <name val="Arial"/>
      <family val="2"/>
    </font>
    <font>
      <b/>
      <sz val="11"/>
      <name val="Arial"/>
      <family val="2"/>
    </font>
    <font>
      <b/>
      <sz val="12"/>
      <color rgb="FF000000"/>
      <name val="Arial"/>
      <family val="2"/>
    </font>
    <font>
      <u/>
      <sz val="12"/>
      <name val="Arial"/>
      <family val="2"/>
    </font>
    <font>
      <b/>
      <sz val="18"/>
      <name val="Arial"/>
      <family val="2"/>
    </font>
    <font>
      <i/>
      <sz val="10"/>
      <color rgb="FFFF0000"/>
      <name val="Arial"/>
      <family val="2"/>
    </font>
    <font>
      <i/>
      <sz val="11"/>
      <name val="Arial"/>
      <family val="2"/>
    </font>
    <font>
      <vertAlign val="superscript"/>
      <sz val="12"/>
      <name val="Arial"/>
      <family val="2"/>
    </font>
    <font>
      <b/>
      <vertAlign val="superscript"/>
      <sz val="14"/>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vertAlign val="superscript"/>
      <sz val="12"/>
      <color rgb="FF000000"/>
      <name val="Arial"/>
      <family val="2"/>
    </font>
    <font>
      <b/>
      <sz val="16"/>
      <color rgb="FFFF0000"/>
      <name val="Arial"/>
      <family val="2"/>
    </font>
    <font>
      <b/>
      <i/>
      <sz val="11"/>
      <name val="Arial"/>
      <family val="2"/>
    </font>
    <font>
      <b/>
      <sz val="10"/>
      <color rgb="FF000000"/>
      <name val="Arial"/>
      <family val="2"/>
    </font>
    <font>
      <i/>
      <sz val="10"/>
      <color rgb="FF000000"/>
      <name val="Arial"/>
      <family val="2"/>
    </font>
    <font>
      <vertAlign val="superscript"/>
      <sz val="14"/>
      <name val="Arial"/>
      <family val="2"/>
    </font>
    <font>
      <sz val="11"/>
      <name val="Calibri"/>
      <family val="2"/>
      <scheme val="minor"/>
    </font>
    <font>
      <b/>
      <sz val="14"/>
      <color rgb="FFFF0000"/>
      <name val="Arial"/>
      <family val="2"/>
    </font>
    <font>
      <vertAlign val="superscript"/>
      <sz val="10"/>
      <name val="Arial"/>
      <family val="2"/>
    </font>
    <font>
      <b/>
      <vertAlign val="superscript"/>
      <sz val="14"/>
      <color rgb="FFFF0000"/>
      <name val="Arial"/>
      <family val="2"/>
    </font>
    <font>
      <i/>
      <vertAlign val="superscript"/>
      <sz val="14"/>
      <name val="Arial"/>
      <family val="2"/>
    </font>
    <font>
      <sz val="14"/>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style="thin">
        <color rgb="FF191970"/>
      </bottom>
      <diagonal/>
    </border>
    <border>
      <left style="thin">
        <color rgb="FF000000"/>
      </left>
      <right style="thin">
        <color rgb="FF191970"/>
      </right>
      <top style="thin">
        <color rgb="FF000000"/>
      </top>
      <bottom style="thin">
        <color rgb="FF191970"/>
      </bottom>
      <diagonal/>
    </border>
    <border>
      <left style="thin">
        <color rgb="FF000000"/>
      </left>
      <right style="thin">
        <color rgb="FF000000"/>
      </right>
      <top style="thin">
        <color rgb="FF19197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182">
    <xf numFmtId="0" fontId="0" fillId="0" borderId="0"/>
    <xf numFmtId="43" fontId="25"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3" fontId="34" fillId="0" borderId="0" applyFont="0" applyFill="0" applyBorder="0" applyAlignment="0" applyProtection="0"/>
    <xf numFmtId="44" fontId="25" fillId="0" borderId="0" applyFont="0" applyFill="0" applyBorder="0" applyAlignment="0" applyProtection="0"/>
    <xf numFmtId="42" fontId="34" fillId="0" borderId="0" applyFont="0" applyFill="0" applyBorder="0" applyAlignment="0" applyProtection="0"/>
    <xf numFmtId="0" fontId="27" fillId="0" borderId="0" applyNumberFormat="0" applyFill="0" applyBorder="0" applyAlignment="0" applyProtection="0">
      <alignment vertical="top"/>
      <protection locked="0"/>
    </xf>
    <xf numFmtId="0" fontId="25" fillId="0" borderId="0"/>
    <xf numFmtId="0" fontId="38" fillId="0" borderId="0"/>
    <xf numFmtId="0" fontId="38" fillId="0" borderId="0"/>
    <xf numFmtId="9" fontId="25" fillId="0" borderId="0" applyFont="0" applyFill="0" applyBorder="0" applyAlignment="0" applyProtection="0"/>
    <xf numFmtId="0" fontId="39" fillId="0" borderId="0">
      <protection locked="0"/>
    </xf>
    <xf numFmtId="167" fontId="39" fillId="0" borderId="0">
      <protection locked="0"/>
    </xf>
    <xf numFmtId="0" fontId="40" fillId="0" borderId="0">
      <protection locked="0"/>
    </xf>
    <xf numFmtId="0" fontId="40" fillId="0" borderId="0">
      <protection locked="0"/>
    </xf>
    <xf numFmtId="0" fontId="22" fillId="0" borderId="0"/>
    <xf numFmtId="0" fontId="42" fillId="0" borderId="0"/>
    <xf numFmtId="43" fontId="25" fillId="0" borderId="0" applyFont="0" applyFill="0" applyBorder="0" applyAlignment="0" applyProtection="0"/>
    <xf numFmtId="43" fontId="23" fillId="0" borderId="0" applyFont="0" applyFill="0" applyBorder="0" applyAlignment="0" applyProtection="0"/>
    <xf numFmtId="9" fontId="25" fillId="0" borderId="0" applyFont="0" applyFill="0" applyBorder="0" applyAlignment="0" applyProtection="0"/>
    <xf numFmtId="9" fontId="44"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23" applyNumberFormat="0" applyAlignment="0" applyProtection="0"/>
    <xf numFmtId="0" fontId="53" fillId="6" borderId="24" applyNumberFormat="0" applyAlignment="0" applyProtection="0"/>
    <xf numFmtId="0" fontId="54" fillId="6" borderId="23" applyNumberFormat="0" applyAlignment="0" applyProtection="0"/>
    <xf numFmtId="0" fontId="55" fillId="0" borderId="25" applyNumberFormat="0" applyFill="0" applyAlignment="0" applyProtection="0"/>
    <xf numFmtId="0" fontId="56" fillId="7"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60" fillId="32" borderId="0" applyNumberFormat="0" applyBorder="0" applyAlignment="0" applyProtection="0"/>
    <xf numFmtId="0" fontId="20" fillId="0" borderId="0"/>
    <xf numFmtId="0" fontId="20" fillId="8" borderId="27" applyNumberFormat="0" applyFont="0" applyAlignment="0" applyProtection="0"/>
    <xf numFmtId="43" fontId="62" fillId="0" borderId="0" applyFont="0" applyFill="0" applyBorder="0" applyAlignment="0" applyProtection="0"/>
    <xf numFmtId="9" fontId="62" fillId="0" borderId="0" applyFont="0" applyFill="0" applyBorder="0" applyAlignment="0" applyProtection="0"/>
    <xf numFmtId="0" fontId="19" fillId="0" borderId="0"/>
    <xf numFmtId="0" fontId="25" fillId="0" borderId="0"/>
    <xf numFmtId="0" fontId="18" fillId="0" borderId="0"/>
    <xf numFmtId="0" fontId="18" fillId="0" borderId="0"/>
    <xf numFmtId="43" fontId="18" fillId="0" borderId="0" applyFont="0" applyFill="0" applyBorder="0" applyAlignment="0" applyProtection="0"/>
    <xf numFmtId="0" fontId="18" fillId="0" borderId="0"/>
    <xf numFmtId="0" fontId="25" fillId="0" borderId="0"/>
    <xf numFmtId="9" fontId="25" fillId="0" borderId="0" applyFont="0" applyFill="0" applyBorder="0" applyAlignment="0" applyProtection="0"/>
    <xf numFmtId="0" fontId="17" fillId="0" borderId="0"/>
    <xf numFmtId="0" fontId="25" fillId="0" borderId="0"/>
    <xf numFmtId="9" fontId="25"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43" fontId="25" fillId="0" borderId="0" applyFont="0" applyFill="0" applyBorder="0" applyAlignment="0" applyProtection="0"/>
    <xf numFmtId="9" fontId="25"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5" fillId="0" borderId="0"/>
    <xf numFmtId="43" fontId="15" fillId="0" borderId="0" applyFont="0" applyFill="0" applyBorder="0" applyAlignment="0" applyProtection="0"/>
    <xf numFmtId="0" fontId="2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7" applyNumberFormat="0" applyFont="0" applyAlignment="0" applyProtection="0"/>
    <xf numFmtId="0" fontId="12" fillId="8" borderId="27"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7" applyNumberFormat="0" applyFont="0" applyAlignment="0" applyProtection="0"/>
    <xf numFmtId="0" fontId="12" fillId="8" borderId="27" applyNumberFormat="0" applyFont="0" applyAlignment="0" applyProtection="0"/>
    <xf numFmtId="0" fontId="12" fillId="0" borderId="0"/>
    <xf numFmtId="0" fontId="12" fillId="0" borderId="0"/>
    <xf numFmtId="0" fontId="12"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43" fontId="25" fillId="0" borderId="0" applyFont="0" applyFill="0" applyBorder="0" applyAlignment="0" applyProtection="0"/>
    <xf numFmtId="9" fontId="25"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65">
    <xf numFmtId="0" fontId="0" fillId="0" borderId="0" xfId="0"/>
    <xf numFmtId="3" fontId="0" fillId="0" borderId="0" xfId="0" applyNumberFormat="1"/>
    <xf numFmtId="0" fontId="0" fillId="0" borderId="0" xfId="0" applyBorder="1"/>
    <xf numFmtId="0" fontId="28"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0" fillId="0" borderId="8" xfId="0" applyFont="1" applyBorder="1" applyAlignment="1">
      <alignment horizontal="left"/>
    </xf>
    <xf numFmtId="3" fontId="29" fillId="0" borderId="0" xfId="0" applyNumberFormat="1" applyFont="1"/>
    <xf numFmtId="3" fontId="25" fillId="0" borderId="0" xfId="0" applyNumberFormat="1" applyFont="1" applyBorder="1" applyAlignment="1">
      <alignment horizontal="right"/>
    </xf>
    <xf numFmtId="3" fontId="25"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2" fontId="29" fillId="0" borderId="0" xfId="0" applyNumberFormat="1" applyFont="1"/>
    <xf numFmtId="0" fontId="25"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30" fillId="0" borderId="0" xfId="0" applyFont="1" applyBorder="1" applyAlignment="1">
      <alignment horizontal="left"/>
    </xf>
    <xf numFmtId="0" fontId="0" fillId="0" borderId="11" xfId="0" applyBorder="1"/>
    <xf numFmtId="0" fontId="28" fillId="0" borderId="8" xfId="0" applyFont="1" applyBorder="1"/>
    <xf numFmtId="3" fontId="25" fillId="0" borderId="0" xfId="0" applyNumberFormat="1" applyFont="1" applyFill="1" applyBorder="1"/>
    <xf numFmtId="0" fontId="0" fillId="0" borderId="0" xfId="0" applyAlignment="1">
      <alignment horizontal="right"/>
    </xf>
    <xf numFmtId="0" fontId="32" fillId="0" borderId="5" xfId="0" applyFont="1" applyBorder="1" applyAlignment="1">
      <alignment horizontal="center"/>
    </xf>
    <xf numFmtId="0" fontId="32" fillId="0" borderId="0" xfId="0" applyFont="1" applyBorder="1" applyAlignment="1">
      <alignment horizontal="center"/>
    </xf>
    <xf numFmtId="14" fontId="32" fillId="0" borderId="0" xfId="0" quotePrefix="1" applyNumberFormat="1" applyFont="1" applyBorder="1" applyAlignment="1">
      <alignment horizontal="center"/>
    </xf>
    <xf numFmtId="0" fontId="25" fillId="0" borderId="0" xfId="0" applyFont="1" applyFill="1"/>
    <xf numFmtId="0" fontId="33" fillId="0" borderId="0" xfId="0" applyFont="1" applyFill="1"/>
    <xf numFmtId="37" fontId="0" fillId="0" borderId="0" xfId="0" applyNumberFormat="1" applyFill="1"/>
    <xf numFmtId="14" fontId="0" fillId="0" borderId="0" xfId="0" applyNumberFormat="1"/>
    <xf numFmtId="0" fontId="30" fillId="0" borderId="0" xfId="0" applyFont="1" applyBorder="1" applyAlignment="1">
      <alignment horizontal="left"/>
    </xf>
    <xf numFmtId="0" fontId="25" fillId="0" borderId="0" xfId="0" applyFont="1" applyBorder="1"/>
    <xf numFmtId="4" fontId="37" fillId="0" borderId="0" xfId="0" applyNumberFormat="1" applyFont="1"/>
    <xf numFmtId="3" fontId="37" fillId="0" borderId="0" xfId="0" applyNumberFormat="1" applyFont="1"/>
    <xf numFmtId="0" fontId="37" fillId="0" borderId="0" xfId="0" applyFont="1"/>
    <xf numFmtId="3" fontId="25" fillId="0" borderId="0" xfId="0" applyNumberFormat="1" applyFont="1"/>
    <xf numFmtId="9" fontId="0" fillId="0" borderId="0" xfId="14" applyFont="1"/>
    <xf numFmtId="165" fontId="0" fillId="0" borderId="0" xfId="1" applyNumberFormat="1" applyFont="1" applyFill="1"/>
    <xf numFmtId="169" fontId="0" fillId="0" borderId="0" xfId="0" applyNumberFormat="1"/>
    <xf numFmtId="0" fontId="30" fillId="0" borderId="0" xfId="0" applyFont="1" applyBorder="1" applyAlignment="1">
      <alignment horizontal="left"/>
    </xf>
    <xf numFmtId="0" fontId="0" fillId="0" borderId="13" xfId="0" applyBorder="1" applyAlignment="1">
      <alignment horizontal="right"/>
    </xf>
    <xf numFmtId="14" fontId="25" fillId="0" borderId="0" xfId="0" applyNumberFormat="1" applyFont="1" applyAlignment="1">
      <alignment horizontal="right"/>
    </xf>
    <xf numFmtId="0" fontId="0" fillId="0" borderId="0" xfId="0" applyAlignment="1">
      <alignment vertical="center"/>
    </xf>
    <xf numFmtId="0" fontId="0" fillId="0" borderId="0" xfId="0" applyAlignment="1">
      <alignment horizontal="center" vertical="center"/>
    </xf>
    <xf numFmtId="169" fontId="28" fillId="0" borderId="11" xfId="0" applyNumberFormat="1" applyFont="1" applyBorder="1" applyAlignment="1">
      <alignment horizontal="center"/>
    </xf>
    <xf numFmtId="169" fontId="28" fillId="0" borderId="10" xfId="0" applyNumberFormat="1" applyFont="1" applyBorder="1" applyAlignment="1">
      <alignment horizontal="center"/>
    </xf>
    <xf numFmtId="169" fontId="28" fillId="0" borderId="6" xfId="0" applyNumberFormat="1" applyFont="1" applyBorder="1" applyAlignment="1">
      <alignment horizontal="center"/>
    </xf>
    <xf numFmtId="0" fontId="26" fillId="0" borderId="4" xfId="0" applyFont="1" applyBorder="1"/>
    <xf numFmtId="0" fontId="26" fillId="0" borderId="0" xfId="0" applyFont="1"/>
    <xf numFmtId="0" fontId="26" fillId="0" borderId="18" xfId="0" applyFont="1" applyBorder="1" applyAlignment="1">
      <alignment horizontal="right"/>
    </xf>
    <xf numFmtId="0" fontId="30" fillId="0" borderId="8" xfId="0" applyFont="1" applyBorder="1" applyAlignment="1">
      <alignment horizontal="left" vertical="center"/>
    </xf>
    <xf numFmtId="0" fontId="0" fillId="0" borderId="16" xfId="0" applyBorder="1"/>
    <xf numFmtId="17" fontId="0" fillId="0" borderId="0" xfId="0" applyNumberFormat="1" applyFill="1" applyBorder="1" applyAlignment="1">
      <alignment horizontal="center" vertical="center"/>
    </xf>
    <xf numFmtId="0" fontId="30" fillId="0" borderId="13" xfId="0" applyFont="1" applyBorder="1" applyAlignment="1">
      <alignment horizontal="left"/>
    </xf>
    <xf numFmtId="0" fontId="25" fillId="0" borderId="0" xfId="0" applyFont="1" applyFill="1" applyBorder="1" applyAlignment="1">
      <alignment wrapText="1"/>
    </xf>
    <xf numFmtId="0" fontId="30" fillId="0" borderId="16" xfId="0" applyFont="1" applyBorder="1" applyAlignment="1">
      <alignment horizontal="left"/>
    </xf>
    <xf numFmtId="15" fontId="28" fillId="0" borderId="19" xfId="0" applyNumberFormat="1" applyFont="1" applyBorder="1" applyAlignment="1">
      <alignment horizontal="center"/>
    </xf>
    <xf numFmtId="15" fontId="43" fillId="0" borderId="17" xfId="0" applyNumberFormat="1" applyFont="1" applyBorder="1" applyAlignment="1">
      <alignment horizontal="center"/>
    </xf>
    <xf numFmtId="0" fontId="30" fillId="0" borderId="7" xfId="0" applyFont="1" applyBorder="1" applyAlignment="1">
      <alignment horizontal="left"/>
    </xf>
    <xf numFmtId="14" fontId="66" fillId="0" borderId="5" xfId="0" applyNumberFormat="1" applyFont="1" applyBorder="1" applyAlignment="1">
      <alignment horizontal="center"/>
    </xf>
    <xf numFmtId="14" fontId="66" fillId="0" borderId="0" xfId="0" applyNumberFormat="1" applyFont="1" applyBorder="1" applyAlignment="1">
      <alignment horizontal="center"/>
    </xf>
    <xf numFmtId="17" fontId="23"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5" fillId="0" borderId="7" xfId="0" applyFont="1" applyBorder="1" applyAlignment="1">
      <alignment horizontal="center" wrapText="1"/>
    </xf>
    <xf numFmtId="0" fontId="65" fillId="0" borderId="0" xfId="0" applyFont="1" applyBorder="1"/>
    <xf numFmtId="0" fontId="0" fillId="0" borderId="8" xfId="0" applyBorder="1"/>
    <xf numFmtId="0" fontId="0" fillId="0" borderId="0" xfId="0"/>
    <xf numFmtId="0" fontId="41" fillId="0" borderId="0" xfId="0" applyFont="1"/>
    <xf numFmtId="0" fontId="25" fillId="0" borderId="0" xfId="78" applyFont="1"/>
    <xf numFmtId="15" fontId="43" fillId="0" borderId="2" xfId="0" applyNumberFormat="1" applyFont="1" applyBorder="1" applyAlignment="1">
      <alignment horizontal="center"/>
    </xf>
    <xf numFmtId="0" fontId="65" fillId="0" borderId="3" xfId="0" applyFont="1" applyBorder="1" applyAlignment="1">
      <alignment horizontal="center" wrapText="1"/>
    </xf>
    <xf numFmtId="0" fontId="25" fillId="0" borderId="0" xfId="0" applyFont="1" applyFill="1" applyBorder="1" applyAlignment="1">
      <alignment horizontal="right"/>
    </xf>
    <xf numFmtId="0" fontId="0" fillId="0" borderId="0" xfId="0" applyAlignment="1">
      <alignment vertical="top"/>
    </xf>
    <xf numFmtId="0" fontId="25" fillId="0" borderId="0" xfId="0" applyFont="1" applyAlignment="1">
      <alignment vertical="top"/>
    </xf>
    <xf numFmtId="3" fontId="25" fillId="0" borderId="16" xfId="11" applyNumberFormat="1" applyFont="1" applyBorder="1"/>
    <xf numFmtId="172" fontId="25" fillId="0" borderId="0" xfId="0" applyNumberFormat="1" applyFont="1" applyFill="1" applyBorder="1" applyAlignment="1">
      <alignment horizontal="right"/>
    </xf>
    <xf numFmtId="0" fontId="0" fillId="0" borderId="0" xfId="0"/>
    <xf numFmtId="3" fontId="0" fillId="0" borderId="0" xfId="0" applyNumberFormat="1"/>
    <xf numFmtId="0" fontId="25" fillId="0" borderId="0" xfId="0" applyFont="1"/>
    <xf numFmtId="169" fontId="0" fillId="0" borderId="0" xfId="0" applyNumberFormat="1"/>
    <xf numFmtId="4" fontId="0" fillId="0" borderId="0" xfId="0" applyNumberFormat="1"/>
    <xf numFmtId="0" fontId="63" fillId="0" borderId="0" xfId="0" applyFont="1" applyAlignment="1">
      <alignment vertical="top"/>
    </xf>
    <xf numFmtId="0" fontId="30" fillId="0" borderId="16" xfId="11" applyFont="1" applyBorder="1"/>
    <xf numFmtId="0" fontId="26" fillId="0" borderId="0" xfId="0" applyFont="1" applyBorder="1"/>
    <xf numFmtId="2" fontId="0" fillId="0" borderId="0" xfId="0" applyNumberFormat="1"/>
    <xf numFmtId="3" fontId="41" fillId="0" borderId="0" xfId="11" applyNumberFormat="1" applyFont="1" applyBorder="1"/>
    <xf numFmtId="3" fontId="70" fillId="0" borderId="0" xfId="11" applyNumberFormat="1" applyFont="1" applyBorder="1"/>
    <xf numFmtId="3" fontId="41" fillId="0" borderId="0" xfId="0" applyNumberFormat="1" applyFont="1" applyFill="1" applyBorder="1"/>
    <xf numFmtId="0" fontId="41" fillId="0" borderId="0" xfId="11" applyFont="1"/>
    <xf numFmtId="3" fontId="41" fillId="0" borderId="0" xfId="0" applyNumberFormat="1" applyFont="1"/>
    <xf numFmtId="0" fontId="41" fillId="0" borderId="0" xfId="0" applyFont="1" applyBorder="1"/>
    <xf numFmtId="3" fontId="41" fillId="0" borderId="0" xfId="0" applyNumberFormat="1" applyFont="1" applyBorder="1"/>
    <xf numFmtId="3" fontId="41" fillId="0" borderId="0" xfId="0" applyNumberFormat="1" applyFont="1" applyFill="1" applyBorder="1" applyAlignment="1">
      <alignment horizontal="right"/>
    </xf>
    <xf numFmtId="3" fontId="67" fillId="0" borderId="0" xfId="0" applyNumberFormat="1" applyFont="1"/>
    <xf numFmtId="3" fontId="41" fillId="0" borderId="0" xfId="0" applyNumberFormat="1" applyFont="1" applyBorder="1" applyAlignment="1">
      <alignment horizontal="right" readingOrder="2"/>
    </xf>
    <xf numFmtId="4" fontId="67" fillId="0" borderId="0" xfId="0" applyNumberFormat="1" applyFont="1" applyBorder="1" applyAlignment="1">
      <alignment horizontal="right" readingOrder="2"/>
    </xf>
    <xf numFmtId="0" fontId="67" fillId="0" borderId="0" xfId="0" applyFont="1"/>
    <xf numFmtId="0" fontId="75" fillId="0" borderId="0" xfId="0" applyFont="1" applyBorder="1" applyAlignment="1">
      <alignment horizontal="left" wrapText="1" indent="1"/>
    </xf>
    <xf numFmtId="169" fontId="75" fillId="0" borderId="0" xfId="1" quotePrefix="1" applyNumberFormat="1" applyFont="1" applyBorder="1" applyAlignment="1">
      <alignment readingOrder="2"/>
    </xf>
    <xf numFmtId="169" fontId="75" fillId="0" borderId="0" xfId="1" quotePrefix="1" applyNumberFormat="1" applyFont="1" applyFill="1" applyBorder="1" applyAlignment="1">
      <alignment readingOrder="2"/>
    </xf>
    <xf numFmtId="169" fontId="75" fillId="0" borderId="0" xfId="1" applyNumberFormat="1" applyFont="1" applyBorder="1" applyAlignment="1">
      <alignment readingOrder="2"/>
    </xf>
    <xf numFmtId="0" fontId="41" fillId="0" borderId="3" xfId="0" applyFont="1" applyBorder="1"/>
    <xf numFmtId="0" fontId="41" fillId="0" borderId="0" xfId="0" applyFont="1" applyBorder="1" applyAlignment="1">
      <alignment horizontal="right"/>
    </xf>
    <xf numFmtId="0" fontId="75" fillId="0" borderId="0" xfId="0" applyFont="1" applyBorder="1" applyAlignment="1">
      <alignment wrapText="1"/>
    </xf>
    <xf numFmtId="3" fontId="75" fillId="0" borderId="0" xfId="0" applyNumberFormat="1" applyFont="1" applyBorder="1" applyAlignment="1">
      <alignment horizontal="right"/>
    </xf>
    <xf numFmtId="3" fontId="41" fillId="0" borderId="0" xfId="0" applyNumberFormat="1" applyFont="1" applyBorder="1" applyAlignment="1">
      <alignment horizontal="right"/>
    </xf>
    <xf numFmtId="0" fontId="41" fillId="0" borderId="0" xfId="0" applyFont="1" applyFill="1" applyBorder="1" applyAlignment="1">
      <alignment horizontal="right"/>
    </xf>
    <xf numFmtId="0" fontId="41" fillId="0" borderId="7" xfId="0" applyFont="1" applyBorder="1" applyAlignment="1">
      <alignment wrapText="1"/>
    </xf>
    <xf numFmtId="165" fontId="23" fillId="0" borderId="0" xfId="1" applyNumberFormat="1" applyFont="1" applyFill="1"/>
    <xf numFmtId="165" fontId="25" fillId="0" borderId="0" xfId="1" applyNumberFormat="1" applyFont="1"/>
    <xf numFmtId="37" fontId="25" fillId="0" borderId="0" xfId="0" applyNumberFormat="1" applyFont="1"/>
    <xf numFmtId="3" fontId="25" fillId="0" borderId="0" xfId="0" applyNumberFormat="1" applyFont="1" applyAlignment="1">
      <alignment vertical="top"/>
    </xf>
    <xf numFmtId="4" fontId="25" fillId="0" borderId="0" xfId="0" applyNumberFormat="1" applyFont="1"/>
    <xf numFmtId="166" fontId="37" fillId="0" borderId="19" xfId="0" applyNumberFormat="1" applyFont="1" applyBorder="1" applyAlignment="1">
      <alignment horizontal="center" vertical="center"/>
    </xf>
    <xf numFmtId="166" fontId="37" fillId="0" borderId="16" xfId="0" applyNumberFormat="1" applyFont="1" applyBorder="1" applyAlignment="1">
      <alignment horizontal="center" vertical="center"/>
    </xf>
    <xf numFmtId="14" fontId="37" fillId="0" borderId="16" xfId="0" applyNumberFormat="1" applyFont="1" applyBorder="1" applyAlignment="1">
      <alignment horizontal="center" vertical="center"/>
    </xf>
    <xf numFmtId="0" fontId="41" fillId="0" borderId="0" xfId="0" applyFont="1" applyFill="1" applyBorder="1" applyAlignment="1"/>
    <xf numFmtId="0" fontId="28" fillId="0" borderId="13" xfId="11" applyFont="1" applyBorder="1" applyAlignment="1">
      <alignment horizontal="center" vertical="center" wrapText="1"/>
    </xf>
    <xf numFmtId="0" fontId="74" fillId="0" borderId="13" xfId="11" applyFont="1" applyBorder="1" applyAlignment="1">
      <alignment horizontal="center" vertical="center" wrapText="1"/>
    </xf>
    <xf numFmtId="173" fontId="0" fillId="0" borderId="0" xfId="0" applyNumberFormat="1"/>
    <xf numFmtId="174" fontId="0" fillId="0" borderId="0" xfId="0" applyNumberFormat="1"/>
    <xf numFmtId="168" fontId="25" fillId="0" borderId="0" xfId="14" applyNumberFormat="1" applyFont="1" applyBorder="1" applyAlignment="1">
      <alignment horizontal="right"/>
    </xf>
    <xf numFmtId="0" fontId="31" fillId="0" borderId="16" xfId="0" applyFont="1" applyBorder="1" applyAlignment="1"/>
    <xf numFmtId="3" fontId="28" fillId="0" borderId="37" xfId="11" applyNumberFormat="1" applyFont="1" applyBorder="1" applyAlignment="1">
      <alignment horizontal="center" vertical="center"/>
    </xf>
    <xf numFmtId="0" fontId="41" fillId="0" borderId="5" xfId="0" applyFont="1" applyBorder="1"/>
    <xf numFmtId="0" fontId="30" fillId="0" borderId="16" xfId="0" applyFont="1" applyBorder="1" applyAlignment="1">
      <alignment horizontal="center"/>
    </xf>
    <xf numFmtId="0" fontId="75" fillId="0" borderId="0" xfId="0" applyFont="1" applyBorder="1" applyAlignment="1"/>
    <xf numFmtId="0" fontId="25" fillId="0" borderId="0" xfId="0" applyFont="1" applyFill="1" applyAlignment="1"/>
    <xf numFmtId="0" fontId="0" fillId="0" borderId="0" xfId="0" applyAlignment="1"/>
    <xf numFmtId="0" fontId="25" fillId="0" borderId="36" xfId="0" applyFont="1" applyBorder="1" applyAlignment="1">
      <alignment horizontal="center" vertical="center"/>
    </xf>
    <xf numFmtId="0" fontId="41" fillId="0" borderId="19" xfId="0" applyFont="1" applyBorder="1"/>
    <xf numFmtId="0" fontId="41" fillId="0" borderId="17" xfId="0" applyFont="1" applyBorder="1"/>
    <xf numFmtId="17" fontId="41" fillId="0" borderId="19" xfId="0" quotePrefix="1" applyNumberFormat="1" applyFont="1" applyBorder="1" applyAlignment="1">
      <alignment horizontal="center"/>
    </xf>
    <xf numFmtId="17" fontId="41" fillId="0" borderId="16" xfId="0" quotePrefix="1" applyNumberFormat="1" applyFont="1" applyBorder="1" applyAlignment="1">
      <alignment horizontal="center" wrapText="1"/>
    </xf>
    <xf numFmtId="17" fontId="41" fillId="0" borderId="17" xfId="0" quotePrefix="1" applyNumberFormat="1" applyFont="1" applyBorder="1" applyAlignment="1">
      <alignment horizontal="center" wrapText="1"/>
    </xf>
    <xf numFmtId="17" fontId="41" fillId="0" borderId="0" xfId="0" quotePrefix="1" applyNumberFormat="1" applyFont="1" applyBorder="1" applyAlignment="1">
      <alignment horizontal="center" wrapText="1"/>
    </xf>
    <xf numFmtId="0" fontId="41" fillId="0" borderId="5" xfId="0" applyFont="1" applyBorder="1" applyAlignment="1">
      <alignment horizontal="center" vertical="center"/>
    </xf>
    <xf numFmtId="0" fontId="41" fillId="0" borderId="7" xfId="0" applyFont="1" applyBorder="1" applyAlignment="1">
      <alignment horizontal="center" vertical="center"/>
    </xf>
    <xf numFmtId="165" fontId="75" fillId="0" borderId="3" xfId="0" applyNumberFormat="1" applyFont="1" applyBorder="1" applyAlignment="1">
      <alignment horizontal="center" vertical="center"/>
    </xf>
    <xf numFmtId="0" fontId="41" fillId="0" borderId="7" xfId="0" applyFont="1" applyBorder="1"/>
    <xf numFmtId="0" fontId="75" fillId="0" borderId="5" xfId="0" applyFont="1" applyBorder="1" applyAlignment="1">
      <alignment horizontal="center"/>
    </xf>
    <xf numFmtId="0" fontId="75" fillId="0" borderId="0" xfId="0" applyFont="1" applyBorder="1" applyAlignment="1">
      <alignment horizontal="center"/>
    </xf>
    <xf numFmtId="0" fontId="79" fillId="0" borderId="0" xfId="0" applyFont="1" applyFill="1" applyBorder="1" applyAlignment="1">
      <alignment horizontal="center"/>
    </xf>
    <xf numFmtId="0" fontId="75" fillId="0" borderId="0" xfId="0" applyFont="1" applyFill="1" applyBorder="1" applyAlignment="1">
      <alignment horizontal="center"/>
    </xf>
    <xf numFmtId="165" fontId="41" fillId="0" borderId="5" xfId="0" applyNumberFormat="1" applyFont="1" applyBorder="1"/>
    <xf numFmtId="165" fontId="67" fillId="0" borderId="7" xfId="0" applyNumberFormat="1" applyFont="1" applyBorder="1"/>
    <xf numFmtId="165" fontId="67" fillId="0" borderId="3" xfId="0" applyNumberFormat="1" applyFont="1" applyBorder="1"/>
    <xf numFmtId="3" fontId="41" fillId="0" borderId="5" xfId="1" quotePrefix="1" applyNumberFormat="1" applyFont="1" applyFill="1" applyBorder="1" applyAlignment="1">
      <alignment readingOrder="2"/>
    </xf>
    <xf numFmtId="3" fontId="41" fillId="0" borderId="0" xfId="1" quotePrefix="1" applyNumberFormat="1" applyFont="1" applyFill="1" applyBorder="1" applyAlignment="1">
      <alignment readingOrder="2"/>
    </xf>
    <xf numFmtId="3" fontId="41" fillId="0" borderId="5" xfId="1" applyNumberFormat="1" applyFont="1" applyBorder="1" applyAlignment="1">
      <alignment horizontal="right" readingOrder="2"/>
    </xf>
    <xf numFmtId="3" fontId="67" fillId="0" borderId="0" xfId="1" applyNumberFormat="1" applyFont="1" applyFill="1" applyBorder="1" applyAlignment="1">
      <alignment horizontal="right" readingOrder="2"/>
    </xf>
    <xf numFmtId="9" fontId="80" fillId="0" borderId="3" xfId="14" applyFont="1" applyFill="1" applyBorder="1" applyAlignment="1">
      <alignment horizontal="right" readingOrder="2"/>
    </xf>
    <xf numFmtId="0" fontId="41" fillId="0" borderId="5" xfId="0" applyFont="1" applyBorder="1" applyAlignment="1">
      <alignment horizontal="right"/>
    </xf>
    <xf numFmtId="3" fontId="41" fillId="0" borderId="5" xfId="1" applyNumberFormat="1" applyFont="1" applyFill="1" applyBorder="1" applyAlignment="1">
      <alignment horizontal="right" readingOrder="2"/>
    </xf>
    <xf numFmtId="169" fontId="41" fillId="0" borderId="0" xfId="0" applyNumberFormat="1" applyFont="1"/>
    <xf numFmtId="3" fontId="67" fillId="0" borderId="7" xfId="1" applyNumberFormat="1" applyFont="1" applyFill="1" applyBorder="1" applyAlignment="1">
      <alignment horizontal="right" readingOrder="2"/>
    </xf>
    <xf numFmtId="169" fontId="41" fillId="0" borderId="0" xfId="1" quotePrefix="1" applyNumberFormat="1" applyFont="1" applyFill="1" applyBorder="1" applyAlignment="1"/>
    <xf numFmtId="3" fontId="41" fillId="0" borderId="0" xfId="1" quotePrefix="1" applyNumberFormat="1" applyFont="1" applyFill="1" applyBorder="1" applyAlignment="1"/>
    <xf numFmtId="0" fontId="41" fillId="0" borderId="5" xfId="0" applyFont="1" applyBorder="1" applyAlignment="1">
      <alignment horizontal="left"/>
    </xf>
    <xf numFmtId="0" fontId="41" fillId="0" borderId="5" xfId="0" applyFont="1" applyFill="1" applyBorder="1"/>
    <xf numFmtId="0" fontId="41" fillId="0" borderId="7" xfId="0" applyFont="1" applyFill="1" applyBorder="1" applyAlignment="1">
      <alignment horizontal="left" wrapText="1"/>
    </xf>
    <xf numFmtId="3" fontId="41" fillId="0" borderId="5" xfId="0" applyNumberFormat="1" applyFont="1" applyBorder="1" applyAlignment="1">
      <alignment horizontal="right"/>
    </xf>
    <xf numFmtId="3" fontId="41" fillId="0" borderId="16" xfId="0" applyNumberFormat="1" applyFont="1" applyBorder="1" applyAlignment="1">
      <alignment readingOrder="2"/>
    </xf>
    <xf numFmtId="3" fontId="41" fillId="0" borderId="19" xfId="1" applyNumberFormat="1" applyFont="1" applyFill="1" applyBorder="1" applyAlignment="1">
      <alignment horizontal="right" readingOrder="2"/>
    </xf>
    <xf numFmtId="3" fontId="67" fillId="0" borderId="17" xfId="1" applyNumberFormat="1" applyFont="1" applyFill="1" applyBorder="1" applyAlignment="1">
      <alignment horizontal="right" readingOrder="2"/>
    </xf>
    <xf numFmtId="9" fontId="80" fillId="0" borderId="2" xfId="14" applyFont="1" applyFill="1" applyBorder="1" applyAlignment="1">
      <alignment horizontal="right" readingOrder="2"/>
    </xf>
    <xf numFmtId="0" fontId="41" fillId="0" borderId="8" xfId="0" applyFont="1" applyBorder="1"/>
    <xf numFmtId="0" fontId="41" fillId="0" borderId="10" xfId="0" applyFont="1" applyBorder="1"/>
    <xf numFmtId="0" fontId="41" fillId="0" borderId="6" xfId="0" applyFont="1" applyBorder="1"/>
    <xf numFmtId="165" fontId="82" fillId="0" borderId="7" xfId="0" applyNumberFormat="1" applyFont="1" applyFill="1" applyBorder="1" applyAlignment="1">
      <alignment horizontal="center" vertical="center"/>
    </xf>
    <xf numFmtId="3" fontId="67" fillId="0" borderId="7" xfId="1" applyNumberFormat="1" applyFont="1" applyBorder="1" applyAlignment="1">
      <alignment horizontal="right" readingOrder="2"/>
    </xf>
    <xf numFmtId="9" fontId="80" fillId="0" borderId="3" xfId="14" applyFont="1" applyBorder="1" applyAlignment="1">
      <alignment horizontal="right" readingOrder="2"/>
    </xf>
    <xf numFmtId="0" fontId="41" fillId="0" borderId="5" xfId="0" applyFont="1" applyFill="1" applyBorder="1" applyAlignment="1">
      <alignment horizontal="left"/>
    </xf>
    <xf numFmtId="0" fontId="41" fillId="0" borderId="0" xfId="0" applyFont="1" applyFill="1" applyBorder="1" applyAlignment="1">
      <alignment horizontal="left" wrapText="1"/>
    </xf>
    <xf numFmtId="0" fontId="41" fillId="0" borderId="16" xfId="0" applyFont="1" applyBorder="1"/>
    <xf numFmtId="3" fontId="41" fillId="0" borderId="19" xfId="1" quotePrefix="1" applyNumberFormat="1" applyFont="1" applyFill="1" applyBorder="1" applyAlignment="1">
      <alignment readingOrder="2"/>
    </xf>
    <xf numFmtId="3" fontId="41" fillId="0" borderId="16" xfId="1" quotePrefix="1" applyNumberFormat="1" applyFont="1" applyFill="1" applyBorder="1" applyAlignment="1">
      <alignment readingOrder="2"/>
    </xf>
    <xf numFmtId="3" fontId="67" fillId="0" borderId="17" xfId="1" applyNumberFormat="1" applyFont="1" applyBorder="1" applyAlignment="1">
      <alignment horizontal="right" readingOrder="2"/>
    </xf>
    <xf numFmtId="9" fontId="80" fillId="0" borderId="2" xfId="14" applyFont="1" applyBorder="1" applyAlignment="1">
      <alignment horizontal="right" readingOrder="2"/>
    </xf>
    <xf numFmtId="165" fontId="41" fillId="0" borderId="0" xfId="1" applyNumberFormat="1" applyFont="1"/>
    <xf numFmtId="171" fontId="41" fillId="0" borderId="0" xfId="0" applyNumberFormat="1" applyFont="1" applyBorder="1"/>
    <xf numFmtId="170" fontId="41" fillId="0" borderId="0" xfId="0" applyNumberFormat="1" applyFont="1"/>
    <xf numFmtId="0" fontId="41" fillId="0" borderId="8" xfId="0" applyFont="1" applyBorder="1" applyAlignment="1">
      <alignment horizontal="center" vertical="center" wrapText="1"/>
    </xf>
    <xf numFmtId="0" fontId="67" fillId="0" borderId="6" xfId="0" applyFont="1" applyBorder="1" applyAlignment="1">
      <alignment horizontal="center" vertical="center" wrapText="1"/>
    </xf>
    <xf numFmtId="0" fontId="41" fillId="0" borderId="6" xfId="0" applyFont="1" applyBorder="1" applyAlignment="1">
      <alignment horizontal="center" vertical="center" wrapText="1"/>
    </xf>
    <xf numFmtId="0" fontId="70" fillId="0" borderId="11" xfId="0" applyFont="1" applyBorder="1" applyAlignment="1">
      <alignment horizontal="left"/>
    </xf>
    <xf numFmtId="0" fontId="41" fillId="0" borderId="3" xfId="0" applyFont="1" applyBorder="1" applyAlignment="1">
      <alignment horizontal="center" vertical="top" wrapText="1"/>
    </xf>
    <xf numFmtId="0" fontId="70" fillId="0" borderId="3" xfId="0" applyFont="1" applyBorder="1"/>
    <xf numFmtId="3" fontId="41" fillId="0" borderId="5" xfId="1" applyNumberFormat="1" applyFont="1" applyFill="1" applyBorder="1" applyAlignment="1">
      <alignment readingOrder="2"/>
    </xf>
    <xf numFmtId="3" fontId="41" fillId="0" borderId="0" xfId="1" applyNumberFormat="1" applyFont="1" applyFill="1" applyBorder="1" applyAlignment="1">
      <alignment horizontal="right" readingOrder="2"/>
    </xf>
    <xf numFmtId="3" fontId="41" fillId="0" borderId="0" xfId="1" applyNumberFormat="1" applyFont="1" applyBorder="1" applyAlignment="1">
      <alignment readingOrder="2"/>
    </xf>
    <xf numFmtId="3" fontId="41" fillId="0" borderId="0" xfId="1" applyNumberFormat="1" applyFont="1" applyFill="1" applyBorder="1" applyAlignment="1">
      <alignment readingOrder="2"/>
    </xf>
    <xf numFmtId="3" fontId="41" fillId="0" borderId="7" xfId="1" applyNumberFormat="1" applyFont="1" applyBorder="1" applyAlignment="1">
      <alignment readingOrder="2"/>
    </xf>
    <xf numFmtId="3" fontId="41" fillId="0" borderId="3" xfId="1" applyNumberFormat="1" applyFont="1" applyBorder="1" applyAlignment="1">
      <alignment readingOrder="2"/>
    </xf>
    <xf numFmtId="0" fontId="80" fillId="0" borderId="3" xfId="19" applyFont="1" applyBorder="1" applyAlignment="1">
      <alignment horizontal="left" indent="1"/>
    </xf>
    <xf numFmtId="169" fontId="41" fillId="0" borderId="5" xfId="1" applyNumberFormat="1" applyFont="1" applyBorder="1"/>
    <xf numFmtId="169" fontId="41" fillId="0" borderId="0" xfId="1" applyNumberFormat="1" applyFont="1" applyBorder="1"/>
    <xf numFmtId="169" fontId="41" fillId="0" borderId="0" xfId="1" applyNumberFormat="1" applyFont="1" applyFill="1" applyBorder="1"/>
    <xf numFmtId="169" fontId="41" fillId="0" borderId="0" xfId="1" applyNumberFormat="1" applyFont="1" applyFill="1" applyBorder="1" applyAlignment="1">
      <alignment readingOrder="2"/>
    </xf>
    <xf numFmtId="169" fontId="41" fillId="0" borderId="5" xfId="1" applyNumberFormat="1" applyFont="1" applyFill="1" applyBorder="1"/>
    <xf numFmtId="169" fontId="41" fillId="0" borderId="0" xfId="1" applyNumberFormat="1" applyFont="1"/>
    <xf numFmtId="169" fontId="41" fillId="0" borderId="0" xfId="1" applyNumberFormat="1" applyFont="1" applyFill="1"/>
    <xf numFmtId="0" fontId="41" fillId="0" borderId="3" xfId="0" applyFont="1" applyBorder="1" applyAlignment="1">
      <alignment horizontal="left" indent="1"/>
    </xf>
    <xf numFmtId="169" fontId="41" fillId="0" borderId="0" xfId="1" applyNumberFormat="1" applyFont="1" applyFill="1" applyBorder="1" applyAlignment="1">
      <alignment horizontal="right" readingOrder="2"/>
    </xf>
    <xf numFmtId="0" fontId="41" fillId="0" borderId="3" xfId="0" applyFont="1" applyBorder="1" applyAlignment="1">
      <alignment horizontal="left" vertical="center" wrapText="1" indent="1"/>
    </xf>
    <xf numFmtId="169" fontId="41" fillId="0" borderId="0" xfId="1" applyNumberFormat="1" applyFont="1" applyBorder="1" applyAlignment="1"/>
    <xf numFmtId="169" fontId="41" fillId="0" borderId="0" xfId="1" applyNumberFormat="1" applyFont="1" applyFill="1" applyBorder="1" applyAlignment="1"/>
    <xf numFmtId="0" fontId="75" fillId="0" borderId="19" xfId="0" applyFont="1" applyBorder="1" applyAlignment="1">
      <alignment horizontal="left" wrapText="1" indent="1"/>
    </xf>
    <xf numFmtId="169" fontId="75" fillId="0" borderId="19" xfId="1" quotePrefix="1" applyNumberFormat="1" applyFont="1" applyBorder="1" applyAlignment="1">
      <alignment readingOrder="2"/>
    </xf>
    <xf numFmtId="169" fontId="75" fillId="0" borderId="16" xfId="1" quotePrefix="1" applyNumberFormat="1" applyFont="1" applyBorder="1" applyAlignment="1">
      <alignment readingOrder="2"/>
    </xf>
    <xf numFmtId="0" fontId="41" fillId="0" borderId="0" xfId="0" applyFont="1" applyAlignment="1">
      <alignment vertical="top"/>
    </xf>
    <xf numFmtId="0" fontId="70" fillId="0" borderId="13" xfId="0" applyFont="1" applyBorder="1" applyAlignment="1">
      <alignment horizontal="left"/>
    </xf>
    <xf numFmtId="17" fontId="41" fillId="0" borderId="14" xfId="0" quotePrefix="1" applyNumberFormat="1" applyFont="1" applyBorder="1" applyAlignment="1">
      <alignment horizontal="center" vertical="center" wrapText="1"/>
    </xf>
    <xf numFmtId="17" fontId="41" fillId="0" borderId="15" xfId="0" quotePrefix="1" applyNumberFormat="1" applyFont="1" applyBorder="1" applyAlignment="1">
      <alignment horizontal="center" vertical="center" wrapText="1"/>
    </xf>
    <xf numFmtId="0" fontId="41" fillId="0" borderId="13" xfId="0" applyFont="1" applyBorder="1" applyAlignment="1">
      <alignment horizontal="center" vertical="top" wrapText="1"/>
    </xf>
    <xf numFmtId="0" fontId="75" fillId="0" borderId="3" xfId="0" applyFont="1" applyBorder="1" applyAlignment="1">
      <alignment horizontal="center"/>
    </xf>
    <xf numFmtId="0" fontId="75" fillId="0" borderId="7" xfId="0" applyFont="1" applyBorder="1" applyAlignment="1">
      <alignment horizontal="center"/>
    </xf>
    <xf numFmtId="0" fontId="41" fillId="0" borderId="5" xfId="0" applyFont="1" applyBorder="1" applyAlignment="1">
      <alignment readingOrder="1"/>
    </xf>
    <xf numFmtId="0" fontId="41" fillId="0" borderId="0" xfId="0" applyFont="1" applyBorder="1" applyAlignment="1">
      <alignment readingOrder="1"/>
    </xf>
    <xf numFmtId="0" fontId="75" fillId="0" borderId="0" xfId="0" applyFont="1" applyBorder="1" applyAlignment="1">
      <alignment readingOrder="1"/>
    </xf>
    <xf numFmtId="0" fontId="41" fillId="0" borderId="0" xfId="0" applyFont="1" applyFill="1" applyBorder="1" applyAlignment="1">
      <alignment readingOrder="1"/>
    </xf>
    <xf numFmtId="0" fontId="41" fillId="0" borderId="7" xfId="0" applyFont="1" applyBorder="1" applyAlignment="1">
      <alignment readingOrder="1"/>
    </xf>
    <xf numFmtId="3" fontId="41" fillId="0" borderId="3" xfId="0" applyNumberFormat="1" applyFont="1" applyBorder="1" applyAlignment="1">
      <alignment readingOrder="1"/>
    </xf>
    <xf numFmtId="3" fontId="41" fillId="0" borderId="0" xfId="0" applyNumberFormat="1" applyFont="1" applyBorder="1" applyAlignment="1">
      <alignment readingOrder="1"/>
    </xf>
    <xf numFmtId="9" fontId="41" fillId="0" borderId="3" xfId="0" applyNumberFormat="1" applyFont="1" applyBorder="1" applyAlignment="1">
      <alignment readingOrder="1"/>
    </xf>
    <xf numFmtId="0" fontId="41" fillId="0" borderId="5" xfId="0" applyFont="1" applyBorder="1" applyAlignment="1">
      <alignment vertical="top"/>
    </xf>
    <xf numFmtId="169" fontId="41" fillId="0" borderId="5" xfId="0" applyNumberFormat="1" applyFont="1" applyBorder="1" applyAlignment="1">
      <alignment readingOrder="1"/>
    </xf>
    <xf numFmtId="169" fontId="41" fillId="0" borderId="0" xfId="0" applyNumberFormat="1" applyFont="1" applyBorder="1" applyAlignment="1">
      <alignment readingOrder="1"/>
    </xf>
    <xf numFmtId="168" fontId="41" fillId="0" borderId="0" xfId="0" applyNumberFormat="1" applyFont="1" applyBorder="1" applyAlignment="1">
      <alignment readingOrder="1"/>
    </xf>
    <xf numFmtId="3" fontId="41" fillId="0" borderId="7" xfId="10" applyNumberFormat="1" applyFont="1" applyBorder="1" applyAlignment="1" applyProtection="1">
      <alignment horizontal="right"/>
    </xf>
    <xf numFmtId="3" fontId="41" fillId="0" borderId="0" xfId="0" applyNumberFormat="1" applyFont="1" applyAlignment="1">
      <alignment readingOrder="1"/>
    </xf>
    <xf numFmtId="3" fontId="41" fillId="0" borderId="3" xfId="0" applyNumberFormat="1" applyFont="1" applyFill="1" applyBorder="1" applyAlignment="1">
      <alignment readingOrder="1"/>
    </xf>
    <xf numFmtId="0" fontId="41" fillId="0" borderId="5" xfId="0" applyFont="1" applyBorder="1" applyAlignment="1">
      <alignment horizontal="left" vertical="top"/>
    </xf>
    <xf numFmtId="3" fontId="41" fillId="0" borderId="0" xfId="0" applyNumberFormat="1" applyFont="1" applyFill="1" applyBorder="1" applyAlignment="1">
      <alignment readingOrder="1"/>
    </xf>
    <xf numFmtId="3" fontId="41" fillId="0" borderId="3" xfId="0" applyNumberFormat="1" applyFont="1" applyBorder="1" applyAlignment="1">
      <alignment horizontal="right" readingOrder="1"/>
    </xf>
    <xf numFmtId="3" fontId="41" fillId="0" borderId="0" xfId="0" applyNumberFormat="1" applyFont="1" applyAlignment="1">
      <alignment horizontal="right" readingOrder="1"/>
    </xf>
    <xf numFmtId="9" fontId="41" fillId="0" borderId="3" xfId="0" applyNumberFormat="1" applyFont="1" applyBorder="1" applyAlignment="1">
      <alignment horizontal="right" readingOrder="1"/>
    </xf>
    <xf numFmtId="0" fontId="41" fillId="0" borderId="5" xfId="0" applyFont="1" applyFill="1" applyBorder="1" applyAlignment="1">
      <alignment vertical="top"/>
    </xf>
    <xf numFmtId="169" fontId="41" fillId="0" borderId="5" xfId="0" applyNumberFormat="1" applyFont="1" applyFill="1" applyBorder="1" applyAlignment="1">
      <alignment readingOrder="1"/>
    </xf>
    <xf numFmtId="169" fontId="41" fillId="0" borderId="0" xfId="1" applyNumberFormat="1" applyFont="1" applyFill="1" applyBorder="1" applyAlignment="1">
      <alignment readingOrder="1"/>
    </xf>
    <xf numFmtId="3" fontId="41" fillId="0" borderId="7" xfId="10" applyNumberFormat="1" applyFont="1" applyFill="1" applyBorder="1" applyAlignment="1" applyProtection="1">
      <alignment horizontal="right"/>
    </xf>
    <xf numFmtId="3" fontId="41" fillId="0" borderId="3" xfId="0" applyNumberFormat="1" applyFont="1" applyBorder="1"/>
    <xf numFmtId="169" fontId="41" fillId="0" borderId="0" xfId="0" applyNumberFormat="1" applyFont="1" applyFill="1" applyAlignment="1">
      <alignment horizontal="right"/>
    </xf>
    <xf numFmtId="9" fontId="41" fillId="0" borderId="3" xfId="0" applyNumberFormat="1" applyFont="1" applyFill="1" applyBorder="1" applyAlignment="1">
      <alignment readingOrder="1"/>
    </xf>
    <xf numFmtId="0" fontId="41" fillId="0" borderId="3" xfId="0" applyFont="1" applyFill="1" applyBorder="1"/>
    <xf numFmtId="169" fontId="41" fillId="0" borderId="0" xfId="0" applyNumberFormat="1" applyFont="1" applyFill="1" applyBorder="1" applyAlignment="1">
      <alignment readingOrder="1"/>
    </xf>
    <xf numFmtId="165" fontId="41" fillId="0" borderId="0" xfId="1" applyNumberFormat="1" applyFont="1" applyFill="1" applyBorder="1" applyAlignment="1">
      <alignment readingOrder="1"/>
    </xf>
    <xf numFmtId="165" fontId="41" fillId="0" borderId="0" xfId="0" applyNumberFormat="1" applyFont="1" applyFill="1"/>
    <xf numFmtId="0" fontId="41" fillId="0" borderId="4" xfId="0" applyFont="1" applyBorder="1"/>
    <xf numFmtId="169" fontId="41" fillId="0" borderId="19" xfId="0" applyNumberFormat="1" applyFont="1" applyBorder="1" applyAlignment="1">
      <alignment readingOrder="1"/>
    </xf>
    <xf numFmtId="169" fontId="41" fillId="0" borderId="16" xfId="0" applyNumberFormat="1" applyFont="1" applyBorder="1" applyAlignment="1">
      <alignment readingOrder="1"/>
    </xf>
    <xf numFmtId="3" fontId="41" fillId="0" borderId="9" xfId="0" applyNumberFormat="1" applyFont="1" applyBorder="1" applyAlignment="1">
      <alignment readingOrder="1"/>
    </xf>
    <xf numFmtId="9" fontId="41" fillId="0" borderId="2" xfId="0" applyNumberFormat="1" applyFont="1" applyBorder="1" applyAlignment="1">
      <alignment readingOrder="1"/>
    </xf>
    <xf numFmtId="164" fontId="41" fillId="0" borderId="0" xfId="0" applyNumberFormat="1" applyFont="1" applyBorder="1"/>
    <xf numFmtId="0" fontId="41" fillId="0" borderId="0" xfId="0" applyFont="1" applyAlignment="1">
      <alignment horizontal="right" vertical="top"/>
    </xf>
    <xf numFmtId="3" fontId="41" fillId="0" borderId="0" xfId="0" applyNumberFormat="1" applyFont="1" applyAlignment="1">
      <alignment horizontal="right" vertical="top"/>
    </xf>
    <xf numFmtId="14" fontId="41" fillId="0" borderId="0" xfId="0" applyNumberFormat="1" applyFont="1" applyAlignment="1">
      <alignment horizontal="right" vertical="top"/>
    </xf>
    <xf numFmtId="3" fontId="41" fillId="0" borderId="0" xfId="0" applyNumberFormat="1" applyFont="1" applyAlignment="1">
      <alignment vertical="top"/>
    </xf>
    <xf numFmtId="2" fontId="41" fillId="0" borderId="0" xfId="0" applyNumberFormat="1" applyFont="1" applyAlignment="1">
      <alignment vertical="top"/>
    </xf>
    <xf numFmtId="2" fontId="41" fillId="0" borderId="0" xfId="0" applyNumberFormat="1" applyFont="1" applyBorder="1" applyAlignment="1">
      <alignment vertical="top" readingOrder="1"/>
    </xf>
    <xf numFmtId="3" fontId="41" fillId="0" borderId="0" xfId="0" applyNumberFormat="1" applyFont="1" applyBorder="1" applyAlignment="1">
      <alignment vertical="top" readingOrder="1"/>
    </xf>
    <xf numFmtId="0" fontId="41" fillId="0" borderId="0" xfId="0" applyFont="1" applyBorder="1" applyAlignment="1">
      <alignment vertical="top"/>
    </xf>
    <xf numFmtId="37" fontId="41" fillId="0" borderId="0" xfId="1" applyNumberFormat="1" applyFont="1" applyAlignment="1">
      <alignment vertical="top"/>
    </xf>
    <xf numFmtId="3" fontId="41" fillId="0" borderId="0" xfId="0" applyNumberFormat="1" applyFont="1" applyFill="1" applyBorder="1" applyAlignment="1">
      <alignment vertical="top" readingOrder="1"/>
    </xf>
    <xf numFmtId="3" fontId="41" fillId="0" borderId="0" xfId="0" applyNumberFormat="1" applyFont="1" applyAlignment="1">
      <alignment horizontal="right"/>
    </xf>
    <xf numFmtId="0" fontId="41" fillId="0" borderId="3" xfId="0" applyFont="1" applyBorder="1" applyAlignment="1">
      <alignment horizontal="left"/>
    </xf>
    <xf numFmtId="3" fontId="70" fillId="0" borderId="5" xfId="0" applyNumberFormat="1" applyFont="1" applyBorder="1" applyAlignment="1"/>
    <xf numFmtId="3" fontId="41" fillId="0" borderId="5" xfId="0" applyNumberFormat="1" applyFont="1" applyBorder="1" applyAlignment="1"/>
    <xf numFmtId="169" fontId="41" fillId="0" borderId="0" xfId="0" applyNumberFormat="1" applyFont="1" applyBorder="1" applyAlignment="1">
      <alignment horizontal="right"/>
    </xf>
    <xf numFmtId="169" fontId="70" fillId="0" borderId="3" xfId="0" applyNumberFormat="1" applyFont="1" applyBorder="1" applyAlignment="1">
      <alignment horizontal="right"/>
    </xf>
    <xf numFmtId="169" fontId="41" fillId="0" borderId="0" xfId="1" applyNumberFormat="1" applyFont="1" applyBorder="1" applyAlignment="1">
      <alignment horizontal="right"/>
    </xf>
    <xf numFmtId="169" fontId="70" fillId="0" borderId="3" xfId="1" applyNumberFormat="1" applyFont="1" applyBorder="1" applyAlignment="1">
      <alignment horizontal="right"/>
    </xf>
    <xf numFmtId="10" fontId="41" fillId="0" borderId="0" xfId="14" applyNumberFormat="1" applyFont="1"/>
    <xf numFmtId="169" fontId="41" fillId="0" borderId="5" xfId="1" applyNumberFormat="1" applyFont="1" applyBorder="1" applyAlignment="1"/>
    <xf numFmtId="169" fontId="41" fillId="0" borderId="0" xfId="0" applyNumberFormat="1" applyFont="1" applyBorder="1" applyAlignment="1"/>
    <xf numFmtId="169" fontId="41" fillId="0" borderId="3" xfId="0" applyNumberFormat="1" applyFont="1" applyBorder="1" applyAlignment="1"/>
    <xf numFmtId="169" fontId="41" fillId="0" borderId="0" xfId="10" applyNumberFormat="1" applyFont="1" applyBorder="1" applyAlignment="1" applyProtection="1"/>
    <xf numFmtId="169" fontId="41" fillId="0" borderId="3" xfId="10" applyNumberFormat="1" applyFont="1" applyBorder="1" applyAlignment="1" applyProtection="1"/>
    <xf numFmtId="169" fontId="41" fillId="0" borderId="3" xfId="78" applyNumberFormat="1" applyFont="1" applyFill="1" applyBorder="1"/>
    <xf numFmtId="10" fontId="41" fillId="0" borderId="0" xfId="14" applyNumberFormat="1" applyFont="1" applyAlignment="1">
      <alignment horizontal="right"/>
    </xf>
    <xf numFmtId="169" fontId="41" fillId="0" borderId="0" xfId="0" applyNumberFormat="1" applyFont="1" applyBorder="1"/>
    <xf numFmtId="0" fontId="41" fillId="0" borderId="5" xfId="0" applyFont="1" applyBorder="1" applyAlignment="1"/>
    <xf numFmtId="169" fontId="41" fillId="0" borderId="3" xfId="0" applyNumberFormat="1" applyFont="1" applyBorder="1"/>
    <xf numFmtId="0" fontId="41" fillId="0" borderId="3" xfId="0" applyFont="1" applyFill="1" applyBorder="1" applyAlignment="1">
      <alignment horizontal="left"/>
    </xf>
    <xf numFmtId="3" fontId="70" fillId="0" borderId="5" xfId="0" applyNumberFormat="1" applyFont="1" applyFill="1" applyBorder="1" applyAlignment="1"/>
    <xf numFmtId="169" fontId="70" fillId="0" borderId="3" xfId="0" applyNumberFormat="1" applyFont="1" applyBorder="1" applyAlignment="1"/>
    <xf numFmtId="169" fontId="70" fillId="0" borderId="3" xfId="10" applyNumberFormat="1" applyFont="1" applyBorder="1" applyAlignment="1" applyProtection="1"/>
    <xf numFmtId="169" fontId="41" fillId="0" borderId="3" xfId="0" applyNumberFormat="1" applyFont="1" applyBorder="1" applyAlignment="1">
      <alignment horizontal="right"/>
    </xf>
    <xf numFmtId="0" fontId="41" fillId="0" borderId="3" xfId="0" applyFont="1" applyFill="1" applyBorder="1" applyAlignment="1">
      <alignment horizontal="left" indent="1"/>
    </xf>
    <xf numFmtId="0" fontId="41" fillId="0" borderId="5" xfId="0" applyFont="1" applyFill="1" applyBorder="1" applyAlignment="1"/>
    <xf numFmtId="0" fontId="70" fillId="0" borderId="5" xfId="0" applyFont="1" applyBorder="1" applyAlignment="1"/>
    <xf numFmtId="169" fontId="41" fillId="0" borderId="5" xfId="0" applyNumberFormat="1" applyFont="1" applyBorder="1" applyAlignment="1"/>
    <xf numFmtId="0" fontId="41" fillId="0" borderId="19" xfId="0" applyFont="1" applyFill="1" applyBorder="1"/>
    <xf numFmtId="169" fontId="70" fillId="0" borderId="36" xfId="0" applyNumberFormat="1" applyFont="1" applyFill="1" applyBorder="1" applyAlignment="1"/>
    <xf numFmtId="169" fontId="70" fillId="0" borderId="37" xfId="0" applyNumberFormat="1" applyFont="1" applyBorder="1" applyAlignment="1">
      <alignment horizontal="right"/>
    </xf>
    <xf numFmtId="169" fontId="70" fillId="0" borderId="18" xfId="1" applyNumberFormat="1" applyFont="1" applyBorder="1" applyAlignment="1">
      <alignment horizontal="right"/>
    </xf>
    <xf numFmtId="0" fontId="41" fillId="0" borderId="12" xfId="0" applyFont="1" applyBorder="1" applyAlignment="1">
      <alignment horizontal="center" wrapText="1"/>
    </xf>
    <xf numFmtId="17" fontId="41" fillId="0" borderId="12" xfId="0" quotePrefix="1"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3" fontId="75" fillId="0" borderId="0" xfId="0" applyNumberFormat="1" applyFont="1" applyFill="1" applyBorder="1" applyAlignment="1">
      <alignment horizontal="right"/>
    </xf>
    <xf numFmtId="0" fontId="41" fillId="0" borderId="0" xfId="0" applyFont="1" applyAlignment="1"/>
    <xf numFmtId="0" fontId="41" fillId="0" borderId="0" xfId="0" applyFont="1" applyFill="1" applyBorder="1"/>
    <xf numFmtId="0" fontId="70" fillId="0" borderId="0" xfId="0" applyFont="1" applyFill="1" applyBorder="1" applyAlignment="1">
      <alignment horizontal="center" wrapText="1"/>
    </xf>
    <xf numFmtId="0" fontId="41" fillId="0" borderId="0" xfId="0" applyFont="1" applyFill="1" applyBorder="1" applyAlignment="1">
      <alignment horizontal="left"/>
    </xf>
    <xf numFmtId="0" fontId="41" fillId="0" borderId="0" xfId="0" applyFont="1" applyFill="1" applyBorder="1" applyAlignment="1">
      <alignment wrapText="1"/>
    </xf>
    <xf numFmtId="0" fontId="41" fillId="0" borderId="12" xfId="0" applyFont="1" applyBorder="1"/>
    <xf numFmtId="3" fontId="41" fillId="0" borderId="7" xfId="1" applyNumberFormat="1" applyFont="1" applyBorder="1"/>
    <xf numFmtId="0" fontId="41" fillId="0" borderId="3" xfId="0" applyFont="1" applyBorder="1" applyAlignment="1">
      <alignment wrapText="1"/>
    </xf>
    <xf numFmtId="0" fontId="41" fillId="0" borderId="2" xfId="0" applyFont="1" applyBorder="1"/>
    <xf numFmtId="0" fontId="41" fillId="0" borderId="12" xfId="0" applyFont="1" applyBorder="1" applyAlignment="1">
      <alignment vertical="center"/>
    </xf>
    <xf numFmtId="0" fontId="75" fillId="0" borderId="11" xfId="0" applyFont="1" applyBorder="1" applyAlignment="1">
      <alignment horizontal="center"/>
    </xf>
    <xf numFmtId="0" fontId="41" fillId="0" borderId="0" xfId="0" applyFont="1" applyBorder="1" applyAlignment="1"/>
    <xf numFmtId="0" fontId="41" fillId="0" borderId="7" xfId="0" applyFont="1" applyBorder="1" applyAlignment="1"/>
    <xf numFmtId="3" fontId="41" fillId="0" borderId="19" xfId="0" applyNumberFormat="1" applyFont="1" applyBorder="1" applyAlignment="1">
      <alignment horizontal="right"/>
    </xf>
    <xf numFmtId="3" fontId="41" fillId="0" borderId="16" xfId="0" applyNumberFormat="1" applyFont="1" applyBorder="1" applyAlignment="1">
      <alignment horizontal="right"/>
    </xf>
    <xf numFmtId="3" fontId="41" fillId="0" borderId="35" xfId="0" applyNumberFormat="1" applyFont="1" applyBorder="1" applyAlignment="1">
      <alignment horizontal="right"/>
    </xf>
    <xf numFmtId="0" fontId="70" fillId="0" borderId="3" xfId="11" applyFont="1" applyBorder="1" applyAlignment="1">
      <alignment horizontal="left"/>
    </xf>
    <xf numFmtId="0" fontId="41" fillId="0" borderId="3" xfId="11" applyFont="1" applyBorder="1"/>
    <xf numFmtId="3" fontId="41" fillId="0" borderId="7" xfId="11" applyNumberFormat="1" applyFont="1" applyBorder="1"/>
    <xf numFmtId="0" fontId="41" fillId="0" borderId="3" xfId="11" applyFont="1" applyBorder="1" applyAlignment="1">
      <alignment horizontal="left" indent="1"/>
    </xf>
    <xf numFmtId="3" fontId="41" fillId="0" borderId="3" xfId="11" applyNumberFormat="1" applyFont="1" applyBorder="1"/>
    <xf numFmtId="0" fontId="70" fillId="0" borderId="3" xfId="11" applyFont="1" applyFill="1" applyBorder="1" applyAlignment="1">
      <alignment horizontal="left"/>
    </xf>
    <xf numFmtId="3" fontId="89" fillId="0" borderId="3" xfId="11" applyNumberFormat="1" applyFont="1" applyFill="1" applyBorder="1"/>
    <xf numFmtId="3" fontId="89" fillId="0" borderId="7" xfId="11" applyNumberFormat="1" applyFont="1" applyFill="1" applyBorder="1"/>
    <xf numFmtId="3" fontId="41" fillId="0" borderId="3" xfId="11" applyNumberFormat="1" applyFont="1" applyBorder="1" applyAlignment="1">
      <alignment horizontal="right"/>
    </xf>
    <xf numFmtId="3" fontId="41" fillId="0" borderId="7" xfId="11" applyNumberFormat="1" applyFont="1" applyBorder="1" applyAlignment="1">
      <alignment horizontal="right"/>
    </xf>
    <xf numFmtId="0" fontId="41" fillId="0" borderId="3" xfId="11" applyFont="1" applyBorder="1" applyAlignment="1">
      <alignment horizontal="left" indent="2"/>
    </xf>
    <xf numFmtId="169" fontId="41" fillId="0" borderId="7" xfId="11" applyNumberFormat="1" applyFont="1" applyFill="1" applyBorder="1"/>
    <xf numFmtId="169" fontId="41" fillId="0" borderId="7" xfId="11" applyNumberFormat="1" applyFont="1" applyBorder="1"/>
    <xf numFmtId="0" fontId="41" fillId="0" borderId="3" xfId="11" applyFont="1" applyFill="1" applyBorder="1" applyAlignment="1">
      <alignment horizontal="left" indent="2"/>
    </xf>
    <xf numFmtId="3" fontId="41" fillId="0" borderId="3" xfId="11" applyNumberFormat="1" applyFont="1" applyFill="1" applyBorder="1"/>
    <xf numFmtId="169" fontId="41" fillId="0" borderId="7" xfId="11" applyNumberFormat="1" applyFont="1" applyBorder="1" applyAlignment="1">
      <alignment horizontal="right"/>
    </xf>
    <xf numFmtId="0" fontId="70" fillId="0" borderId="3" xfId="11" applyFont="1" applyBorder="1"/>
    <xf numFmtId="0" fontId="70" fillId="0" borderId="3" xfId="11" applyFont="1" applyFill="1" applyBorder="1"/>
    <xf numFmtId="3" fontId="41" fillId="0" borderId="3" xfId="1" applyNumberFormat="1" applyFont="1" applyFill="1" applyBorder="1" applyAlignment="1">
      <alignment horizontal="right" readingOrder="2"/>
    </xf>
    <xf numFmtId="3" fontId="41" fillId="0" borderId="7" xfId="1" applyNumberFormat="1" applyFont="1" applyFill="1" applyBorder="1" applyAlignment="1"/>
    <xf numFmtId="3" fontId="41" fillId="0" borderId="7" xfId="11" applyNumberFormat="1" applyFont="1" applyFill="1" applyBorder="1"/>
    <xf numFmtId="0" fontId="70" fillId="0" borderId="37" xfId="11" applyFont="1" applyFill="1" applyBorder="1"/>
    <xf numFmtId="0" fontId="41" fillId="0" borderId="0" xfId="11" applyFont="1" applyFill="1" applyBorder="1"/>
    <xf numFmtId="3" fontId="41" fillId="0" borderId="0" xfId="11" applyNumberFormat="1" applyFont="1"/>
    <xf numFmtId="3" fontId="41" fillId="0" borderId="0" xfId="11" applyNumberFormat="1" applyFont="1" applyFill="1" applyBorder="1"/>
    <xf numFmtId="0" fontId="75" fillId="0" borderId="11" xfId="0" applyFont="1" applyBorder="1"/>
    <xf numFmtId="14" fontId="75" fillId="0" borderId="0" xfId="0" quotePrefix="1" applyNumberFormat="1" applyFont="1" applyBorder="1" applyAlignment="1">
      <alignment horizontal="center"/>
    </xf>
    <xf numFmtId="0" fontId="41" fillId="0" borderId="11" xfId="0" applyFont="1" applyBorder="1" applyAlignment="1">
      <alignment horizontal="center"/>
    </xf>
    <xf numFmtId="0" fontId="41" fillId="0" borderId="7" xfId="0" applyFont="1" applyBorder="1" applyAlignment="1">
      <alignment horizontal="center"/>
    </xf>
    <xf numFmtId="0" fontId="75" fillId="0" borderId="0" xfId="0" applyFont="1" applyBorder="1"/>
    <xf numFmtId="0" fontId="41" fillId="0" borderId="3" xfId="0" applyFont="1" applyBorder="1" applyAlignment="1">
      <alignment vertical="top"/>
    </xf>
    <xf numFmtId="3" fontId="41" fillId="0" borderId="5" xfId="0" applyNumberFormat="1" applyFont="1" applyBorder="1" applyAlignment="1">
      <alignment readingOrder="1"/>
    </xf>
    <xf numFmtId="0" fontId="41" fillId="0" borderId="3" xfId="0" applyFont="1" applyBorder="1" applyAlignment="1">
      <alignment horizontal="left" vertical="top"/>
    </xf>
    <xf numFmtId="3" fontId="41" fillId="0" borderId="5" xfId="0" applyNumberFormat="1" applyFont="1" applyFill="1" applyBorder="1" applyAlignment="1">
      <alignment readingOrder="1"/>
    </xf>
    <xf numFmtId="37" fontId="41" fillId="0" borderId="0" xfId="1" applyNumberFormat="1" applyFont="1" applyFill="1"/>
    <xf numFmtId="3" fontId="41" fillId="0" borderId="19" xfId="0" applyNumberFormat="1" applyFont="1" applyBorder="1" applyAlignment="1">
      <alignment readingOrder="1"/>
    </xf>
    <xf numFmtId="3" fontId="41" fillId="0" borderId="16" xfId="0" applyNumberFormat="1" applyFont="1" applyBorder="1" applyAlignment="1">
      <alignment readingOrder="1"/>
    </xf>
    <xf numFmtId="9" fontId="41" fillId="0" borderId="18" xfId="0" applyNumberFormat="1" applyFont="1" applyBorder="1" applyAlignment="1">
      <alignment readingOrder="1"/>
    </xf>
    <xf numFmtId="0" fontId="75" fillId="0" borderId="11" xfId="0" applyFont="1" applyFill="1" applyBorder="1" applyAlignment="1">
      <alignment horizontal="center"/>
    </xf>
    <xf numFmtId="0" fontId="41" fillId="0" borderId="11" xfId="0" applyFont="1" applyBorder="1"/>
    <xf numFmtId="3" fontId="41" fillId="0" borderId="0" xfId="0" applyNumberFormat="1" applyFont="1" applyBorder="1" applyAlignment="1"/>
    <xf numFmtId="3" fontId="80" fillId="0" borderId="0" xfId="0" applyNumberFormat="1" applyFont="1" applyBorder="1" applyAlignment="1">
      <alignment horizontal="right" vertical="center"/>
    </xf>
    <xf numFmtId="3" fontId="41" fillId="0" borderId="7" xfId="0" applyNumberFormat="1" applyFont="1" applyBorder="1" applyAlignment="1">
      <alignment horizontal="right"/>
    </xf>
    <xf numFmtId="0" fontId="80" fillId="0" borderId="0" xfId="0" applyFont="1" applyAlignment="1"/>
    <xf numFmtId="3" fontId="41" fillId="0" borderId="0" xfId="1" applyNumberFormat="1" applyFont="1" applyBorder="1" applyAlignment="1"/>
    <xf numFmtId="3" fontId="41" fillId="0" borderId="7" xfId="1" applyNumberFormat="1" applyFont="1" applyBorder="1" applyAlignment="1"/>
    <xf numFmtId="3" fontId="41" fillId="0" borderId="32" xfId="0" applyNumberFormat="1" applyFont="1" applyBorder="1" applyAlignment="1">
      <alignment horizontal="right"/>
    </xf>
    <xf numFmtId="3" fontId="41" fillId="0" borderId="33" xfId="0" applyNumberFormat="1" applyFont="1" applyBorder="1" applyAlignment="1">
      <alignment horizontal="right"/>
    </xf>
    <xf numFmtId="3" fontId="80" fillId="0" borderId="16" xfId="0" applyNumberFormat="1" applyFont="1" applyBorder="1" applyAlignment="1"/>
    <xf numFmtId="3" fontId="41" fillId="0" borderId="34" xfId="0" applyNumberFormat="1" applyFont="1" applyBorder="1" applyAlignment="1">
      <alignment horizontal="right"/>
    </xf>
    <xf numFmtId="169" fontId="41" fillId="0" borderId="5" xfId="0" applyNumberFormat="1" applyFont="1" applyBorder="1" applyAlignment="1">
      <alignment horizontal="right"/>
    </xf>
    <xf numFmtId="169" fontId="41" fillId="0" borderId="5" xfId="0" applyNumberFormat="1" applyFont="1" applyBorder="1"/>
    <xf numFmtId="169" fontId="41" fillId="0" borderId="19" xfId="0" applyNumberFormat="1" applyFont="1" applyBorder="1" applyAlignment="1">
      <alignment horizontal="right"/>
    </xf>
    <xf numFmtId="166" fontId="25" fillId="0" borderId="13" xfId="0" applyNumberFormat="1" applyFont="1" applyBorder="1" applyAlignment="1">
      <alignment horizontal="center" vertical="center" wrapText="1"/>
    </xf>
    <xf numFmtId="14" fontId="25" fillId="0" borderId="37" xfId="0" applyNumberFormat="1" applyFont="1" applyBorder="1" applyAlignment="1">
      <alignment horizontal="center" vertical="center"/>
    </xf>
    <xf numFmtId="3" fontId="90" fillId="0" borderId="3" xfId="11" applyNumberFormat="1" applyFont="1" applyBorder="1"/>
    <xf numFmtId="169" fontId="70" fillId="0" borderId="0" xfId="0" applyNumberFormat="1" applyFont="1" applyBorder="1" applyAlignment="1"/>
    <xf numFmtId="0" fontId="31" fillId="0" borderId="0" xfId="0" applyFont="1" applyFill="1" applyBorder="1" applyAlignment="1">
      <alignment horizontal="center" wrapText="1"/>
    </xf>
    <xf numFmtId="169" fontId="70" fillId="0" borderId="5" xfId="0" applyNumberFormat="1" applyFont="1" applyBorder="1" applyAlignment="1">
      <alignment horizontal="right"/>
    </xf>
    <xf numFmtId="169" fontId="70" fillId="0" borderId="5" xfId="0" applyNumberFormat="1" applyFont="1" applyBorder="1" applyAlignment="1"/>
    <xf numFmtId="169" fontId="70" fillId="0" borderId="36" xfId="0" applyNumberFormat="1" applyFont="1" applyBorder="1" applyAlignment="1">
      <alignment horizontal="right"/>
    </xf>
    <xf numFmtId="169" fontId="70" fillId="0" borderId="0" xfId="1" applyNumberFormat="1" applyFont="1" applyBorder="1" applyAlignment="1">
      <alignment horizontal="right"/>
    </xf>
    <xf numFmtId="0" fontId="25" fillId="0" borderId="0" xfId="73" applyFont="1" applyFill="1" applyBorder="1" applyAlignment="1">
      <alignment wrapText="1"/>
    </xf>
    <xf numFmtId="169" fontId="70" fillId="0" borderId="0" xfId="0" applyNumberFormat="1" applyFont="1" applyBorder="1" applyAlignment="1">
      <alignment horizontal="right"/>
    </xf>
    <xf numFmtId="169" fontId="70" fillId="0" borderId="16" xfId="0" applyNumberFormat="1" applyFont="1" applyBorder="1" applyAlignment="1">
      <alignment horizontal="right"/>
    </xf>
    <xf numFmtId="0" fontId="41" fillId="0" borderId="37" xfId="11" applyFont="1" applyBorder="1"/>
    <xf numFmtId="0" fontId="41" fillId="0" borderId="13" xfId="11" applyFont="1" applyBorder="1"/>
    <xf numFmtId="0" fontId="97" fillId="0" borderId="13" xfId="11" applyFont="1" applyBorder="1" applyAlignment="1">
      <alignment horizontal="center"/>
    </xf>
    <xf numFmtId="3" fontId="41" fillId="0" borderId="5" xfId="11" applyNumberFormat="1" applyFont="1" applyBorder="1" applyAlignment="1">
      <alignment horizontal="right"/>
    </xf>
    <xf numFmtId="3" fontId="41" fillId="0" borderId="5" xfId="11" applyNumberFormat="1" applyFont="1" applyBorder="1"/>
    <xf numFmtId="3" fontId="41" fillId="0" borderId="0" xfId="11" applyNumberFormat="1" applyFont="1" applyBorder="1" applyAlignment="1">
      <alignment horizontal="right"/>
    </xf>
    <xf numFmtId="0" fontId="73" fillId="0" borderId="0" xfId="0" applyFont="1" applyAlignment="1">
      <alignment horizontal="center" vertical="top" wrapText="1"/>
    </xf>
    <xf numFmtId="3" fontId="78" fillId="0" borderId="5" xfId="11" applyNumberFormat="1" applyFont="1" applyBorder="1"/>
    <xf numFmtId="3" fontId="41" fillId="0" borderId="11" xfId="11" applyNumberFormat="1" applyFont="1" applyBorder="1"/>
    <xf numFmtId="3" fontId="90" fillId="0" borderId="5" xfId="11" applyNumberFormat="1" applyFont="1" applyBorder="1"/>
    <xf numFmtId="3" fontId="88" fillId="0" borderId="5" xfId="11" applyNumberFormat="1" applyFont="1" applyBorder="1"/>
    <xf numFmtId="3" fontId="88" fillId="0" borderId="5" xfId="11" applyNumberFormat="1" applyFont="1" applyBorder="1" applyAlignment="1">
      <alignment horizontal="right"/>
    </xf>
    <xf numFmtId="3" fontId="88" fillId="0" borderId="5" xfId="11" applyNumberFormat="1" applyFont="1" applyFill="1" applyBorder="1"/>
    <xf numFmtId="0" fontId="28" fillId="0" borderId="12" xfId="0" applyFont="1" applyBorder="1" applyAlignment="1">
      <alignment horizontal="center"/>
    </xf>
    <xf numFmtId="169" fontId="70" fillId="0" borderId="16" xfId="0" applyNumberFormat="1" applyFont="1" applyFill="1" applyBorder="1" applyAlignment="1"/>
    <xf numFmtId="0" fontId="63" fillId="0" borderId="0" xfId="0" applyFont="1"/>
    <xf numFmtId="0" fontId="30" fillId="0" borderId="0" xfId="0" applyFont="1" applyAlignment="1">
      <alignment horizontal="center" vertical="top" wrapText="1"/>
    </xf>
    <xf numFmtId="0" fontId="30" fillId="0" borderId="0" xfId="0" applyFont="1" applyBorder="1" applyAlignment="1"/>
    <xf numFmtId="169" fontId="41" fillId="0" borderId="3" xfId="0" applyNumberFormat="1" applyFont="1" applyBorder="1" applyAlignment="1">
      <alignment vertical="top"/>
    </xf>
    <xf numFmtId="0" fontId="28" fillId="0" borderId="13" xfId="0" applyFont="1" applyBorder="1" applyAlignment="1">
      <alignment horizontal="center"/>
    </xf>
    <xf numFmtId="0" fontId="86" fillId="0" borderId="0" xfId="0" applyFont="1" applyFill="1" applyAlignment="1"/>
    <xf numFmtId="165" fontId="87" fillId="0" borderId="0" xfId="1" applyNumberFormat="1" applyFont="1" applyFill="1" applyAlignment="1"/>
    <xf numFmtId="165" fontId="41" fillId="0" borderId="0" xfId="1" applyNumberFormat="1" applyFont="1" applyAlignment="1"/>
    <xf numFmtId="37" fontId="41" fillId="0" borderId="0" xfId="0" applyNumberFormat="1" applyFont="1" applyAlignment="1"/>
    <xf numFmtId="169" fontId="80" fillId="0" borderId="0" xfId="0" applyNumberFormat="1" applyFont="1" applyBorder="1" applyAlignment="1">
      <alignment horizontal="right" vertical="center"/>
    </xf>
    <xf numFmtId="175" fontId="41" fillId="0" borderId="0" xfId="0" applyNumberFormat="1" applyFont="1" applyBorder="1" applyAlignment="1">
      <alignment horizontal="right" readingOrder="2"/>
    </xf>
    <xf numFmtId="0" fontId="0" fillId="0" borderId="0" xfId="0"/>
    <xf numFmtId="172" fontId="0" fillId="0" borderId="0" xfId="0" applyNumberFormat="1"/>
    <xf numFmtId="0" fontId="69" fillId="0" borderId="13" xfId="73" applyFont="1" applyFill="1" applyBorder="1" applyAlignment="1">
      <alignment horizontal="center" vertical="top" wrapText="1"/>
    </xf>
    <xf numFmtId="0" fontId="25" fillId="0" borderId="5" xfId="73" applyFont="1" applyFill="1" applyBorder="1" applyAlignment="1">
      <alignment horizontal="left" vertical="top" wrapText="1" indent="1"/>
    </xf>
    <xf numFmtId="0" fontId="25" fillId="0" borderId="36" xfId="73" applyFont="1" applyFill="1" applyBorder="1" applyAlignment="1">
      <alignment horizontal="left" vertical="top" wrapText="1" indent="2"/>
    </xf>
    <xf numFmtId="0" fontId="25" fillId="0" borderId="3" xfId="73" applyFont="1" applyFill="1" applyBorder="1" applyAlignment="1">
      <alignment horizontal="left" vertical="top" wrapText="1" indent="1"/>
    </xf>
    <xf numFmtId="0" fontId="25" fillId="0" borderId="37" xfId="73" applyFont="1" applyFill="1" applyBorder="1" applyAlignment="1">
      <alignment horizontal="left" vertical="top" wrapText="1" indent="2"/>
    </xf>
    <xf numFmtId="0" fontId="25" fillId="0" borderId="31" xfId="73" applyFont="1" applyFill="1" applyBorder="1" applyAlignment="1">
      <alignment horizontal="left" vertical="top" wrapText="1" indent="1"/>
    </xf>
    <xf numFmtId="0" fontId="25" fillId="0" borderId="3" xfId="73" applyFont="1" applyFill="1" applyBorder="1" applyAlignment="1">
      <alignment wrapText="1"/>
    </xf>
    <xf numFmtId="0" fontId="25" fillId="0" borderId="39" xfId="73" applyFont="1" applyFill="1" applyBorder="1" applyAlignment="1">
      <alignment wrapText="1"/>
    </xf>
    <xf numFmtId="0" fontId="25" fillId="0" borderId="31" xfId="73" applyFont="1" applyFill="1" applyBorder="1" applyAlignment="1">
      <alignment wrapText="1"/>
    </xf>
    <xf numFmtId="0" fontId="25" fillId="0" borderId="0" xfId="73" applyFont="1" applyAlignment="1">
      <alignment vertical="top"/>
    </xf>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73" fontId="0" fillId="0" borderId="0" xfId="0" applyNumberFormat="1" applyAlignment="1">
      <alignment vertical="top"/>
    </xf>
    <xf numFmtId="165" fontId="0" fillId="0" borderId="0" xfId="1" applyNumberFormat="1" applyFont="1"/>
    <xf numFmtId="17" fontId="41" fillId="0" borderId="14" xfId="0" quotePrefix="1" applyNumberFormat="1" applyFont="1" applyFill="1" applyBorder="1" applyAlignment="1">
      <alignment horizontal="center" vertical="center" wrapText="1"/>
    </xf>
    <xf numFmtId="0" fontId="80" fillId="0" borderId="3" xfId="19" applyFont="1" applyFill="1" applyBorder="1" applyAlignment="1">
      <alignment horizontal="left" indent="1"/>
    </xf>
    <xf numFmtId="0" fontId="0" fillId="0" borderId="11" xfId="0" applyBorder="1" applyAlignment="1">
      <alignment vertical="center"/>
    </xf>
    <xf numFmtId="0" fontId="25" fillId="0"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7" xfId="0" applyFont="1" applyFill="1" applyBorder="1" applyAlignment="1">
      <alignment horizontal="center" vertical="center" wrapText="1"/>
    </xf>
    <xf numFmtId="0" fontId="41" fillId="0" borderId="3" xfId="11" applyFont="1" applyFill="1" applyBorder="1" applyAlignment="1">
      <alignment horizontal="left" indent="1"/>
    </xf>
    <xf numFmtId="0" fontId="41" fillId="0" borderId="3" xfId="11" applyFont="1" applyFill="1" applyBorder="1"/>
    <xf numFmtId="49" fontId="73" fillId="0" borderId="0" xfId="0" applyNumberFormat="1" applyFont="1" applyAlignment="1">
      <alignment horizontal="center" vertical="center" wrapText="1"/>
    </xf>
    <xf numFmtId="3" fontId="41" fillId="0" borderId="0" xfId="1" applyNumberFormat="1" applyFont="1" applyFill="1" applyBorder="1" applyAlignment="1"/>
    <xf numFmtId="3" fontId="41" fillId="0" borderId="37" xfId="0" applyNumberFormat="1" applyFont="1" applyBorder="1" applyAlignment="1">
      <alignment readingOrder="1"/>
    </xf>
    <xf numFmtId="169" fontId="70" fillId="0" borderId="0" xfId="10" applyNumberFormat="1" applyFont="1" applyBorder="1" applyAlignment="1" applyProtection="1"/>
    <xf numFmtId="169" fontId="75" fillId="0" borderId="37" xfId="1" applyNumberFormat="1" applyFont="1" applyBorder="1" applyAlignment="1">
      <alignment readingOrder="2"/>
    </xf>
    <xf numFmtId="0" fontId="41" fillId="0" borderId="3" xfId="0" applyFont="1" applyFill="1" applyBorder="1" applyAlignment="1">
      <alignment vertical="top"/>
    </xf>
    <xf numFmtId="169" fontId="41" fillId="0" borderId="3" xfId="0" applyNumberFormat="1" applyFont="1" applyFill="1" applyBorder="1" applyAlignment="1">
      <alignment vertical="top"/>
    </xf>
    <xf numFmtId="3" fontId="80" fillId="0" borderId="5" xfId="25" applyNumberFormat="1" applyFont="1" applyBorder="1" applyAlignment="1">
      <alignment horizontal="right" vertical="top"/>
    </xf>
    <xf numFmtId="3" fontId="41" fillId="0" borderId="0" xfId="0" applyNumberFormat="1" applyFont="1" applyBorder="1" applyAlignment="1">
      <alignment vertical="top"/>
    </xf>
    <xf numFmtId="169" fontId="41" fillId="0" borderId="0" xfId="0" applyNumberFormat="1" applyFont="1" applyBorder="1" applyAlignment="1">
      <alignment vertical="top"/>
    </xf>
    <xf numFmtId="3" fontId="80" fillId="0" borderId="3" xfId="25" applyNumberFormat="1" applyFont="1" applyBorder="1" applyAlignment="1">
      <alignment horizontal="right" vertical="top"/>
    </xf>
    <xf numFmtId="169" fontId="80" fillId="0" borderId="7" xfId="0" applyNumberFormat="1" applyFont="1" applyBorder="1" applyAlignment="1">
      <alignment vertical="top"/>
    </xf>
    <xf numFmtId="9" fontId="41" fillId="0" borderId="3" xfId="14" applyNumberFormat="1" applyFont="1" applyBorder="1" applyAlignment="1">
      <alignment vertical="top"/>
    </xf>
    <xf numFmtId="3" fontId="41" fillId="0" borderId="3" xfId="0" applyNumberFormat="1" applyFont="1" applyBorder="1" applyAlignment="1">
      <alignment vertical="top"/>
    </xf>
    <xf numFmtId="3" fontId="80" fillId="0" borderId="3" xfId="25" applyNumberFormat="1" applyFont="1" applyFill="1" applyBorder="1" applyAlignment="1">
      <alignment horizontal="right" vertical="top"/>
    </xf>
    <xf numFmtId="3" fontId="80" fillId="0" borderId="5" xfId="25" applyNumberFormat="1" applyFont="1" applyFill="1" applyBorder="1" applyAlignment="1">
      <alignment horizontal="right" vertical="top"/>
    </xf>
    <xf numFmtId="3" fontId="80" fillId="0" borderId="3" xfId="0" applyNumberFormat="1" applyFont="1" applyBorder="1" applyAlignment="1">
      <alignment horizontal="right" vertical="top"/>
    </xf>
    <xf numFmtId="0" fontId="41" fillId="0" borderId="5" xfId="0" applyFont="1" applyBorder="1" applyAlignment="1">
      <alignment horizontal="right" vertical="top"/>
    </xf>
    <xf numFmtId="3" fontId="41" fillId="0" borderId="5" xfId="0" applyNumberFormat="1" applyFont="1" applyFill="1" applyBorder="1" applyAlignment="1">
      <alignment vertical="top"/>
    </xf>
    <xf numFmtId="3" fontId="41" fillId="0" borderId="3" xfId="10" applyNumberFormat="1" applyFont="1" applyFill="1" applyBorder="1" applyAlignment="1" applyProtection="1">
      <alignment horizontal="right" vertical="top"/>
    </xf>
    <xf numFmtId="0" fontId="41" fillId="0" borderId="18" xfId="0" applyFont="1" applyBorder="1" applyAlignment="1">
      <alignment horizontal="left" vertical="top"/>
    </xf>
    <xf numFmtId="3" fontId="41" fillId="0" borderId="36" xfId="0" applyNumberFormat="1" applyFont="1" applyBorder="1" applyAlignment="1">
      <alignment horizontal="right" vertical="top"/>
    </xf>
    <xf numFmtId="169" fontId="41" fillId="0" borderId="19" xfId="0" applyNumberFormat="1" applyFont="1" applyBorder="1" applyAlignment="1">
      <alignment vertical="top"/>
    </xf>
    <xf numFmtId="169" fontId="41" fillId="0" borderId="16" xfId="0" applyNumberFormat="1" applyFont="1" applyBorder="1" applyAlignment="1">
      <alignment vertical="top"/>
    </xf>
    <xf numFmtId="169" fontId="41" fillId="0" borderId="2" xfId="0" applyNumberFormat="1" applyFont="1" applyBorder="1" applyAlignment="1">
      <alignment vertical="top"/>
    </xf>
    <xf numFmtId="3" fontId="41" fillId="0" borderId="2" xfId="0" applyNumberFormat="1" applyFont="1" applyBorder="1" applyAlignment="1">
      <alignment vertical="top"/>
    </xf>
    <xf numFmtId="9" fontId="41" fillId="0" borderId="18" xfId="14" applyNumberFormat="1" applyFont="1" applyBorder="1" applyAlignment="1">
      <alignment vertical="top"/>
    </xf>
    <xf numFmtId="3" fontId="41" fillId="0" borderId="0" xfId="0" applyNumberFormat="1" applyFont="1" applyFill="1" applyBorder="1" applyAlignment="1">
      <alignment vertical="top"/>
    </xf>
    <xf numFmtId="3" fontId="41" fillId="0" borderId="0" xfId="0" applyNumberFormat="1" applyFont="1" applyFill="1" applyAlignment="1">
      <alignment vertical="top"/>
    </xf>
    <xf numFmtId="37" fontId="41" fillId="0" borderId="0" xfId="0" applyNumberFormat="1" applyFont="1" applyFill="1" applyBorder="1" applyAlignment="1">
      <alignment vertical="top"/>
    </xf>
    <xf numFmtId="0" fontId="41" fillId="0" borderId="0" xfId="0" applyFont="1" applyFill="1" applyAlignment="1">
      <alignment vertical="top"/>
    </xf>
    <xf numFmtId="0" fontId="64" fillId="0" borderId="0" xfId="0" applyFont="1" applyAlignment="1">
      <alignment horizontal="center" vertical="top" wrapText="1"/>
    </xf>
    <xf numFmtId="0" fontId="41" fillId="0" borderId="0" xfId="0" applyFont="1" applyFill="1" applyBorder="1" applyAlignment="1">
      <alignment horizontal="center" wrapText="1"/>
    </xf>
    <xf numFmtId="0" fontId="41" fillId="0" borderId="0" xfId="0" quotePrefix="1" applyFont="1" applyAlignment="1"/>
    <xf numFmtId="169" fontId="41" fillId="0" borderId="5" xfId="10" applyNumberFormat="1" applyFont="1" applyBorder="1" applyAlignment="1" applyProtection="1"/>
    <xf numFmtId="166" fontId="25" fillId="0" borderId="37"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0" fontId="25" fillId="0" borderId="18" xfId="0" applyFont="1" applyBorder="1" applyAlignment="1">
      <alignment horizontal="center" vertical="center"/>
    </xf>
    <xf numFmtId="0" fontId="25" fillId="0" borderId="13" xfId="0" applyFont="1" applyBorder="1" applyAlignment="1">
      <alignment horizontal="center" vertical="center" wrapText="1"/>
    </xf>
    <xf numFmtId="0" fontId="25" fillId="0" borderId="2" xfId="0" applyFont="1" applyBorder="1" applyAlignment="1">
      <alignment horizontal="center" vertical="center"/>
    </xf>
    <xf numFmtId="0" fontId="25" fillId="0" borderId="36" xfId="0" applyFont="1" applyBorder="1" applyAlignment="1">
      <alignment horizontal="center" vertical="center" wrapText="1"/>
    </xf>
    <xf numFmtId="0" fontId="25" fillId="0" borderId="13" xfId="0" applyFont="1" applyBorder="1" applyAlignment="1">
      <alignment vertical="center"/>
    </xf>
    <xf numFmtId="9" fontId="80" fillId="0" borderId="3" xfId="14" applyNumberFormat="1" applyFont="1" applyFill="1" applyBorder="1" applyAlignment="1">
      <alignment horizontal="right" readingOrder="2"/>
    </xf>
    <xf numFmtId="9" fontId="80" fillId="0" borderId="3" xfId="14" applyNumberFormat="1" applyFont="1" applyBorder="1" applyAlignment="1">
      <alignment horizontal="right" readingOrder="2"/>
    </xf>
    <xf numFmtId="17" fontId="41" fillId="0" borderId="5" xfId="0" quotePrefix="1" applyNumberFormat="1" applyFont="1" applyBorder="1" applyAlignment="1">
      <alignment horizontal="center" vertical="center" wrapText="1"/>
    </xf>
    <xf numFmtId="17" fontId="41" fillId="0" borderId="0" xfId="0" quotePrefix="1" applyNumberFormat="1" applyFont="1" applyBorder="1" applyAlignment="1">
      <alignment horizontal="center" vertical="center" wrapText="1"/>
    </xf>
    <xf numFmtId="17" fontId="41" fillId="0" borderId="0" xfId="0" quotePrefix="1" applyNumberFormat="1" applyFont="1" applyFill="1" applyBorder="1" applyAlignment="1">
      <alignment horizontal="center" vertical="center" wrapText="1"/>
    </xf>
    <xf numFmtId="17" fontId="41" fillId="0" borderId="7" xfId="0" quotePrefix="1" applyNumberFormat="1" applyFont="1" applyBorder="1" applyAlignment="1">
      <alignment horizontal="center" vertical="center" wrapText="1"/>
    </xf>
    <xf numFmtId="0" fontId="41" fillId="0" borderId="7" xfId="0" applyFont="1" applyBorder="1" applyAlignment="1">
      <alignment horizontal="center" vertical="center" wrapText="1"/>
    </xf>
    <xf numFmtId="17" fontId="41" fillId="0" borderId="8" xfId="0" quotePrefix="1" applyNumberFormat="1" applyFont="1" applyBorder="1" applyAlignment="1">
      <alignment horizontal="center" vertical="center" wrapText="1"/>
    </xf>
    <xf numFmtId="17" fontId="41" fillId="0" borderId="10" xfId="0" quotePrefix="1" applyNumberFormat="1" applyFont="1" applyBorder="1" applyAlignment="1">
      <alignment horizontal="center" vertical="center" wrapText="1"/>
    </xf>
    <xf numFmtId="17" fontId="41" fillId="0" borderId="10" xfId="0" quotePrefix="1" applyNumberFormat="1" applyFont="1" applyFill="1" applyBorder="1" applyAlignment="1">
      <alignment horizontal="center" vertical="center" wrapText="1"/>
    </xf>
    <xf numFmtId="17" fontId="41" fillId="0" borderId="6" xfId="0" quotePrefix="1" applyNumberFormat="1" applyFont="1" applyBorder="1" applyAlignment="1">
      <alignment horizontal="center" vertical="center" wrapText="1"/>
    </xf>
    <xf numFmtId="0" fontId="41" fillId="0" borderId="11" xfId="0" applyFont="1" applyBorder="1" applyAlignment="1">
      <alignment horizontal="center" vertical="center" wrapText="1"/>
    </xf>
    <xf numFmtId="3" fontId="41" fillId="0" borderId="0" xfId="1" applyNumberFormat="1" applyFont="1" applyBorder="1"/>
    <xf numFmtId="0" fontId="41" fillId="0" borderId="11" xfId="0" applyFont="1" applyBorder="1" applyAlignment="1">
      <alignment vertical="center"/>
    </xf>
    <xf numFmtId="0" fontId="41" fillId="0" borderId="37" xfId="0" applyFont="1" applyBorder="1"/>
    <xf numFmtId="0" fontId="1" fillId="0" borderId="0" xfId="1173"/>
    <xf numFmtId="3" fontId="25" fillId="0" borderId="11" xfId="1174" applyNumberFormat="1" applyFont="1" applyFill="1" applyBorder="1" applyAlignment="1">
      <alignment horizontal="left" wrapText="1"/>
    </xf>
    <xf numFmtId="3" fontId="38" fillId="0" borderId="0" xfId="1173" applyNumberFormat="1" applyFont="1"/>
    <xf numFmtId="3" fontId="38" fillId="0" borderId="38" xfId="1173" applyNumberFormat="1" applyFont="1" applyBorder="1"/>
    <xf numFmtId="3" fontId="25" fillId="0" borderId="5" xfId="1174" applyNumberFormat="1" applyFont="1" applyFill="1" applyBorder="1" applyAlignment="1">
      <alignment horizontal="left" wrapText="1" indent="1"/>
    </xf>
    <xf numFmtId="3" fontId="38" fillId="0" borderId="29" xfId="1" applyNumberFormat="1" applyFont="1" applyBorder="1" applyAlignment="1">
      <alignment horizontal="right" wrapText="1"/>
    </xf>
    <xf numFmtId="3" fontId="25" fillId="0" borderId="3" xfId="1174" applyNumberFormat="1" applyFont="1" applyFill="1" applyBorder="1" applyAlignment="1">
      <alignment horizontal="left" wrapText="1" indent="1"/>
    </xf>
    <xf numFmtId="3" fontId="25" fillId="0" borderId="11" xfId="1175" applyNumberFormat="1" applyFont="1" applyFill="1" applyBorder="1" applyAlignment="1">
      <alignment horizontal="left" wrapText="1"/>
    </xf>
    <xf numFmtId="3" fontId="25" fillId="0" borderId="3" xfId="1175" applyNumberFormat="1" applyFont="1" applyFill="1" applyBorder="1" applyAlignment="1">
      <alignment horizontal="left" wrapText="1" indent="1"/>
    </xf>
    <xf numFmtId="3" fontId="38" fillId="0" borderId="29" xfId="1176" applyNumberFormat="1" applyFont="1" applyFill="1" applyBorder="1" applyAlignment="1">
      <alignment horizontal="right" wrapText="1"/>
    </xf>
    <xf numFmtId="3" fontId="38" fillId="0" borderId="29" xfId="1176" applyNumberFormat="1" applyFont="1" applyBorder="1" applyAlignment="1">
      <alignment horizontal="right" wrapText="1"/>
    </xf>
    <xf numFmtId="0" fontId="25" fillId="0" borderId="11" xfId="73" applyFont="1" applyFill="1" applyBorder="1" applyAlignment="1"/>
    <xf numFmtId="0" fontId="1" fillId="0" borderId="30" xfId="1173" applyBorder="1"/>
    <xf numFmtId="3" fontId="25" fillId="0" borderId="29" xfId="1" applyNumberFormat="1" applyFont="1" applyBorder="1" applyAlignment="1">
      <alignment horizontal="right" vertical="center" wrapText="1"/>
    </xf>
    <xf numFmtId="3" fontId="25" fillId="0" borderId="29" xfId="1" applyNumberFormat="1" applyFont="1" applyFill="1" applyBorder="1" applyAlignment="1">
      <alignment horizontal="right" vertical="center" wrapText="1"/>
    </xf>
    <xf numFmtId="3" fontId="25" fillId="0" borderId="3" xfId="1177" applyNumberFormat="1" applyFont="1" applyFill="1" applyBorder="1" applyAlignment="1">
      <alignment wrapText="1"/>
    </xf>
    <xf numFmtId="3" fontId="69" fillId="33" borderId="40" xfId="1178" applyNumberFormat="1" applyFont="1" applyFill="1" applyBorder="1" applyAlignment="1">
      <alignment horizontal="right" vertical="center" wrapText="1"/>
    </xf>
    <xf numFmtId="3" fontId="102" fillId="0" borderId="29" xfId="1176" applyNumberFormat="1" applyFont="1" applyBorder="1" applyAlignment="1">
      <alignment horizontal="right" wrapText="1"/>
    </xf>
    <xf numFmtId="3" fontId="69" fillId="33" borderId="41" xfId="1179" applyNumberFormat="1" applyFont="1" applyFill="1" applyBorder="1" applyAlignment="1">
      <alignment horizontal="right" vertical="center" wrapText="1"/>
    </xf>
    <xf numFmtId="3" fontId="69" fillId="33" borderId="42" xfId="1179" applyNumberFormat="1" applyFont="1" applyFill="1" applyBorder="1" applyAlignment="1">
      <alignment horizontal="right" vertical="center" wrapText="1"/>
    </xf>
    <xf numFmtId="3" fontId="69" fillId="33" borderId="0" xfId="1178" applyNumberFormat="1" applyFont="1" applyFill="1" applyBorder="1" applyAlignment="1">
      <alignment horizontal="right" vertical="center" wrapText="1"/>
    </xf>
    <xf numFmtId="3" fontId="96" fillId="0" borderId="0" xfId="1176" applyNumberFormat="1" applyFont="1" applyBorder="1" applyAlignment="1">
      <alignment horizontal="right" wrapText="1"/>
    </xf>
    <xf numFmtId="3" fontId="38" fillId="0" borderId="0" xfId="1176" applyNumberFormat="1" applyFont="1" applyBorder="1" applyAlignment="1">
      <alignment horizontal="right" wrapText="1"/>
    </xf>
    <xf numFmtId="3" fontId="69" fillId="33" borderId="0" xfId="1179" applyNumberFormat="1" applyFont="1" applyFill="1" applyBorder="1" applyAlignment="1">
      <alignment horizontal="right" vertical="center" wrapText="1"/>
    </xf>
    <xf numFmtId="0" fontId="38" fillId="0" borderId="0" xfId="1180" applyFont="1"/>
    <xf numFmtId="0" fontId="1" fillId="0" borderId="0" xfId="1180"/>
    <xf numFmtId="0" fontId="38" fillId="0" borderId="0" xfId="1181" applyFont="1" applyFill="1" applyBorder="1" applyAlignment="1">
      <alignment vertical="top"/>
    </xf>
    <xf numFmtId="0" fontId="25" fillId="0" borderId="0" xfId="1180" applyFont="1"/>
    <xf numFmtId="0" fontId="101" fillId="0" borderId="0" xfId="1180" applyFont="1"/>
    <xf numFmtId="0" fontId="70" fillId="0" borderId="0" xfId="0" applyFont="1" applyFill="1" applyBorder="1" applyAlignment="1"/>
    <xf numFmtId="0" fontId="41" fillId="0" borderId="7" xfId="0" applyFont="1" applyBorder="1" applyAlignment="1">
      <alignment horizontal="right"/>
    </xf>
    <xf numFmtId="0" fontId="75" fillId="0" borderId="5" xfId="0" applyFont="1" applyBorder="1" applyAlignment="1">
      <alignment horizontal="right"/>
    </xf>
    <xf numFmtId="0" fontId="75" fillId="0" borderId="0" xfId="0" applyFont="1" applyFill="1" applyBorder="1" applyAlignment="1">
      <alignment horizontal="right"/>
    </xf>
    <xf numFmtId="169" fontId="41" fillId="0" borderId="36" xfId="0" applyNumberFormat="1" applyFont="1" applyBorder="1" applyAlignment="1">
      <alignment horizontal="right"/>
    </xf>
    <xf numFmtId="169" fontId="75" fillId="0" borderId="3" xfId="0" applyNumberFormat="1" applyFont="1" applyBorder="1" applyAlignment="1">
      <alignment horizontal="right"/>
    </xf>
    <xf numFmtId="169" fontId="41" fillId="0" borderId="37" xfId="0" applyNumberFormat="1" applyFont="1" applyBorder="1" applyAlignment="1">
      <alignment horizontal="right"/>
    </xf>
    <xf numFmtId="0" fontId="25" fillId="0" borderId="0" xfId="78"/>
    <xf numFmtId="0" fontId="41" fillId="0" borderId="0" xfId="78" applyFont="1"/>
    <xf numFmtId="0" fontId="41" fillId="0" borderId="0" xfId="78" applyFont="1" applyFill="1" applyBorder="1"/>
    <xf numFmtId="0" fontId="41" fillId="0" borderId="0" xfId="78" applyFont="1" applyBorder="1"/>
    <xf numFmtId="3" fontId="41" fillId="0" borderId="0" xfId="78" applyNumberFormat="1" applyFont="1"/>
    <xf numFmtId="169" fontId="88" fillId="0" borderId="3" xfId="78" applyNumberFormat="1" applyFont="1" applyBorder="1"/>
    <xf numFmtId="0" fontId="25" fillId="0" borderId="3" xfId="78" applyBorder="1"/>
    <xf numFmtId="169" fontId="88" fillId="0" borderId="5" xfId="1" applyNumberFormat="1" applyFont="1" applyFill="1" applyBorder="1" applyAlignment="1">
      <alignment horizontal="right" readingOrder="2"/>
    </xf>
    <xf numFmtId="3" fontId="41" fillId="0" borderId="3" xfId="11" applyNumberFormat="1" applyFont="1" applyBorder="1" applyAlignment="1">
      <alignment horizontal="right" readingOrder="2"/>
    </xf>
    <xf numFmtId="3" fontId="41" fillId="0" borderId="0" xfId="11" applyNumberFormat="1" applyFont="1" applyBorder="1" applyAlignment="1">
      <alignment horizontal="right" readingOrder="2"/>
    </xf>
    <xf numFmtId="3" fontId="41" fillId="0" borderId="3" xfId="11" applyNumberFormat="1" applyFont="1" applyFill="1" applyBorder="1" applyAlignment="1">
      <alignment horizontal="right" readingOrder="2"/>
    </xf>
    <xf numFmtId="3" fontId="41" fillId="0" borderId="0" xfId="11" applyNumberFormat="1" applyFont="1" applyFill="1" applyBorder="1" applyAlignment="1">
      <alignment horizontal="right" readingOrder="2"/>
    </xf>
    <xf numFmtId="3" fontId="88" fillId="0" borderId="3" xfId="78" applyNumberFormat="1" applyFont="1" applyBorder="1"/>
    <xf numFmtId="3" fontId="90" fillId="0" borderId="3" xfId="78" applyNumberFormat="1" applyFont="1" applyBorder="1"/>
    <xf numFmtId="0" fontId="88" fillId="0" borderId="3" xfId="78" applyFont="1" applyBorder="1"/>
    <xf numFmtId="0" fontId="65" fillId="0" borderId="3" xfId="78" applyFont="1" applyBorder="1"/>
    <xf numFmtId="169" fontId="74" fillId="0" borderId="3" xfId="78" applyNumberFormat="1" applyFont="1" applyBorder="1"/>
    <xf numFmtId="169" fontId="41" fillId="0" borderId="0" xfId="78" applyNumberFormat="1" applyFont="1" applyFill="1"/>
    <xf numFmtId="0" fontId="75" fillId="0" borderId="3" xfId="78" applyFont="1" applyBorder="1"/>
    <xf numFmtId="0" fontId="25" fillId="0" borderId="3" xfId="78" applyFont="1" applyBorder="1"/>
    <xf numFmtId="0" fontId="25" fillId="0" borderId="11" xfId="78" applyBorder="1"/>
    <xf numFmtId="0" fontId="74" fillId="0" borderId="13" xfId="78" applyFont="1" applyFill="1" applyBorder="1" applyAlignment="1">
      <alignment horizontal="center" vertical="center"/>
    </xf>
    <xf numFmtId="0" fontId="28" fillId="0" borderId="13" xfId="78" applyFont="1" applyFill="1" applyBorder="1" applyAlignment="1">
      <alignment horizontal="center" vertical="center"/>
    </xf>
    <xf numFmtId="3" fontId="41" fillId="0" borderId="3" xfId="0" applyNumberFormat="1" applyFont="1" applyFill="1" applyBorder="1" applyAlignment="1">
      <alignment vertical="top"/>
    </xf>
    <xf numFmtId="0" fontId="0" fillId="0" borderId="3" xfId="0" applyFill="1" applyBorder="1" applyAlignment="1">
      <alignment vertical="top"/>
    </xf>
    <xf numFmtId="169" fontId="70" fillId="0" borderId="5" xfId="1" applyNumberFormat="1" applyFont="1" applyBorder="1" applyAlignment="1"/>
    <xf numFmtId="3" fontId="89" fillId="0" borderId="3" xfId="11" applyNumberFormat="1" applyFont="1" applyFill="1" applyBorder="1" applyAlignment="1"/>
    <xf numFmtId="169" fontId="91" fillId="0" borderId="7" xfId="1" applyNumberFormat="1" applyFont="1" applyFill="1" applyBorder="1" applyAlignment="1"/>
    <xf numFmtId="169" fontId="92" fillId="0" borderId="5" xfId="1" applyNumberFormat="1" applyFont="1" applyFill="1" applyBorder="1" applyAlignment="1"/>
    <xf numFmtId="169" fontId="90" fillId="0" borderId="3" xfId="78" applyNumberFormat="1" applyFont="1" applyBorder="1" applyAlignment="1"/>
    <xf numFmtId="3" fontId="41" fillId="0" borderId="3" xfId="11" applyNumberFormat="1" applyFont="1" applyBorder="1" applyAlignment="1"/>
    <xf numFmtId="3" fontId="41" fillId="0" borderId="0" xfId="11" applyNumberFormat="1" applyFont="1" applyBorder="1" applyAlignment="1"/>
    <xf numFmtId="3" fontId="41" fillId="0" borderId="7" xfId="11" applyNumberFormat="1" applyFont="1" applyBorder="1" applyAlignment="1"/>
    <xf numFmtId="1" fontId="78" fillId="0" borderId="5" xfId="11" applyNumberFormat="1" applyFont="1" applyFill="1" applyBorder="1" applyAlignment="1"/>
    <xf numFmtId="0" fontId="25" fillId="0" borderId="3" xfId="78" applyBorder="1" applyAlignment="1"/>
    <xf numFmtId="0" fontId="88" fillId="0" borderId="3" xfId="78" applyFont="1" applyBorder="1" applyAlignment="1"/>
    <xf numFmtId="3" fontId="89" fillId="0" borderId="7" xfId="11" applyNumberFormat="1" applyFont="1" applyFill="1" applyBorder="1" applyAlignment="1"/>
    <xf numFmtId="3" fontId="90" fillId="0" borderId="3" xfId="78" applyNumberFormat="1" applyFont="1" applyBorder="1" applyAlignment="1"/>
    <xf numFmtId="3" fontId="70" fillId="0" borderId="7" xfId="11" applyNumberFormat="1" applyFont="1" applyBorder="1" applyAlignment="1"/>
    <xf numFmtId="169" fontId="88" fillId="0" borderId="3" xfId="78" applyNumberFormat="1" applyFont="1" applyBorder="1" applyAlignment="1"/>
    <xf numFmtId="3" fontId="88" fillId="0" borderId="3" xfId="78" applyNumberFormat="1" applyFont="1" applyBorder="1" applyAlignment="1"/>
    <xf numFmtId="3" fontId="41" fillId="0" borderId="3" xfId="11" applyNumberFormat="1" applyFont="1" applyFill="1" applyBorder="1" applyAlignment="1"/>
    <xf numFmtId="3" fontId="41" fillId="0" borderId="7" xfId="11" applyNumberFormat="1" applyFont="1" applyFill="1" applyBorder="1" applyAlignment="1"/>
    <xf numFmtId="165" fontId="78" fillId="0" borderId="5" xfId="1" applyNumberFormat="1" applyFont="1" applyFill="1" applyBorder="1" applyAlignment="1"/>
    <xf numFmtId="3" fontId="89" fillId="0" borderId="37" xfId="11" applyNumberFormat="1" applyFont="1" applyFill="1" applyBorder="1" applyAlignment="1"/>
    <xf numFmtId="3" fontId="89" fillId="0" borderId="16" xfId="11" applyNumberFormat="1" applyFont="1" applyFill="1" applyBorder="1" applyAlignment="1"/>
    <xf numFmtId="3" fontId="89" fillId="0" borderId="35" xfId="11" applyNumberFormat="1" applyFont="1" applyFill="1" applyBorder="1" applyAlignment="1"/>
    <xf numFmtId="169" fontId="90" fillId="0" borderId="36" xfId="1" applyNumberFormat="1" applyFont="1" applyFill="1" applyBorder="1" applyAlignment="1"/>
    <xf numFmtId="3" fontId="90" fillId="0" borderId="37" xfId="78" applyNumberFormat="1" applyFont="1" applyBorder="1" applyAlignment="1"/>
    <xf numFmtId="0" fontId="41" fillId="0" borderId="43" xfId="0" applyFont="1" applyBorder="1" applyAlignment="1">
      <alignment horizontal="left" vertical="center" wrapText="1"/>
    </xf>
    <xf numFmtId="0" fontId="41" fillId="0" borderId="44" xfId="0" applyFont="1" applyBorder="1" applyAlignment="1">
      <alignment horizontal="left" vertical="center" wrapText="1"/>
    </xf>
    <xf numFmtId="169" fontId="41" fillId="0" borderId="44" xfId="0" applyNumberFormat="1" applyFont="1" applyBorder="1" applyAlignment="1">
      <alignment horizontal="right" vertical="center" wrapText="1"/>
    </xf>
    <xf numFmtId="0" fontId="70" fillId="0" borderId="45" xfId="0" applyFont="1" applyBorder="1" applyAlignment="1">
      <alignment horizontal="left" vertical="center" wrapText="1"/>
    </xf>
    <xf numFmtId="169" fontId="70" fillId="0" borderId="45" xfId="0" applyNumberFormat="1" applyFont="1" applyBorder="1" applyAlignment="1">
      <alignment horizontal="right" vertical="center" wrapText="1"/>
    </xf>
    <xf numFmtId="3" fontId="41" fillId="0" borderId="37" xfId="1" applyNumberFormat="1" applyFont="1" applyBorder="1"/>
    <xf numFmtId="3" fontId="41" fillId="0" borderId="3" xfId="1" applyNumberFormat="1" applyFont="1" applyBorder="1"/>
    <xf numFmtId="0" fontId="41" fillId="0" borderId="0" xfId="0" applyFont="1" applyFill="1" applyBorder="1" applyAlignment="1">
      <alignment horizontal="left" wrapText="1"/>
    </xf>
    <xf numFmtId="3" fontId="89" fillId="0" borderId="3" xfId="11" applyNumberFormat="1" applyFont="1" applyBorder="1"/>
    <xf numFmtId="169" fontId="25" fillId="0" borderId="3" xfId="78" applyNumberFormat="1" applyFont="1" applyFill="1" applyBorder="1" applyAlignment="1"/>
    <xf numFmtId="0" fontId="41" fillId="0" borderId="0" xfId="0" applyFont="1" applyFill="1"/>
    <xf numFmtId="0" fontId="41" fillId="0" borderId="0" xfId="0" applyFont="1" applyFill="1" applyAlignment="1"/>
    <xf numFmtId="0" fontId="70" fillId="0" borderId="29" xfId="0" applyFont="1" applyFill="1" applyBorder="1" applyAlignment="1">
      <alignment horizontal="center" vertical="center" wrapText="1"/>
    </xf>
    <xf numFmtId="0" fontId="70" fillId="0" borderId="43" xfId="0" applyFont="1" applyFill="1" applyBorder="1" applyAlignment="1">
      <alignment horizontal="center" vertical="center" wrapText="1"/>
    </xf>
    <xf numFmtId="169" fontId="0" fillId="0" borderId="43" xfId="0" applyNumberFormat="1" applyBorder="1" applyAlignment="1">
      <alignment horizontal="right" vertical="center" wrapText="1"/>
    </xf>
    <xf numFmtId="169" fontId="0" fillId="0" borderId="44" xfId="0" applyNumberFormat="1" applyBorder="1" applyAlignment="1">
      <alignment horizontal="right" vertical="center" wrapText="1"/>
    </xf>
    <xf numFmtId="0" fontId="63" fillId="0" borderId="0" xfId="0" applyFont="1" applyAlignment="1">
      <alignment horizontal="left" vertical="top" wrapText="1"/>
    </xf>
    <xf numFmtId="0" fontId="68" fillId="0" borderId="0" xfId="0" applyFont="1" applyAlignment="1">
      <alignment horizontal="center" vertical="top" wrapText="1"/>
    </xf>
    <xf numFmtId="0" fontId="64" fillId="0" borderId="0" xfId="0" applyFont="1" applyAlignment="1">
      <alignment horizontal="center" vertical="top" wrapText="1"/>
    </xf>
    <xf numFmtId="0" fontId="73" fillId="0" borderId="0" xfId="0" applyFont="1" applyAlignment="1">
      <alignment horizontal="center" vertical="top" wrapText="1"/>
    </xf>
    <xf numFmtId="49" fontId="73" fillId="0" borderId="0" xfId="0" applyNumberFormat="1" applyFont="1" applyAlignment="1">
      <alignment horizontal="center" vertical="center" wrapText="1"/>
    </xf>
    <xf numFmtId="0" fontId="41" fillId="0" borderId="5" xfId="0" applyFont="1" applyFill="1" applyBorder="1" applyAlignment="1">
      <alignment horizontal="left" wrapText="1"/>
    </xf>
    <xf numFmtId="0" fontId="41" fillId="0" borderId="7" xfId="0" applyFont="1" applyFill="1" applyBorder="1" applyAlignment="1">
      <alignment horizontal="left" wrapText="1"/>
    </xf>
    <xf numFmtId="0" fontId="75" fillId="0" borderId="5" xfId="0" applyFont="1" applyBorder="1" applyAlignment="1">
      <alignment horizontal="center" wrapText="1"/>
    </xf>
    <xf numFmtId="0" fontId="75" fillId="0" borderId="0" xfId="0" applyFont="1" applyBorder="1" applyAlignment="1">
      <alignment wrapText="1"/>
    </xf>
    <xf numFmtId="0" fontId="75" fillId="0" borderId="7" xfId="0" applyFont="1" applyBorder="1" applyAlignment="1">
      <alignment wrapText="1"/>
    </xf>
    <xf numFmtId="165" fontId="75" fillId="0" borderId="5" xfId="0" applyNumberFormat="1" applyFont="1" applyFill="1" applyBorder="1" applyAlignment="1">
      <alignment horizontal="center" wrapText="1"/>
    </xf>
    <xf numFmtId="165" fontId="75" fillId="0" borderId="7" xfId="0" applyNumberFormat="1" applyFont="1" applyFill="1" applyBorder="1" applyAlignment="1">
      <alignment horizontal="center" wrapText="1"/>
    </xf>
    <xf numFmtId="0" fontId="70" fillId="0" borderId="8" xfId="0" quotePrefix="1" applyNumberFormat="1" applyFont="1" applyBorder="1" applyAlignment="1">
      <alignment horizontal="center" vertical="center" wrapText="1"/>
    </xf>
    <xf numFmtId="0" fontId="70" fillId="0" borderId="10" xfId="0" quotePrefix="1" applyNumberFormat="1" applyFont="1" applyBorder="1" applyAlignment="1">
      <alignment horizontal="center" vertical="center" wrapText="1"/>
    </xf>
    <xf numFmtId="0" fontId="70" fillId="0" borderId="6" xfId="0" quotePrefix="1" applyNumberFormat="1" applyFont="1" applyBorder="1" applyAlignment="1">
      <alignment horizontal="center" vertical="center" wrapText="1"/>
    </xf>
    <xf numFmtId="0" fontId="75" fillId="0" borderId="5" xfId="0" applyFont="1" applyBorder="1" applyAlignment="1">
      <alignment horizontal="center" vertical="center" wrapText="1"/>
    </xf>
    <xf numFmtId="0" fontId="75" fillId="0" borderId="0" xfId="0" applyFont="1" applyBorder="1" applyAlignment="1">
      <alignment horizontal="center" vertical="center" wrapText="1"/>
    </xf>
    <xf numFmtId="165" fontId="75" fillId="0" borderId="5" xfId="0" applyNumberFormat="1" applyFont="1" applyBorder="1" applyAlignment="1">
      <alignment horizontal="center" vertical="center"/>
    </xf>
    <xf numFmtId="165" fontId="75" fillId="0" borderId="7" xfId="0" applyNumberFormat="1" applyFont="1" applyBorder="1" applyAlignment="1">
      <alignment horizontal="center" vertical="center"/>
    </xf>
    <xf numFmtId="0" fontId="41" fillId="0" borderId="0" xfId="0" applyFont="1" applyAlignment="1">
      <alignment horizontal="left" wrapText="1"/>
    </xf>
    <xf numFmtId="0" fontId="41" fillId="0" borderId="0" xfId="0" applyFont="1" applyAlignment="1">
      <alignment horizontal="center" wrapText="1"/>
    </xf>
    <xf numFmtId="0" fontId="30" fillId="0" borderId="1" xfId="0" applyFont="1" applyBorder="1" applyAlignment="1">
      <alignment horizontal="left"/>
    </xf>
    <xf numFmtId="0" fontId="0" fillId="0" borderId="0" xfId="0" applyBorder="1" applyAlignment="1"/>
    <xf numFmtId="0" fontId="0" fillId="0" borderId="1" xfId="0" applyBorder="1" applyAlignment="1"/>
    <xf numFmtId="0" fontId="41" fillId="0" borderId="0" xfId="0" applyFont="1" applyFill="1" applyAlignment="1">
      <alignment horizontal="left" wrapText="1"/>
    </xf>
    <xf numFmtId="17" fontId="75" fillId="0" borderId="8" xfId="0" quotePrefix="1" applyNumberFormat="1" applyFont="1" applyBorder="1" applyAlignment="1">
      <alignment horizontal="center" vertical="center"/>
    </xf>
    <xf numFmtId="17" fontId="75" fillId="0" borderId="10" xfId="0" quotePrefix="1" applyNumberFormat="1" applyFont="1" applyBorder="1" applyAlignment="1">
      <alignment horizontal="center" vertical="center"/>
    </xf>
    <xf numFmtId="17" fontId="75" fillId="0" borderId="6" xfId="0" quotePrefix="1" applyNumberFormat="1" applyFont="1" applyBorder="1" applyAlignment="1">
      <alignment horizontal="center" vertical="center"/>
    </xf>
    <xf numFmtId="0" fontId="41" fillId="0" borderId="12" xfId="0" quotePrefix="1" applyFont="1" applyFill="1" applyBorder="1" applyAlignment="1">
      <alignment horizontal="center" vertical="center"/>
    </xf>
    <xf numFmtId="0" fontId="41" fillId="0" borderId="14" xfId="0" quotePrefix="1" applyFont="1" applyFill="1" applyBorder="1" applyAlignment="1">
      <alignment horizontal="center" vertical="center"/>
    </xf>
    <xf numFmtId="0" fontId="41" fillId="0" borderId="15" xfId="0" quotePrefix="1" applyFont="1" applyFill="1" applyBorder="1" applyAlignment="1">
      <alignment horizontal="center" vertical="center"/>
    </xf>
    <xf numFmtId="0" fontId="75" fillId="0" borderId="8" xfId="0" applyFont="1" applyFill="1" applyBorder="1" applyAlignment="1">
      <alignment horizontal="center" wrapText="1"/>
    </xf>
    <xf numFmtId="0" fontId="75" fillId="0" borderId="10" xfId="0" applyFont="1" applyFill="1" applyBorder="1" applyAlignment="1">
      <alignment horizontal="center" wrapText="1"/>
    </xf>
    <xf numFmtId="0" fontId="41" fillId="0" borderId="0" xfId="0" applyFont="1" applyFill="1" applyBorder="1" applyAlignment="1">
      <alignment horizontal="left" vertical="top" wrapText="1"/>
    </xf>
    <xf numFmtId="0" fontId="41" fillId="0" borderId="0" xfId="0" applyFont="1" applyAlignment="1">
      <alignment horizontal="left" vertical="top" wrapText="1"/>
    </xf>
    <xf numFmtId="0" fontId="75" fillId="0" borderId="0" xfId="0" applyFont="1" applyBorder="1" applyAlignment="1">
      <alignment horizontal="center" wrapText="1"/>
    </xf>
    <xf numFmtId="0" fontId="75" fillId="0" borderId="7" xfId="0" applyFont="1" applyBorder="1" applyAlignment="1">
      <alignment horizontal="center" wrapText="1"/>
    </xf>
    <xf numFmtId="0" fontId="41" fillId="0" borderId="0" xfId="0" applyFont="1" applyFill="1" applyBorder="1" applyAlignment="1">
      <alignment horizontal="left" wrapText="1"/>
    </xf>
    <xf numFmtId="0" fontId="41" fillId="0" borderId="0" xfId="0" applyFont="1" applyAlignment="1">
      <alignment horizontal="center" vertical="top" wrapText="1"/>
    </xf>
    <xf numFmtId="0" fontId="28" fillId="0" borderId="12" xfId="0" applyFont="1" applyBorder="1" applyAlignment="1">
      <alignment horizontal="center" wrapText="1"/>
    </xf>
    <xf numFmtId="0" fontId="28" fillId="0" borderId="14" xfId="0" applyFont="1" applyBorder="1" applyAlignment="1">
      <alignment horizontal="center" wrapText="1"/>
    </xf>
    <xf numFmtId="0" fontId="28" fillId="0" borderId="15" xfId="0" applyFont="1" applyBorder="1" applyAlignment="1">
      <alignment horizontal="center" wrapText="1"/>
    </xf>
    <xf numFmtId="17" fontId="41" fillId="0" borderId="12" xfId="0" quotePrefix="1" applyNumberFormat="1" applyFont="1" applyBorder="1" applyAlignment="1">
      <alignment horizontal="center" vertical="center"/>
    </xf>
    <xf numFmtId="17" fontId="41" fillId="0" borderId="15" xfId="0" quotePrefix="1" applyNumberFormat="1" applyFont="1" applyBorder="1" applyAlignment="1">
      <alignment horizontal="center" vertical="center"/>
    </xf>
    <xf numFmtId="0" fontId="30" fillId="0" borderId="33" xfId="0" applyFont="1" applyBorder="1" applyAlignment="1">
      <alignment horizontal="left"/>
    </xf>
    <xf numFmtId="0" fontId="41" fillId="0" borderId="12" xfId="0" applyFont="1" applyBorder="1" applyAlignment="1">
      <alignment horizontal="center" vertical="center"/>
    </xf>
    <xf numFmtId="0" fontId="41" fillId="0" borderId="15" xfId="0" applyFont="1" applyBorder="1" applyAlignment="1">
      <alignment horizontal="center" vertical="center"/>
    </xf>
    <xf numFmtId="0" fontId="75" fillId="0" borderId="46" xfId="0" applyFont="1" applyFill="1" applyBorder="1" applyAlignment="1">
      <alignment horizontal="center" vertical="center"/>
    </xf>
    <xf numFmtId="0" fontId="75" fillId="0" borderId="47" xfId="0" applyFont="1" applyFill="1" applyBorder="1" applyAlignment="1">
      <alignment horizontal="center" vertical="center"/>
    </xf>
    <xf numFmtId="0" fontId="75" fillId="0" borderId="30" xfId="0" applyFont="1" applyFill="1" applyBorder="1" applyAlignment="1">
      <alignment horizontal="center" vertical="center"/>
    </xf>
    <xf numFmtId="0" fontId="75" fillId="0" borderId="5" xfId="0" applyFont="1" applyFill="1" applyBorder="1" applyAlignment="1">
      <alignment horizontal="center"/>
    </xf>
    <xf numFmtId="0" fontId="75" fillId="0" borderId="0" xfId="0" applyFont="1" applyBorder="1" applyAlignment="1"/>
    <xf numFmtId="0" fontId="75" fillId="0" borderId="7" xfId="0" applyFont="1" applyBorder="1" applyAlignment="1"/>
    <xf numFmtId="0" fontId="30" fillId="0" borderId="16" xfId="0" applyFont="1" applyBorder="1" applyAlignment="1">
      <alignment horizontal="left" wrapText="1"/>
    </xf>
    <xf numFmtId="0" fontId="30" fillId="0" borderId="16" xfId="0" applyFont="1" applyBorder="1" applyAlignment="1"/>
    <xf numFmtId="0" fontId="75" fillId="0" borderId="0" xfId="0" applyFont="1" applyFill="1" applyBorder="1" applyAlignment="1">
      <alignment horizontal="center"/>
    </xf>
    <xf numFmtId="0" fontId="30" fillId="0" borderId="0" xfId="0" applyFont="1" applyBorder="1" applyAlignment="1">
      <alignment horizontal="left" vertical="top" wrapText="1"/>
    </xf>
    <xf numFmtId="0" fontId="61" fillId="0" borderId="12" xfId="78" quotePrefix="1" applyFont="1" applyBorder="1" applyAlignment="1">
      <alignment horizontal="center"/>
    </xf>
    <xf numFmtId="0" fontId="61" fillId="0" borderId="14" xfId="78" applyFont="1" applyBorder="1" applyAlignment="1">
      <alignment horizontal="center"/>
    </xf>
    <xf numFmtId="0" fontId="61" fillId="0" borderId="15" xfId="78" applyFont="1" applyBorder="1" applyAlignment="1">
      <alignment horizontal="center"/>
    </xf>
    <xf numFmtId="0" fontId="43" fillId="0" borderId="12" xfId="78" quotePrefix="1" applyFont="1" applyBorder="1" applyAlignment="1">
      <alignment horizontal="center"/>
    </xf>
    <xf numFmtId="0" fontId="43" fillId="0" borderId="14" xfId="78" applyFont="1" applyBorder="1" applyAlignment="1">
      <alignment horizontal="center"/>
    </xf>
    <xf numFmtId="0" fontId="43" fillId="0" borderId="15" xfId="78" applyFont="1" applyBorder="1" applyAlignment="1">
      <alignment horizontal="center"/>
    </xf>
    <xf numFmtId="0" fontId="38" fillId="0" borderId="0" xfId="1181" applyFont="1" applyFill="1" applyBorder="1" applyAlignment="1">
      <alignment horizontal="left" vertical="top" wrapText="1"/>
    </xf>
    <xf numFmtId="0" fontId="71" fillId="0" borderId="35" xfId="73" applyFont="1" applyFill="1" applyBorder="1" applyAlignment="1">
      <alignment horizontal="left"/>
    </xf>
    <xf numFmtId="0" fontId="71" fillId="0" borderId="37" xfId="73" applyFont="1" applyFill="1" applyBorder="1" applyAlignment="1">
      <alignment horizontal="left"/>
    </xf>
    <xf numFmtId="0" fontId="71" fillId="0" borderId="36" xfId="73" applyFont="1" applyFill="1" applyBorder="1" applyAlignment="1">
      <alignment horizontal="left"/>
    </xf>
    <xf numFmtId="0" fontId="69" fillId="0" borderId="13" xfId="73" applyFont="1" applyFill="1" applyBorder="1" applyAlignment="1">
      <alignment horizontal="center" wrapText="1"/>
    </xf>
    <xf numFmtId="0" fontId="98" fillId="0" borderId="13" xfId="73" applyFont="1" applyFill="1" applyBorder="1" applyAlignment="1">
      <alignment horizontal="center" wrapText="1"/>
    </xf>
    <xf numFmtId="0" fontId="99" fillId="0" borderId="13" xfId="73" applyFont="1" applyFill="1" applyBorder="1" applyAlignment="1">
      <alignment horizontal="center" wrapText="1"/>
    </xf>
  </cellXfs>
  <cellStyles count="1182">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3" xfId="1157" xr:uid="{5220DFC5-3C03-4E06-B7B8-A2D3238CF076}"/>
    <cellStyle name="Normal 16 4" xfId="1166" xr:uid="{D6DF41D3-FB3D-4F24-8FFA-D374EA68B93D}"/>
    <cellStyle name="Normal 16 4 2" xfId="1179" xr:uid="{FBED7334-6726-435F-B408-AE149A59F8CA}"/>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1" xfId="1172" xr:uid="{FE16F02E-A92E-4CA5-9EFE-62390C6C2969}"/>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64"/>
  <sheetViews>
    <sheetView showGridLines="0" tabSelected="1" zoomScaleNormal="100" workbookViewId="0">
      <selection activeCell="B3" sqref="B3:P17"/>
    </sheetView>
  </sheetViews>
  <sheetFormatPr defaultColWidth="8.88671875" defaultRowHeight="13.2" x14ac:dyDescent="0.25"/>
  <cols>
    <col min="1" max="1" width="8.33203125" style="81" customWidth="1"/>
    <col min="2" max="2" width="11.88671875" style="81" customWidth="1"/>
    <col min="3" max="4" width="8.88671875" style="81"/>
    <col min="5" max="5" width="10.6640625" style="81" bestFit="1" customWidth="1"/>
    <col min="6" max="6" width="8.88671875" style="81"/>
    <col min="7" max="7" width="10.6640625" style="81" bestFit="1" customWidth="1"/>
    <col min="8" max="10" width="8.88671875" style="81"/>
    <col min="11" max="11" width="10.6640625" style="81" bestFit="1" customWidth="1"/>
    <col min="12" max="14" width="8.88671875" style="81"/>
    <col min="15" max="15" width="10" style="81" customWidth="1"/>
    <col min="16" max="16" width="12.109375" style="81" customWidth="1"/>
    <col min="17" max="17" width="5.21875" style="81" customWidth="1"/>
    <col min="18" max="16384" width="8.88671875" style="81"/>
  </cols>
  <sheetData>
    <row r="1" spans="1:17" s="413" customFormat="1" x14ac:dyDescent="0.25"/>
    <row r="3" spans="1:17" s="77" customFormat="1" ht="26.4" customHeight="1" x14ac:dyDescent="0.25">
      <c r="B3" s="596" t="s">
        <v>140</v>
      </c>
      <c r="C3" s="596"/>
      <c r="D3" s="596"/>
      <c r="E3" s="596"/>
      <c r="F3" s="596"/>
      <c r="G3" s="596"/>
      <c r="H3" s="596"/>
      <c r="I3" s="596"/>
      <c r="J3" s="596"/>
      <c r="K3" s="596"/>
      <c r="L3" s="596"/>
      <c r="M3" s="596"/>
      <c r="N3" s="596"/>
      <c r="O3" s="596"/>
      <c r="P3" s="596"/>
    </row>
    <row r="4" spans="1:17" s="77" customFormat="1" ht="12.6" customHeight="1" x14ac:dyDescent="0.25">
      <c r="B4" s="597"/>
      <c r="C4" s="597"/>
      <c r="D4" s="597"/>
      <c r="E4" s="597"/>
      <c r="F4" s="597"/>
      <c r="G4" s="597"/>
      <c r="H4" s="597"/>
      <c r="I4" s="597"/>
      <c r="J4" s="597"/>
      <c r="K4" s="597"/>
      <c r="L4" s="597"/>
      <c r="M4" s="597"/>
      <c r="N4" s="597"/>
      <c r="O4" s="597"/>
      <c r="P4" s="597"/>
    </row>
    <row r="5" spans="1:17" s="77" customFormat="1" ht="22.2" customHeight="1" x14ac:dyDescent="0.25">
      <c r="B5" s="598" t="s">
        <v>221</v>
      </c>
      <c r="C5" s="598"/>
      <c r="D5" s="598"/>
      <c r="E5" s="598"/>
      <c r="F5" s="598"/>
      <c r="G5" s="598"/>
      <c r="H5" s="598"/>
      <c r="I5" s="598"/>
      <c r="J5" s="598"/>
      <c r="K5" s="598"/>
      <c r="L5" s="598"/>
      <c r="M5" s="598"/>
      <c r="N5" s="598"/>
      <c r="O5" s="598"/>
      <c r="P5" s="598"/>
    </row>
    <row r="6" spans="1:17" s="77" customFormat="1" ht="12.6" customHeight="1" x14ac:dyDescent="0.25">
      <c r="B6" s="393"/>
      <c r="C6" s="393"/>
      <c r="D6" s="393"/>
      <c r="E6" s="393"/>
      <c r="F6" s="393"/>
      <c r="G6" s="393"/>
      <c r="H6" s="393"/>
      <c r="I6" s="393"/>
      <c r="J6" s="393"/>
      <c r="K6" s="393"/>
      <c r="L6" s="393"/>
      <c r="M6" s="393"/>
      <c r="N6" s="393"/>
      <c r="O6" s="393"/>
      <c r="P6" s="393"/>
    </row>
    <row r="7" spans="1:17" s="44" customFormat="1" ht="22.2" customHeight="1" x14ac:dyDescent="0.25">
      <c r="B7" s="599" t="s">
        <v>222</v>
      </c>
      <c r="C7" s="599"/>
      <c r="D7" s="599"/>
      <c r="E7" s="599"/>
      <c r="F7" s="599"/>
      <c r="G7" s="599"/>
      <c r="H7" s="599"/>
      <c r="I7" s="599"/>
      <c r="J7" s="599"/>
      <c r="K7" s="599"/>
      <c r="L7" s="599"/>
      <c r="M7" s="599"/>
      <c r="N7" s="599"/>
      <c r="O7" s="599"/>
      <c r="P7" s="599"/>
    </row>
    <row r="8" spans="1:17" s="44" customFormat="1" ht="12.6" customHeight="1" x14ac:dyDescent="0.25">
      <c r="B8" s="437"/>
      <c r="C8" s="437"/>
      <c r="D8" s="437"/>
      <c r="E8" s="437"/>
      <c r="F8" s="437"/>
      <c r="G8" s="437"/>
      <c r="H8" s="437"/>
      <c r="I8" s="437"/>
      <c r="J8" s="437"/>
      <c r="K8" s="437"/>
      <c r="L8" s="437"/>
      <c r="M8" s="437"/>
      <c r="N8" s="437"/>
      <c r="O8" s="437"/>
      <c r="P8" s="437"/>
    </row>
    <row r="9" spans="1:17" s="413" customFormat="1" ht="35.4" customHeight="1" x14ac:dyDescent="0.25">
      <c r="A9" s="77"/>
      <c r="B9" s="595" t="s">
        <v>223</v>
      </c>
      <c r="C9" s="595"/>
      <c r="D9" s="595"/>
      <c r="E9" s="595"/>
      <c r="F9" s="595"/>
      <c r="G9" s="595"/>
      <c r="H9" s="595"/>
      <c r="I9" s="595"/>
      <c r="J9" s="595"/>
      <c r="K9" s="595"/>
      <c r="L9" s="595"/>
      <c r="M9" s="595"/>
      <c r="N9" s="595"/>
      <c r="O9" s="595"/>
      <c r="P9" s="595"/>
    </row>
    <row r="10" spans="1:17" s="413" customFormat="1" ht="12.6" customHeight="1" x14ac:dyDescent="0.25">
      <c r="A10" s="77"/>
      <c r="B10" s="468"/>
      <c r="C10" s="468"/>
      <c r="D10" s="468"/>
      <c r="E10" s="468"/>
      <c r="F10" s="468"/>
      <c r="G10" s="468"/>
      <c r="H10" s="468"/>
      <c r="I10" s="468"/>
      <c r="J10" s="468"/>
      <c r="K10" s="468"/>
      <c r="L10" s="468"/>
      <c r="M10" s="468"/>
      <c r="N10" s="468"/>
      <c r="O10" s="468"/>
      <c r="P10" s="468"/>
    </row>
    <row r="11" spans="1:17" s="413" customFormat="1" ht="35.4" customHeight="1" x14ac:dyDescent="0.25">
      <c r="A11" s="77"/>
      <c r="B11" s="595" t="s">
        <v>269</v>
      </c>
      <c r="C11" s="595"/>
      <c r="D11" s="595"/>
      <c r="E11" s="595"/>
      <c r="F11" s="595"/>
      <c r="G11" s="595"/>
      <c r="H11" s="595"/>
      <c r="I11" s="595"/>
      <c r="J11" s="595"/>
      <c r="K11" s="595"/>
      <c r="L11" s="595"/>
      <c r="M11" s="595"/>
      <c r="N11" s="595"/>
      <c r="O11" s="595"/>
      <c r="P11" s="595"/>
    </row>
    <row r="12" spans="1:17" ht="12.6" customHeight="1" x14ac:dyDescent="0.25">
      <c r="A12" s="77"/>
      <c r="B12" s="403"/>
      <c r="C12" s="403"/>
      <c r="D12" s="403"/>
      <c r="E12" s="403"/>
      <c r="F12" s="403"/>
      <c r="G12" s="403"/>
      <c r="H12" s="403"/>
      <c r="I12" s="403"/>
      <c r="J12" s="403"/>
      <c r="K12" s="403"/>
      <c r="L12" s="403"/>
      <c r="M12" s="403"/>
      <c r="N12" s="403"/>
      <c r="O12" s="403"/>
      <c r="P12" s="403"/>
      <c r="Q12" s="402"/>
    </row>
    <row r="13" spans="1:17" s="77" customFormat="1" ht="32.4" customHeight="1" x14ac:dyDescent="0.25">
      <c r="B13" s="595" t="s">
        <v>213</v>
      </c>
      <c r="C13" s="595"/>
      <c r="D13" s="595"/>
      <c r="E13" s="595"/>
      <c r="F13" s="595"/>
      <c r="G13" s="595"/>
      <c r="H13" s="595"/>
      <c r="I13" s="595"/>
      <c r="J13" s="595"/>
      <c r="K13" s="595"/>
      <c r="L13" s="595"/>
      <c r="M13" s="595"/>
      <c r="N13" s="595"/>
      <c r="O13" s="595"/>
      <c r="P13" s="595"/>
      <c r="Q13" s="86"/>
    </row>
    <row r="14" spans="1:17" s="77" customFormat="1" ht="11.4" customHeight="1" x14ac:dyDescent="0.25"/>
    <row r="15" spans="1:17" s="77" customFormat="1" ht="11.4" customHeight="1" x14ac:dyDescent="0.25">
      <c r="E15" s="428"/>
      <c r="F15" s="428"/>
      <c r="G15" s="428"/>
      <c r="H15" s="428"/>
      <c r="I15" s="428"/>
      <c r="J15" s="428"/>
      <c r="K15" s="428"/>
    </row>
    <row r="16" spans="1:17" s="77" customFormat="1" ht="11.4" customHeight="1" x14ac:dyDescent="0.25">
      <c r="E16" s="428"/>
      <c r="F16" s="428"/>
      <c r="G16" s="428"/>
      <c r="H16" s="428"/>
      <c r="I16" s="428"/>
      <c r="J16" s="428"/>
      <c r="K16" s="428"/>
    </row>
    <row r="17" spans="5:11" s="77" customFormat="1" ht="11.4" customHeight="1" x14ac:dyDescent="0.25">
      <c r="E17" s="428"/>
      <c r="F17" s="428"/>
      <c r="G17" s="428"/>
      <c r="H17" s="428"/>
      <c r="I17" s="428"/>
      <c r="J17" s="428"/>
      <c r="K17" s="428"/>
    </row>
    <row r="18" spans="5:11" s="77" customFormat="1" ht="11.4" customHeight="1" x14ac:dyDescent="0.25">
      <c r="E18" s="428"/>
      <c r="F18" s="428"/>
      <c r="G18" s="428"/>
      <c r="H18" s="428"/>
      <c r="I18" s="428"/>
      <c r="J18" s="428"/>
      <c r="K18" s="428"/>
    </row>
    <row r="19" spans="5:11" s="77" customFormat="1" ht="11.4" customHeight="1" x14ac:dyDescent="0.25">
      <c r="E19" s="428"/>
      <c r="F19" s="428"/>
      <c r="G19" s="428"/>
      <c r="H19" s="428"/>
      <c r="I19" s="428"/>
      <c r="J19" s="428"/>
      <c r="K19" s="428"/>
    </row>
    <row r="20" spans="5:11" s="77" customFormat="1" ht="11.4" customHeight="1" x14ac:dyDescent="0.25"/>
    <row r="21" spans="5:11" s="77" customFormat="1" ht="11.4" customHeight="1" x14ac:dyDescent="0.25"/>
    <row r="22" spans="5:11" s="77" customFormat="1" ht="11.4" customHeight="1" x14ac:dyDescent="0.25"/>
    <row r="23" spans="5:11" s="77" customFormat="1" ht="11.4" customHeight="1" x14ac:dyDescent="0.25"/>
    <row r="24" spans="5:11" s="77" customFormat="1" ht="11.4" customHeight="1" x14ac:dyDescent="0.25"/>
    <row r="25" spans="5:11" s="77" customFormat="1" ht="11.4" customHeight="1" x14ac:dyDescent="0.25"/>
    <row r="26" spans="5:11" s="77" customFormat="1" ht="11.4" customHeight="1" x14ac:dyDescent="0.25"/>
    <row r="27" spans="5:11" s="77" customFormat="1" ht="11.4" customHeight="1" x14ac:dyDescent="0.25"/>
    <row r="28" spans="5:11" s="77" customFormat="1" ht="11.4" customHeight="1" x14ac:dyDescent="0.25"/>
    <row r="29" spans="5:11" s="77" customFormat="1" ht="11.4" customHeight="1" x14ac:dyDescent="0.25"/>
    <row r="30" spans="5:11" s="77" customFormat="1" ht="11.4" customHeight="1" x14ac:dyDescent="0.25"/>
    <row r="31" spans="5:11" s="77" customFormat="1" ht="11.4" customHeight="1" x14ac:dyDescent="0.25"/>
    <row r="32" spans="5:11" s="77" customFormat="1" ht="11.4" customHeight="1" x14ac:dyDescent="0.25"/>
    <row r="33" s="77" customFormat="1" ht="11.4" customHeight="1" x14ac:dyDescent="0.25"/>
    <row r="34" s="77" customFormat="1" ht="11.4" customHeight="1" x14ac:dyDescent="0.25"/>
    <row r="35" s="77" customFormat="1" ht="11.4" customHeight="1" x14ac:dyDescent="0.25"/>
    <row r="36" s="77" customFormat="1" ht="11.4" customHeight="1" x14ac:dyDescent="0.25"/>
    <row r="37" s="77" customFormat="1" ht="11.4" customHeight="1" x14ac:dyDescent="0.25"/>
    <row r="38" s="77" customFormat="1" ht="11.4" customHeight="1" x14ac:dyDescent="0.25"/>
    <row r="39" s="77" customFormat="1" ht="11.4" customHeight="1" x14ac:dyDescent="0.25"/>
    <row r="40" s="77" customFormat="1" ht="11.4" customHeight="1" x14ac:dyDescent="0.25"/>
    <row r="41" s="77" customFormat="1" ht="11.4" customHeight="1" x14ac:dyDescent="0.25"/>
    <row r="42" s="77" customFormat="1" ht="11.4" customHeight="1" x14ac:dyDescent="0.25"/>
    <row r="43" s="77" customFormat="1" ht="11.4" customHeight="1" x14ac:dyDescent="0.25"/>
    <row r="44" s="77" customFormat="1" ht="11.4" customHeight="1" x14ac:dyDescent="0.25"/>
    <row r="45" s="77" customFormat="1" ht="11.4" customHeight="1" x14ac:dyDescent="0.25"/>
    <row r="46" s="77" customFormat="1" ht="11.4" customHeight="1" x14ac:dyDescent="0.25"/>
    <row r="47" s="77" customFormat="1" ht="11.4" customHeight="1" x14ac:dyDescent="0.25"/>
    <row r="48" s="77" customFormat="1" ht="11.4" customHeight="1" x14ac:dyDescent="0.25"/>
    <row r="49" s="77" customFormat="1" ht="11.4" customHeight="1" x14ac:dyDescent="0.25"/>
    <row r="50" s="77" customFormat="1" ht="11.4" customHeight="1" x14ac:dyDescent="0.25"/>
    <row r="51" s="77" customFormat="1" ht="11.4" customHeight="1" x14ac:dyDescent="0.25"/>
    <row r="52" s="77" customFormat="1" ht="11.4" customHeight="1" x14ac:dyDescent="0.25"/>
    <row r="53" s="77" customFormat="1" ht="11.4" customHeight="1" x14ac:dyDescent="0.25"/>
    <row r="54" s="77" customFormat="1" ht="11.4" customHeight="1" x14ac:dyDescent="0.25"/>
    <row r="55" s="77" customFormat="1" ht="10.199999999999999" customHeight="1" x14ac:dyDescent="0.25"/>
    <row r="56" ht="10.199999999999999" customHeight="1" x14ac:dyDescent="0.25"/>
    <row r="57" ht="10.199999999999999" customHeight="1" x14ac:dyDescent="0.25"/>
    <row r="58" ht="10.199999999999999" customHeight="1" x14ac:dyDescent="0.25"/>
    <row r="59" ht="10.199999999999999" customHeight="1" x14ac:dyDescent="0.25"/>
    <row r="60" ht="10.199999999999999" customHeight="1" x14ac:dyDescent="0.25"/>
    <row r="61" ht="10.199999999999999" customHeight="1" x14ac:dyDescent="0.25"/>
    <row r="62" ht="10.199999999999999" customHeight="1" x14ac:dyDescent="0.25"/>
    <row r="63" ht="10.199999999999999" customHeight="1" x14ac:dyDescent="0.25"/>
    <row r="64" ht="10.199999999999999" customHeight="1" x14ac:dyDescent="0.25"/>
  </sheetData>
  <mergeCells count="7">
    <mergeCell ref="B13:P13"/>
    <mergeCell ref="B3:P3"/>
    <mergeCell ref="B4:P4"/>
    <mergeCell ref="B5:P5"/>
    <mergeCell ref="B7:P7"/>
    <mergeCell ref="B9:P9"/>
    <mergeCell ref="B11:P11"/>
  </mergeCells>
  <printOptions horizontalCentered="1"/>
  <pageMargins left="0.7" right="0.7" top="1"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92"/>
  <sheetViews>
    <sheetView showGridLines="0" zoomScaleNormal="100" workbookViewId="0">
      <selection sqref="A1:Q14"/>
    </sheetView>
  </sheetViews>
  <sheetFormatPr defaultRowHeight="13.2" x14ac:dyDescent="0.25"/>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ht="19.2" x14ac:dyDescent="0.3">
      <c r="A1" s="41" t="s">
        <v>284</v>
      </c>
      <c r="B1" s="32"/>
      <c r="C1" s="32"/>
      <c r="D1" s="32"/>
      <c r="E1" s="32"/>
      <c r="F1" s="32"/>
      <c r="G1" s="32"/>
      <c r="H1" s="32"/>
      <c r="I1" s="32"/>
      <c r="J1" s="32"/>
      <c r="K1" s="32"/>
      <c r="L1" s="32"/>
      <c r="M1" s="32"/>
      <c r="N1" s="32"/>
      <c r="O1" s="32"/>
      <c r="P1" s="32"/>
    </row>
    <row r="2" spans="1:20" ht="18" customHeight="1" x14ac:dyDescent="0.3">
      <c r="A2" s="11"/>
      <c r="B2" s="302" t="s">
        <v>226</v>
      </c>
      <c r="C2" s="217" t="s">
        <v>227</v>
      </c>
      <c r="D2" s="217" t="s">
        <v>228</v>
      </c>
      <c r="E2" s="429" t="s">
        <v>229</v>
      </c>
      <c r="F2" s="217" t="s">
        <v>230</v>
      </c>
      <c r="G2" s="217" t="s">
        <v>231</v>
      </c>
      <c r="H2" s="217" t="s">
        <v>232</v>
      </c>
      <c r="I2" s="217" t="s">
        <v>233</v>
      </c>
      <c r="J2" s="429" t="s">
        <v>234</v>
      </c>
      <c r="K2" s="217" t="s">
        <v>235</v>
      </c>
      <c r="L2" s="217" t="s">
        <v>236</v>
      </c>
      <c r="M2" s="218" t="s">
        <v>237</v>
      </c>
      <c r="N2" s="623" t="s">
        <v>246</v>
      </c>
      <c r="O2" s="624"/>
      <c r="P2" s="625"/>
    </row>
    <row r="3" spans="1:20" s="50" customFormat="1" ht="34.5" customHeight="1" x14ac:dyDescent="0.2">
      <c r="A3" s="49"/>
      <c r="B3" s="118">
        <v>43773</v>
      </c>
      <c r="C3" s="119">
        <v>43801</v>
      </c>
      <c r="D3" s="120">
        <v>43829</v>
      </c>
      <c r="E3" s="119">
        <v>43864</v>
      </c>
      <c r="F3" s="119">
        <v>43892</v>
      </c>
      <c r="G3" s="119" t="s">
        <v>265</v>
      </c>
      <c r="H3" s="119">
        <v>43948</v>
      </c>
      <c r="I3" s="119">
        <v>43983</v>
      </c>
      <c r="J3" s="119">
        <v>44012</v>
      </c>
      <c r="K3" s="119">
        <v>44046</v>
      </c>
      <c r="L3" s="119">
        <v>44074</v>
      </c>
      <c r="M3" s="119">
        <v>44102</v>
      </c>
      <c r="N3" s="475" t="s">
        <v>165</v>
      </c>
      <c r="O3" s="476" t="s">
        <v>57</v>
      </c>
      <c r="P3" s="433" t="s">
        <v>166</v>
      </c>
    </row>
    <row r="4" spans="1:20" ht="12.6" customHeight="1" x14ac:dyDescent="0.3">
      <c r="A4" s="347"/>
      <c r="B4" s="145"/>
      <c r="C4" s="146"/>
      <c r="D4" s="146"/>
      <c r="E4" s="146"/>
      <c r="F4" s="348"/>
      <c r="G4" s="307"/>
      <c r="H4" s="307"/>
      <c r="I4" s="95"/>
      <c r="J4" s="95"/>
      <c r="K4" s="95"/>
      <c r="L4" s="95"/>
      <c r="M4" s="144"/>
      <c r="N4" s="349"/>
      <c r="O4" s="350"/>
      <c r="P4" s="106"/>
    </row>
    <row r="5" spans="1:20" ht="15.6" customHeight="1" x14ac:dyDescent="0.3">
      <c r="A5" s="106"/>
      <c r="B5" s="602" t="s">
        <v>210</v>
      </c>
      <c r="C5" s="630"/>
      <c r="D5" s="630"/>
      <c r="E5" s="630"/>
      <c r="F5" s="630"/>
      <c r="G5" s="630"/>
      <c r="H5" s="630"/>
      <c r="I5" s="630"/>
      <c r="J5" s="630"/>
      <c r="K5" s="630"/>
      <c r="L5" s="630"/>
      <c r="M5" s="631"/>
      <c r="N5" s="220"/>
      <c r="O5" s="221"/>
      <c r="P5" s="220"/>
    </row>
    <row r="6" spans="1:20" ht="12.6" customHeight="1" x14ac:dyDescent="0.3">
      <c r="A6" s="106"/>
      <c r="B6" s="129"/>
      <c r="C6" s="95"/>
      <c r="D6" s="95"/>
      <c r="E6" s="95"/>
      <c r="F6" s="351"/>
      <c r="G6" s="307"/>
      <c r="H6" s="307"/>
      <c r="I6" s="95"/>
      <c r="J6" s="95"/>
      <c r="K6" s="95"/>
      <c r="L6" s="95"/>
      <c r="M6" s="144"/>
      <c r="N6" s="106"/>
      <c r="O6" s="144"/>
      <c r="P6" s="106"/>
    </row>
    <row r="7" spans="1:20" ht="15.6" customHeight="1" x14ac:dyDescent="0.25">
      <c r="A7" s="352" t="s">
        <v>146</v>
      </c>
      <c r="B7" s="353">
        <f t="shared" ref="B7:B8" si="0">N7</f>
        <v>2639</v>
      </c>
      <c r="C7" s="228"/>
      <c r="D7" s="205"/>
      <c r="E7" s="205"/>
      <c r="F7" s="205"/>
      <c r="G7" s="205"/>
      <c r="H7" s="205"/>
      <c r="I7" s="205"/>
      <c r="J7" s="205"/>
      <c r="K7" s="205"/>
      <c r="L7" s="205"/>
      <c r="M7" s="234"/>
      <c r="N7" s="227">
        <v>2639</v>
      </c>
      <c r="O7" s="235">
        <v>59250</v>
      </c>
      <c r="P7" s="229">
        <f>N7/O7</f>
        <v>4.4540084388185651E-2</v>
      </c>
      <c r="S7" s="1"/>
      <c r="T7" s="31"/>
    </row>
    <row r="8" spans="1:20" ht="15.6" customHeight="1" x14ac:dyDescent="0.25">
      <c r="A8" s="354" t="s">
        <v>183</v>
      </c>
      <c r="B8" s="353">
        <f t="shared" si="0"/>
        <v>1348</v>
      </c>
      <c r="C8" s="228"/>
      <c r="D8" s="205"/>
      <c r="E8" s="205"/>
      <c r="F8" s="205"/>
      <c r="G8" s="205"/>
      <c r="H8" s="205"/>
      <c r="I8" s="205"/>
      <c r="J8" s="205"/>
      <c r="K8" s="238"/>
      <c r="L8" s="233"/>
      <c r="M8" s="234"/>
      <c r="N8" s="227">
        <v>1348</v>
      </c>
      <c r="O8" s="235">
        <v>5459</v>
      </c>
      <c r="P8" s="229">
        <f>N8/O8</f>
        <v>0.24693167246748488</v>
      </c>
    </row>
    <row r="9" spans="1:20" ht="15.6" customHeight="1" x14ac:dyDescent="0.25">
      <c r="A9" s="249"/>
      <c r="B9" s="355"/>
      <c r="C9" s="238"/>
      <c r="D9" s="238"/>
      <c r="E9" s="356"/>
      <c r="F9" s="356"/>
      <c r="G9" s="356"/>
      <c r="H9" s="356"/>
      <c r="I9" s="356"/>
      <c r="J9" s="238"/>
      <c r="K9" s="238"/>
      <c r="L9" s="251"/>
      <c r="M9" s="245"/>
      <c r="N9" s="236"/>
      <c r="O9" s="252"/>
      <c r="P9" s="229"/>
    </row>
    <row r="10" spans="1:20" ht="15.6" customHeight="1" x14ac:dyDescent="0.25">
      <c r="A10" s="314" t="s">
        <v>35</v>
      </c>
      <c r="B10" s="357">
        <f t="shared" ref="B10" si="1">SUM(B7:B8)</f>
        <v>3987</v>
      </c>
      <c r="C10" s="358"/>
      <c r="D10" s="358"/>
      <c r="E10" s="358"/>
      <c r="F10" s="358"/>
      <c r="G10" s="358"/>
      <c r="H10" s="358"/>
      <c r="I10" s="358"/>
      <c r="J10" s="358"/>
      <c r="K10" s="358"/>
      <c r="L10" s="358"/>
      <c r="M10" s="358"/>
      <c r="N10" s="439">
        <f>SUM(N7:N9)</f>
        <v>3987</v>
      </c>
      <c r="O10" s="256">
        <f>SUM(O7:O8)</f>
        <v>64709</v>
      </c>
      <c r="P10" s="359">
        <f>N10/O10</f>
        <v>6.1614304038078167E-2</v>
      </c>
    </row>
    <row r="11" spans="1:20" ht="11.25" customHeight="1" x14ac:dyDescent="0.25">
      <c r="A11" s="72"/>
      <c r="B11" s="72"/>
      <c r="C11" s="72"/>
      <c r="D11" s="72"/>
      <c r="E11" s="72"/>
      <c r="F11" s="72"/>
      <c r="G11" s="72"/>
      <c r="H11" s="72"/>
      <c r="I11" s="72"/>
      <c r="J11" s="72"/>
      <c r="K11" s="72"/>
      <c r="L11" s="72"/>
      <c r="M11" s="72"/>
      <c r="N11" s="72"/>
      <c r="O11" s="94"/>
      <c r="P11" s="72"/>
    </row>
    <row r="12" spans="1:20" s="83" customFormat="1" ht="18.75" customHeight="1" x14ac:dyDescent="0.25">
      <c r="A12" s="121" t="s">
        <v>179</v>
      </c>
      <c r="B12" s="121"/>
      <c r="C12" s="121"/>
      <c r="D12" s="96"/>
      <c r="E12" s="96"/>
      <c r="F12" s="107"/>
      <c r="G12" s="72"/>
      <c r="H12" s="72"/>
      <c r="I12" s="72"/>
      <c r="J12" s="72"/>
      <c r="K12" s="72"/>
      <c r="L12" s="72"/>
      <c r="M12" s="72"/>
      <c r="N12" s="72"/>
      <c r="O12" s="72"/>
      <c r="P12" s="72"/>
      <c r="S12" s="117"/>
    </row>
    <row r="13" spans="1:20" s="83" customFormat="1" ht="18" customHeight="1" x14ac:dyDescent="0.25">
      <c r="A13" s="306" t="s">
        <v>167</v>
      </c>
      <c r="B13" s="306"/>
      <c r="C13" s="306"/>
      <c r="D13" s="306"/>
      <c r="E13" s="306"/>
      <c r="F13" s="306"/>
      <c r="G13" s="306"/>
      <c r="H13" s="306"/>
      <c r="I13" s="306"/>
      <c r="J13" s="306"/>
      <c r="K13" s="306"/>
      <c r="L13" s="306"/>
      <c r="M13" s="306"/>
      <c r="N13" s="306"/>
      <c r="O13" s="306"/>
      <c r="P13" s="306"/>
      <c r="S13" s="117"/>
    </row>
    <row r="14" spans="1:20" s="83" customFormat="1" ht="15" customHeight="1" x14ac:dyDescent="0.25">
      <c r="S14" s="117"/>
    </row>
    <row r="15" spans="1:20" s="83" customFormat="1" ht="15" customHeight="1" x14ac:dyDescent="0.25"/>
    <row r="16" spans="1:20" s="83" customFormat="1" ht="11.4" customHeight="1" x14ac:dyDescent="0.25"/>
    <row r="17" s="83" customFormat="1" x14ac:dyDescent="0.25"/>
    <row r="18" s="83" customFormat="1" x14ac:dyDescent="0.25"/>
    <row r="19" s="83" customFormat="1" x14ac:dyDescent="0.25"/>
    <row r="20" s="83" customFormat="1" x14ac:dyDescent="0.25"/>
    <row r="21" s="83" customFormat="1" x14ac:dyDescent="0.25"/>
    <row r="22" s="83" customFormat="1" x14ac:dyDescent="0.25"/>
    <row r="23" s="83" customFormat="1" x14ac:dyDescent="0.25"/>
    <row r="24" s="83" customFormat="1" x14ac:dyDescent="0.25"/>
    <row r="25" s="83" customFormat="1" x14ac:dyDescent="0.25"/>
    <row r="26" s="83" customFormat="1" x14ac:dyDescent="0.25"/>
    <row r="27" s="83" customFormat="1" x14ac:dyDescent="0.25"/>
    <row r="28" s="83" customFormat="1" x14ac:dyDescent="0.25"/>
    <row r="29" s="83" customFormat="1" x14ac:dyDescent="0.25"/>
    <row r="30" s="83" customFormat="1" x14ac:dyDescent="0.25"/>
    <row r="31" s="83" customFormat="1" x14ac:dyDescent="0.25"/>
    <row r="32" s="83" customFormat="1" x14ac:dyDescent="0.25"/>
    <row r="33" s="83" customFormat="1" x14ac:dyDescent="0.25"/>
    <row r="34" s="83" customFormat="1" x14ac:dyDescent="0.25"/>
    <row r="35" s="83" customFormat="1" x14ac:dyDescent="0.25"/>
    <row r="36" s="83" customFormat="1" x14ac:dyDescent="0.25"/>
    <row r="37" s="83" customFormat="1" x14ac:dyDescent="0.25"/>
    <row r="38" s="83" customFormat="1" x14ac:dyDescent="0.25"/>
    <row r="39" s="83" customFormat="1" x14ac:dyDescent="0.25"/>
    <row r="40" s="83" customFormat="1" x14ac:dyDescent="0.25"/>
    <row r="41" s="83" customFormat="1" x14ac:dyDescent="0.25"/>
    <row r="42" s="83" customFormat="1" x14ac:dyDescent="0.25"/>
    <row r="43" s="83" customFormat="1" x14ac:dyDescent="0.25"/>
    <row r="44" s="83" customFormat="1" x14ac:dyDescent="0.25"/>
    <row r="45" s="83" customFormat="1" x14ac:dyDescent="0.25"/>
    <row r="46" s="83" customFormat="1" x14ac:dyDescent="0.25"/>
    <row r="47" s="83" customFormat="1" x14ac:dyDescent="0.25"/>
    <row r="48" s="83" customFormat="1" x14ac:dyDescent="0.25"/>
    <row r="49" s="83" customFormat="1" x14ac:dyDescent="0.25"/>
    <row r="50" s="83" customFormat="1" x14ac:dyDescent="0.25"/>
    <row r="51" s="83" customFormat="1" x14ac:dyDescent="0.25"/>
    <row r="52" s="83" customFormat="1" x14ac:dyDescent="0.25"/>
    <row r="53" s="83" customFormat="1" x14ac:dyDescent="0.25"/>
    <row r="54" s="83" customFormat="1" x14ac:dyDescent="0.25"/>
    <row r="55" s="83" customFormat="1" x14ac:dyDescent="0.25"/>
    <row r="56" s="83" customFormat="1" x14ac:dyDescent="0.25"/>
    <row r="57" s="83" customFormat="1" x14ac:dyDescent="0.25"/>
    <row r="58" s="83" customFormat="1" x14ac:dyDescent="0.25"/>
    <row r="59" s="83" customFormat="1" x14ac:dyDescent="0.25"/>
    <row r="60" s="83" customFormat="1" x14ac:dyDescent="0.25"/>
    <row r="61" s="83" customFormat="1" x14ac:dyDescent="0.25"/>
    <row r="62" s="83" customFormat="1" x14ac:dyDescent="0.25"/>
    <row r="63" s="83" customFormat="1" x14ac:dyDescent="0.25"/>
    <row r="64" s="83" customFormat="1" x14ac:dyDescent="0.25"/>
    <row r="65" s="83" customFormat="1" x14ac:dyDescent="0.25"/>
    <row r="66" s="83" customFormat="1" x14ac:dyDescent="0.25"/>
    <row r="67" s="83" customFormat="1" x14ac:dyDescent="0.25"/>
    <row r="68" s="83" customFormat="1" x14ac:dyDescent="0.25"/>
    <row r="69" s="83" customFormat="1" x14ac:dyDescent="0.25"/>
    <row r="70" s="83" customFormat="1" x14ac:dyDescent="0.25"/>
    <row r="71" s="83" customFormat="1" x14ac:dyDescent="0.25"/>
    <row r="72" s="83" customFormat="1" x14ac:dyDescent="0.25"/>
    <row r="73" s="83" customFormat="1" x14ac:dyDescent="0.25"/>
    <row r="74" s="83" customFormat="1" x14ac:dyDescent="0.25"/>
    <row r="75" s="83" customFormat="1" x14ac:dyDescent="0.25"/>
    <row r="76" s="83" customFormat="1" x14ac:dyDescent="0.25"/>
    <row r="77" s="83" customFormat="1" x14ac:dyDescent="0.25"/>
    <row r="78" s="83" customFormat="1" x14ac:dyDescent="0.25"/>
    <row r="79" s="83" customFormat="1" x14ac:dyDescent="0.25"/>
    <row r="80" s="83" customFormat="1" x14ac:dyDescent="0.25"/>
    <row r="81" s="83" customFormat="1" x14ac:dyDescent="0.25"/>
    <row r="82" s="83" customFormat="1" x14ac:dyDescent="0.25"/>
    <row r="83" s="83" customFormat="1" x14ac:dyDescent="0.25"/>
    <row r="84" s="83" customFormat="1" x14ac:dyDescent="0.25"/>
    <row r="85" s="83" customFormat="1" x14ac:dyDescent="0.25"/>
    <row r="86" s="83" customFormat="1" x14ac:dyDescent="0.25"/>
    <row r="87" s="83" customFormat="1" x14ac:dyDescent="0.25"/>
    <row r="88" s="83" customFormat="1" x14ac:dyDescent="0.25"/>
    <row r="89" s="83" customFormat="1" x14ac:dyDescent="0.25"/>
    <row r="90" s="83" customFormat="1" x14ac:dyDescent="0.25"/>
    <row r="91" s="83" customFormat="1" x14ac:dyDescent="0.25"/>
    <row r="92" s="83" customFormat="1" x14ac:dyDescent="0.25"/>
    <row r="93" s="83" customFormat="1" x14ac:dyDescent="0.25"/>
    <row r="94" s="83" customFormat="1" x14ac:dyDescent="0.25"/>
    <row r="95" s="83" customFormat="1" x14ac:dyDescent="0.25"/>
    <row r="96" s="83" customFormat="1" x14ac:dyDescent="0.25"/>
    <row r="97" s="83" customFormat="1" x14ac:dyDescent="0.25"/>
    <row r="98" s="83" customFormat="1" x14ac:dyDescent="0.25"/>
    <row r="99" s="83" customFormat="1" x14ac:dyDescent="0.25"/>
    <row r="100" s="83" customFormat="1" x14ac:dyDescent="0.25"/>
    <row r="101" s="83" customFormat="1" x14ac:dyDescent="0.25"/>
    <row r="102" s="83" customFormat="1" x14ac:dyDescent="0.25"/>
    <row r="103" s="83" customFormat="1" x14ac:dyDescent="0.25"/>
    <row r="104" s="83" customFormat="1" x14ac:dyDescent="0.25"/>
    <row r="105" s="83" customFormat="1" x14ac:dyDescent="0.25"/>
    <row r="106" s="83" customFormat="1" x14ac:dyDescent="0.25"/>
    <row r="107" s="83" customFormat="1" x14ac:dyDescent="0.25"/>
    <row r="108" s="83" customFormat="1" x14ac:dyDescent="0.25"/>
    <row r="109" s="83" customFormat="1" x14ac:dyDescent="0.25"/>
    <row r="110" s="83" customFormat="1" x14ac:dyDescent="0.25"/>
    <row r="111" s="83" customFormat="1" x14ac:dyDescent="0.25"/>
    <row r="112" s="83" customFormat="1" x14ac:dyDescent="0.25"/>
    <row r="113" s="83" customFormat="1" x14ac:dyDescent="0.25"/>
    <row r="114" s="83" customFormat="1" x14ac:dyDescent="0.25"/>
    <row r="115" s="83" customFormat="1" x14ac:dyDescent="0.25"/>
    <row r="116" s="83" customFormat="1" x14ac:dyDescent="0.25"/>
    <row r="117" s="83" customFormat="1" x14ac:dyDescent="0.25"/>
    <row r="118" s="83" customFormat="1" x14ac:dyDescent="0.25"/>
    <row r="119" s="83" customFormat="1" x14ac:dyDescent="0.25"/>
    <row r="120" s="83" customFormat="1" x14ac:dyDescent="0.25"/>
    <row r="121" s="83" customFormat="1" x14ac:dyDescent="0.25"/>
    <row r="122" s="83" customFormat="1" x14ac:dyDescent="0.25"/>
    <row r="123" s="83" customFormat="1" x14ac:dyDescent="0.25"/>
    <row r="124" s="83" customFormat="1" x14ac:dyDescent="0.25"/>
    <row r="125" s="83" customFormat="1" x14ac:dyDescent="0.25"/>
    <row r="126" s="83" customFormat="1" x14ac:dyDescent="0.25"/>
    <row r="127" s="83" customFormat="1" x14ac:dyDescent="0.25"/>
    <row r="128" s="83" customFormat="1" x14ac:dyDescent="0.25"/>
    <row r="129" s="83" customFormat="1" x14ac:dyDescent="0.25"/>
    <row r="130" s="83" customFormat="1" x14ac:dyDescent="0.25"/>
    <row r="131" s="83" customFormat="1" x14ac:dyDescent="0.25"/>
    <row r="132" s="83" customFormat="1" x14ac:dyDescent="0.25"/>
    <row r="133" s="83" customFormat="1" x14ac:dyDescent="0.25"/>
    <row r="134" s="83" customFormat="1" x14ac:dyDescent="0.25"/>
    <row r="135" s="83" customFormat="1" x14ac:dyDescent="0.25"/>
    <row r="136" s="83" customFormat="1" x14ac:dyDescent="0.25"/>
    <row r="137" s="83" customFormat="1" x14ac:dyDescent="0.25"/>
    <row r="138" s="83" customFormat="1" x14ac:dyDescent="0.25"/>
    <row r="139" s="83" customFormat="1" x14ac:dyDescent="0.25"/>
    <row r="140" s="83" customFormat="1" x14ac:dyDescent="0.25"/>
    <row r="141" s="83" customFormat="1" x14ac:dyDescent="0.25"/>
    <row r="142" s="83" customFormat="1" x14ac:dyDescent="0.25"/>
    <row r="143" s="83" customFormat="1" x14ac:dyDescent="0.25"/>
    <row r="144" s="83" customFormat="1" x14ac:dyDescent="0.25"/>
    <row r="145" s="83" customFormat="1" x14ac:dyDescent="0.25"/>
    <row r="146" s="83" customFormat="1" x14ac:dyDescent="0.25"/>
    <row r="147" s="83" customFormat="1" x14ac:dyDescent="0.25"/>
    <row r="148" s="83" customFormat="1" x14ac:dyDescent="0.25"/>
    <row r="149" s="83" customFormat="1" x14ac:dyDescent="0.25"/>
    <row r="150" s="83" customFormat="1" x14ac:dyDescent="0.25"/>
    <row r="151" s="83" customFormat="1" x14ac:dyDescent="0.25"/>
    <row r="152" s="83" customFormat="1" x14ac:dyDescent="0.25"/>
    <row r="153" s="83" customFormat="1" x14ac:dyDescent="0.25"/>
    <row r="154" s="83" customFormat="1" x14ac:dyDescent="0.25"/>
    <row r="155" s="83" customFormat="1" x14ac:dyDescent="0.25"/>
    <row r="156" s="83" customFormat="1" x14ac:dyDescent="0.25"/>
    <row r="157" s="83" customFormat="1" x14ac:dyDescent="0.25"/>
    <row r="158" s="83" customFormat="1" x14ac:dyDescent="0.25"/>
    <row r="159" s="83" customFormat="1" x14ac:dyDescent="0.25"/>
    <row r="160" s="83" customFormat="1" x14ac:dyDescent="0.25"/>
    <row r="161" s="83" customFormat="1" x14ac:dyDescent="0.25"/>
    <row r="162" s="83" customFormat="1" x14ac:dyDescent="0.25"/>
    <row r="163" s="83" customFormat="1" x14ac:dyDescent="0.25"/>
    <row r="164" s="83" customFormat="1" x14ac:dyDescent="0.25"/>
    <row r="165" s="83" customFormat="1" x14ac:dyDescent="0.25"/>
    <row r="166" s="83" customFormat="1" x14ac:dyDescent="0.25"/>
    <row r="167" s="83" customFormat="1" x14ac:dyDescent="0.25"/>
    <row r="168" s="83" customFormat="1" x14ac:dyDescent="0.25"/>
    <row r="169" s="83" customFormat="1" x14ac:dyDescent="0.25"/>
    <row r="170" s="83" customFormat="1" x14ac:dyDescent="0.25"/>
    <row r="171" s="83" customFormat="1" x14ac:dyDescent="0.25"/>
    <row r="172" s="83" customFormat="1" x14ac:dyDescent="0.25"/>
    <row r="173" s="83" customFormat="1" x14ac:dyDescent="0.25"/>
    <row r="174" s="83" customFormat="1" x14ac:dyDescent="0.25"/>
    <row r="175" s="83" customFormat="1" x14ac:dyDescent="0.25"/>
    <row r="176" s="83" customFormat="1" x14ac:dyDescent="0.25"/>
    <row r="177" s="83" customFormat="1" x14ac:dyDescent="0.25"/>
    <row r="178" s="83" customFormat="1" x14ac:dyDescent="0.25"/>
    <row r="179" s="83" customFormat="1" x14ac:dyDescent="0.25"/>
    <row r="180" s="83" customFormat="1" x14ac:dyDescent="0.25"/>
    <row r="181" s="83" customFormat="1" x14ac:dyDescent="0.25"/>
    <row r="182" s="83" customFormat="1" x14ac:dyDescent="0.25"/>
    <row r="183" s="83" customFormat="1" x14ac:dyDescent="0.25"/>
    <row r="184" s="83" customFormat="1" x14ac:dyDescent="0.25"/>
    <row r="185" s="83" customFormat="1" x14ac:dyDescent="0.25"/>
    <row r="186" s="83" customFormat="1" x14ac:dyDescent="0.25"/>
    <row r="187" s="83" customFormat="1" x14ac:dyDescent="0.25"/>
    <row r="188" s="83" customFormat="1" x14ac:dyDescent="0.25"/>
    <row r="189" s="83" customFormat="1" x14ac:dyDescent="0.25"/>
    <row r="190" s="83" customFormat="1" x14ac:dyDescent="0.25"/>
    <row r="191" s="83" customFormat="1" x14ac:dyDescent="0.25"/>
    <row r="192" s="83" customFormat="1" x14ac:dyDescent="0.25"/>
  </sheetData>
  <mergeCells count="2">
    <mergeCell ref="B5:M5"/>
    <mergeCell ref="N2:P2"/>
  </mergeCells>
  <pageMargins left="0.5" right="0.17" top="1" bottom="0.17" header="0.17" footer="0.17"/>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3"/>
  <sheetViews>
    <sheetView zoomScaleNormal="100" workbookViewId="0">
      <selection sqref="A1:R31"/>
    </sheetView>
  </sheetViews>
  <sheetFormatPr defaultRowHeight="13.2" x14ac:dyDescent="0.25"/>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71" customWidth="1"/>
  </cols>
  <sheetData>
    <row r="1" spans="1:20" ht="15.6" x14ac:dyDescent="0.3">
      <c r="A1" s="57" t="s">
        <v>224</v>
      </c>
      <c r="B1" s="53"/>
      <c r="C1" s="53"/>
      <c r="D1" s="53"/>
      <c r="E1" s="53"/>
      <c r="F1" s="53"/>
      <c r="G1" s="53"/>
      <c r="H1" s="53"/>
      <c r="I1" s="53"/>
      <c r="J1" s="53"/>
      <c r="K1" s="53"/>
      <c r="L1" s="53"/>
      <c r="M1" s="53"/>
      <c r="N1" s="53"/>
      <c r="O1" s="2"/>
      <c r="P1" s="69"/>
      <c r="Q1" s="69"/>
    </row>
    <row r="2" spans="1:20" ht="45" customHeight="1" x14ac:dyDescent="0.25">
      <c r="A2" s="70"/>
      <c r="B2" s="9"/>
      <c r="C2" s="607">
        <v>2019</v>
      </c>
      <c r="D2" s="608"/>
      <c r="E2" s="609"/>
      <c r="F2" s="608">
        <v>2020</v>
      </c>
      <c r="G2" s="608"/>
      <c r="H2" s="608"/>
      <c r="I2" s="608"/>
      <c r="J2" s="608"/>
      <c r="K2" s="608"/>
      <c r="L2" s="608"/>
      <c r="M2" s="608"/>
      <c r="N2" s="609"/>
      <c r="O2" s="187" t="s">
        <v>71</v>
      </c>
      <c r="P2" s="188" t="s">
        <v>268</v>
      </c>
      <c r="Q2" s="189" t="s">
        <v>126</v>
      </c>
    </row>
    <row r="3" spans="1:20" ht="15.6" customHeight="1" x14ac:dyDescent="0.25">
      <c r="A3" s="135"/>
      <c r="B3" s="136" t="s">
        <v>116</v>
      </c>
      <c r="C3" s="137" t="s">
        <v>149</v>
      </c>
      <c r="D3" s="138" t="s">
        <v>150</v>
      </c>
      <c r="E3" s="139" t="s">
        <v>151</v>
      </c>
      <c r="F3" s="138" t="s">
        <v>152</v>
      </c>
      <c r="G3" s="138" t="s">
        <v>153</v>
      </c>
      <c r="H3" s="138" t="s">
        <v>145</v>
      </c>
      <c r="I3" s="138" t="s">
        <v>147</v>
      </c>
      <c r="J3" s="138" t="s">
        <v>154</v>
      </c>
      <c r="K3" s="138" t="s">
        <v>155</v>
      </c>
      <c r="L3" s="138" t="s">
        <v>156</v>
      </c>
      <c r="M3" s="138" t="s">
        <v>157</v>
      </c>
      <c r="N3" s="140" t="s">
        <v>158</v>
      </c>
      <c r="O3" s="58"/>
      <c r="P3" s="59">
        <v>43777</v>
      </c>
      <c r="Q3" s="74"/>
    </row>
    <row r="4" spans="1:20" ht="9.75" customHeight="1" x14ac:dyDescent="0.3">
      <c r="A4" s="22"/>
      <c r="B4" s="60"/>
      <c r="C4" s="61"/>
      <c r="D4" s="62"/>
      <c r="E4" s="62"/>
      <c r="F4" s="62"/>
      <c r="G4" s="62"/>
      <c r="H4" s="63"/>
      <c r="I4" s="64"/>
      <c r="J4" s="64"/>
      <c r="K4" s="65"/>
      <c r="L4" s="64"/>
      <c r="M4" s="65"/>
      <c r="N4" s="66"/>
      <c r="O4" s="67"/>
      <c r="P4" s="68"/>
      <c r="Q4" s="75"/>
    </row>
    <row r="5" spans="1:20" s="45" customFormat="1" ht="14.4" customHeight="1" x14ac:dyDescent="0.25">
      <c r="A5" s="141"/>
      <c r="B5" s="142"/>
      <c r="C5" s="610" t="s">
        <v>41</v>
      </c>
      <c r="D5" s="611"/>
      <c r="E5" s="611"/>
      <c r="F5" s="611"/>
      <c r="G5" s="611"/>
      <c r="H5" s="611"/>
      <c r="I5" s="611"/>
      <c r="J5" s="611"/>
      <c r="K5" s="611"/>
      <c r="L5" s="611"/>
      <c r="M5" s="611"/>
      <c r="N5" s="611"/>
      <c r="O5" s="612" t="s">
        <v>39</v>
      </c>
      <c r="P5" s="613"/>
      <c r="Q5" s="143" t="s">
        <v>40</v>
      </c>
    </row>
    <row r="6" spans="1:20" ht="9.75" customHeight="1" x14ac:dyDescent="0.3">
      <c r="A6" s="129"/>
      <c r="B6" s="144"/>
      <c r="C6" s="145"/>
      <c r="D6" s="146"/>
      <c r="E6" s="95"/>
      <c r="F6" s="146"/>
      <c r="G6" s="146"/>
      <c r="H6" s="147"/>
      <c r="I6" s="148"/>
      <c r="J6" s="148"/>
      <c r="K6" s="146"/>
      <c r="L6" s="148"/>
      <c r="M6" s="146"/>
      <c r="N6" s="146"/>
      <c r="O6" s="149"/>
      <c r="P6" s="150"/>
      <c r="Q6" s="151"/>
    </row>
    <row r="7" spans="1:20" ht="16.2" customHeight="1" x14ac:dyDescent="0.25">
      <c r="A7" s="600" t="s">
        <v>117</v>
      </c>
      <c r="B7" s="601"/>
      <c r="C7" s="152"/>
      <c r="D7" s="153"/>
      <c r="E7" s="153"/>
      <c r="F7" s="153"/>
      <c r="G7" s="153"/>
      <c r="H7" s="153"/>
      <c r="I7" s="153"/>
      <c r="J7" s="153"/>
      <c r="K7" s="153"/>
      <c r="L7" s="153"/>
      <c r="M7" s="153"/>
      <c r="N7" s="153"/>
      <c r="O7" s="154">
        <f>+O10+O9+O8</f>
        <v>309554</v>
      </c>
      <c r="P7" s="155">
        <f>+P10+P9+P8</f>
        <v>1470589</v>
      </c>
      <c r="Q7" s="156">
        <f>+O7/P7</f>
        <v>0.21049661054176252</v>
      </c>
    </row>
    <row r="8" spans="1:20" ht="16.2" customHeight="1" x14ac:dyDescent="0.25">
      <c r="A8" s="157" t="s">
        <v>118</v>
      </c>
      <c r="B8" s="95" t="s">
        <v>175</v>
      </c>
      <c r="C8" s="152">
        <f>'Tab 3 WTO Raw  '!$C$46+'Tab 3 WTO Raw  '!B46</f>
        <v>225589</v>
      </c>
      <c r="D8" s="153"/>
      <c r="E8" s="153"/>
      <c r="F8" s="153"/>
      <c r="G8" s="153"/>
      <c r="H8" s="153"/>
      <c r="I8" s="153"/>
      <c r="J8" s="153"/>
      <c r="K8" s="153"/>
      <c r="L8" s="153"/>
      <c r="M8" s="153"/>
      <c r="N8" s="153"/>
      <c r="O8" s="158">
        <f t="shared" ref="O8:O13" si="0">SUM(C8:N8)</f>
        <v>225589</v>
      </c>
      <c r="P8" s="155">
        <f>'Table 8 FY 2020'!$D$9</f>
        <v>1061694</v>
      </c>
      <c r="Q8" s="156">
        <f t="shared" ref="Q8:Q14" si="1">+O8/P8</f>
        <v>0.21248024383673639</v>
      </c>
      <c r="S8" s="1"/>
      <c r="T8" s="84"/>
    </row>
    <row r="9" spans="1:20" ht="16.2" customHeight="1" x14ac:dyDescent="0.25">
      <c r="A9" s="157" t="s">
        <v>119</v>
      </c>
      <c r="B9" s="95" t="s">
        <v>120</v>
      </c>
      <c r="C9" s="152">
        <f>'Tab 4 Refined'!$B$13</f>
        <v>60013</v>
      </c>
      <c r="D9" s="153"/>
      <c r="E9" s="153"/>
      <c r="F9" s="153"/>
      <c r="G9" s="153"/>
      <c r="H9" s="153"/>
      <c r="I9" s="153"/>
      <c r="J9" s="159"/>
      <c r="K9" s="94"/>
      <c r="L9" s="153"/>
      <c r="M9" s="153"/>
      <c r="N9" s="153"/>
      <c r="O9" s="158">
        <f t="shared" si="0"/>
        <v>60013</v>
      </c>
      <c r="P9" s="160">
        <f>'Table 8 FY 2020'!$D$19</f>
        <v>189046</v>
      </c>
      <c r="Q9" s="156">
        <f t="shared" si="1"/>
        <v>0.3174518371190081</v>
      </c>
      <c r="S9" s="1"/>
      <c r="T9" s="84"/>
    </row>
    <row r="10" spans="1:20" ht="16.2" customHeight="1" x14ac:dyDescent="0.25">
      <c r="A10" s="157" t="s">
        <v>121</v>
      </c>
      <c r="B10" s="95" t="s">
        <v>122</v>
      </c>
      <c r="C10" s="152">
        <f>'Tab 5 FTAs '!$C$26</f>
        <v>23952</v>
      </c>
      <c r="D10" s="161"/>
      <c r="E10" s="153"/>
      <c r="F10" s="153"/>
      <c r="G10" s="153"/>
      <c r="H10" s="162"/>
      <c r="I10" s="153"/>
      <c r="J10" s="153"/>
      <c r="K10" s="153"/>
      <c r="L10" s="153"/>
      <c r="M10" s="153"/>
      <c r="N10" s="153"/>
      <c r="O10" s="158">
        <f t="shared" si="0"/>
        <v>23952</v>
      </c>
      <c r="P10" s="160">
        <f>'Table 8 FY 2020'!$D$38</f>
        <v>219849</v>
      </c>
      <c r="Q10" s="156">
        <f t="shared" si="1"/>
        <v>0.10894750487834833</v>
      </c>
      <c r="T10" s="84"/>
    </row>
    <row r="11" spans="1:20" ht="16.2" customHeight="1" x14ac:dyDescent="0.25">
      <c r="A11" s="163" t="s">
        <v>260</v>
      </c>
      <c r="B11" s="95" t="s">
        <v>123</v>
      </c>
      <c r="C11" s="152">
        <f>'Tab 6,7 Re-Export '!$B$21</f>
        <v>27410</v>
      </c>
      <c r="D11" s="153"/>
      <c r="E11" s="153"/>
      <c r="F11" s="153"/>
      <c r="G11" s="153"/>
      <c r="H11" s="153"/>
      <c r="I11" s="153"/>
      <c r="J11" s="153"/>
      <c r="K11" s="153"/>
      <c r="L11" s="153"/>
      <c r="M11" s="153"/>
      <c r="N11" s="153"/>
      <c r="O11" s="158">
        <f t="shared" si="0"/>
        <v>27410</v>
      </c>
      <c r="P11" s="160">
        <f>'Table 8 FY 2020'!$D$44</f>
        <v>317514.67654893297</v>
      </c>
      <c r="Q11" s="156">
        <f t="shared" si="1"/>
        <v>8.6326718178571432E-2</v>
      </c>
      <c r="S11" s="1"/>
      <c r="T11" s="82"/>
    </row>
    <row r="12" spans="1:20" ht="16.2" customHeight="1" x14ac:dyDescent="0.25">
      <c r="A12" s="164" t="s">
        <v>124</v>
      </c>
      <c r="B12" s="165" t="s">
        <v>176</v>
      </c>
      <c r="C12" s="152">
        <f>'Tab 2 Mexico'!$B$22</f>
        <v>10000.040000000001</v>
      </c>
      <c r="D12" s="153"/>
      <c r="E12" s="153"/>
      <c r="F12" s="153"/>
      <c r="G12" s="153"/>
      <c r="H12" s="153"/>
      <c r="I12" s="153"/>
      <c r="J12" s="153"/>
      <c r="K12" s="153"/>
      <c r="L12" s="153"/>
      <c r="M12" s="153"/>
      <c r="N12" s="153"/>
      <c r="O12" s="158">
        <f t="shared" si="0"/>
        <v>10000.040000000001</v>
      </c>
      <c r="P12" s="160">
        <f>'Table 8 FY 2020'!$D$42</f>
        <v>1014232.5953763059</v>
      </c>
      <c r="Q12" s="479">
        <f t="shared" si="1"/>
        <v>9.8597107266994652E-3</v>
      </c>
      <c r="S12" s="1"/>
      <c r="T12" s="82"/>
    </row>
    <row r="13" spans="1:20" ht="19.8" customHeight="1" x14ac:dyDescent="0.3">
      <c r="A13" s="129"/>
      <c r="B13" s="165" t="s">
        <v>267</v>
      </c>
      <c r="C13" s="166">
        <v>4000</v>
      </c>
      <c r="D13" s="96"/>
      <c r="E13" s="96"/>
      <c r="F13" s="92"/>
      <c r="G13" s="96"/>
      <c r="H13" s="92"/>
      <c r="I13" s="96"/>
      <c r="J13" s="96"/>
      <c r="K13" s="96"/>
      <c r="L13" s="96"/>
      <c r="M13" s="96"/>
      <c r="N13" s="96"/>
      <c r="O13" s="158">
        <f t="shared" si="0"/>
        <v>4000</v>
      </c>
      <c r="P13" s="160">
        <f>'Table 8 FY 2020'!$D$46</f>
        <v>63502.93530978659</v>
      </c>
      <c r="Q13" s="156">
        <f t="shared" si="1"/>
        <v>6.2989214285714287E-2</v>
      </c>
      <c r="R13" s="82"/>
      <c r="S13" s="81"/>
      <c r="T13" s="82"/>
    </row>
    <row r="14" spans="1:20" ht="16.2" customHeight="1" x14ac:dyDescent="0.25">
      <c r="A14" s="135"/>
      <c r="B14" s="136" t="s">
        <v>35</v>
      </c>
      <c r="C14" s="167">
        <f>SUM(C8:C13)</f>
        <v>350964.04</v>
      </c>
      <c r="D14" s="167"/>
      <c r="E14" s="167"/>
      <c r="F14" s="167"/>
      <c r="G14" s="167"/>
      <c r="H14" s="167"/>
      <c r="I14" s="167"/>
      <c r="J14" s="167"/>
      <c r="K14" s="167"/>
      <c r="L14" s="167"/>
      <c r="M14" s="167"/>
      <c r="N14" s="167"/>
      <c r="O14" s="168">
        <f>SUM(O8:O13)</f>
        <v>350964.04</v>
      </c>
      <c r="P14" s="169">
        <f>SUM(P8:P13)</f>
        <v>2865839.2072350257</v>
      </c>
      <c r="Q14" s="170">
        <f t="shared" si="1"/>
        <v>0.12246466553809612</v>
      </c>
      <c r="S14" s="1"/>
    </row>
    <row r="15" spans="1:20" ht="14.4" customHeight="1" x14ac:dyDescent="0.25">
      <c r="A15" s="171"/>
      <c r="B15" s="72"/>
      <c r="C15" s="171"/>
      <c r="D15" s="172"/>
      <c r="E15" s="172"/>
      <c r="F15" s="172"/>
      <c r="G15" s="172"/>
      <c r="H15" s="172"/>
      <c r="I15" s="172"/>
      <c r="J15" s="172"/>
      <c r="K15" s="172"/>
      <c r="L15" s="172"/>
      <c r="M15" s="172"/>
      <c r="N15" s="173"/>
      <c r="O15" s="171"/>
      <c r="P15" s="173"/>
      <c r="Q15" s="173"/>
    </row>
    <row r="16" spans="1:20" s="71" customFormat="1" ht="14.4" customHeight="1" x14ac:dyDescent="0.3">
      <c r="A16" s="129"/>
      <c r="B16" s="72"/>
      <c r="C16" s="602" t="s">
        <v>129</v>
      </c>
      <c r="D16" s="603"/>
      <c r="E16" s="603"/>
      <c r="F16" s="603"/>
      <c r="G16" s="603"/>
      <c r="H16" s="603"/>
      <c r="I16" s="603"/>
      <c r="J16" s="603"/>
      <c r="K16" s="603"/>
      <c r="L16" s="603"/>
      <c r="M16" s="603"/>
      <c r="N16" s="604"/>
      <c r="O16" s="605" t="s">
        <v>84</v>
      </c>
      <c r="P16" s="606"/>
      <c r="Q16" s="174" t="s">
        <v>40</v>
      </c>
    </row>
    <row r="17" spans="1:17" ht="14.4" customHeight="1" x14ac:dyDescent="0.3">
      <c r="A17" s="129"/>
      <c r="B17" s="144"/>
      <c r="C17" s="602"/>
      <c r="D17" s="603"/>
      <c r="E17" s="603"/>
      <c r="F17" s="603"/>
      <c r="G17" s="603"/>
      <c r="H17" s="603"/>
      <c r="I17" s="603"/>
      <c r="J17" s="603"/>
      <c r="K17" s="603"/>
      <c r="L17" s="603"/>
      <c r="M17" s="603"/>
      <c r="N17" s="604"/>
      <c r="O17" s="605"/>
      <c r="P17" s="606"/>
      <c r="Q17" s="174"/>
    </row>
    <row r="18" spans="1:17" ht="15" customHeight="1" x14ac:dyDescent="0.25">
      <c r="A18" s="600" t="s">
        <v>117</v>
      </c>
      <c r="B18" s="601"/>
      <c r="C18" s="152"/>
      <c r="D18" s="153"/>
      <c r="E18" s="153"/>
      <c r="F18" s="153"/>
      <c r="G18" s="153"/>
      <c r="H18" s="153"/>
      <c r="I18" s="153"/>
      <c r="J18" s="153"/>
      <c r="K18" s="153"/>
      <c r="L18" s="153"/>
      <c r="M18" s="153"/>
      <c r="N18" s="153"/>
      <c r="O18" s="154">
        <f>+O21+O20+O19</f>
        <v>341224.85668249999</v>
      </c>
      <c r="P18" s="175">
        <f t="shared" ref="P18:P25" si="2">ROUND(+P7*1.10231125,0)</f>
        <v>1621047</v>
      </c>
      <c r="Q18" s="176">
        <f>+O18/P18</f>
        <v>0.21049658441889715</v>
      </c>
    </row>
    <row r="19" spans="1:17" ht="15" customHeight="1" x14ac:dyDescent="0.25">
      <c r="A19" s="157" t="s">
        <v>118</v>
      </c>
      <c r="B19" s="95" t="s">
        <v>175</v>
      </c>
      <c r="C19" s="152">
        <f>C8*1.10231125</f>
        <v>248669.29257625001</v>
      </c>
      <c r="D19" s="153"/>
      <c r="E19" s="153"/>
      <c r="F19" s="153"/>
      <c r="G19" s="153"/>
      <c r="H19" s="153"/>
      <c r="I19" s="153"/>
      <c r="J19" s="153"/>
      <c r="K19" s="153"/>
      <c r="L19" s="153"/>
      <c r="M19" s="153"/>
      <c r="N19" s="153"/>
      <c r="O19" s="158">
        <f>+O8*1.10231125</f>
        <v>248669.29257625001</v>
      </c>
      <c r="P19" s="175">
        <f t="shared" si="2"/>
        <v>1170317</v>
      </c>
      <c r="Q19" s="176">
        <f t="shared" ref="Q19:Q25" si="3">+O19/P19</f>
        <v>0.21248028745737266</v>
      </c>
    </row>
    <row r="20" spans="1:17" ht="15" customHeight="1" x14ac:dyDescent="0.25">
      <c r="A20" s="157" t="s">
        <v>119</v>
      </c>
      <c r="B20" s="95" t="s">
        <v>120</v>
      </c>
      <c r="C20" s="152">
        <f t="shared" ref="C20:C24" si="4">C9*1.10231125</f>
        <v>66153.005046250008</v>
      </c>
      <c r="D20" s="153"/>
      <c r="E20" s="153"/>
      <c r="F20" s="153"/>
      <c r="G20" s="153"/>
      <c r="H20" s="153"/>
      <c r="I20" s="153"/>
      <c r="J20" s="153"/>
      <c r="K20" s="153"/>
      <c r="L20" s="153"/>
      <c r="M20" s="153"/>
      <c r="N20" s="153"/>
      <c r="O20" s="158">
        <f t="shared" ref="O20:O25" si="5">+O9*1.10231125</f>
        <v>66153.005046250008</v>
      </c>
      <c r="P20" s="175">
        <f t="shared" si="2"/>
        <v>208388</v>
      </c>
      <c r="Q20" s="176">
        <f t="shared" si="3"/>
        <v>0.31745112504678774</v>
      </c>
    </row>
    <row r="21" spans="1:17" ht="15" customHeight="1" x14ac:dyDescent="0.25">
      <c r="A21" s="157" t="s">
        <v>121</v>
      </c>
      <c r="B21" s="95" t="s">
        <v>122</v>
      </c>
      <c r="C21" s="152">
        <f t="shared" si="4"/>
        <v>26402.559060000003</v>
      </c>
      <c r="D21" s="153"/>
      <c r="E21" s="153"/>
      <c r="F21" s="153"/>
      <c r="G21" s="153"/>
      <c r="H21" s="153"/>
      <c r="I21" s="153"/>
      <c r="J21" s="153"/>
      <c r="K21" s="153"/>
      <c r="L21" s="153"/>
      <c r="M21" s="153"/>
      <c r="N21" s="153"/>
      <c r="O21" s="158">
        <f t="shared" si="5"/>
        <v>26402.559060000003</v>
      </c>
      <c r="P21" s="175">
        <f t="shared" si="2"/>
        <v>242342</v>
      </c>
      <c r="Q21" s="176">
        <f t="shared" si="3"/>
        <v>0.10894751656749553</v>
      </c>
    </row>
    <row r="22" spans="1:17" ht="15" customHeight="1" x14ac:dyDescent="0.25">
      <c r="A22" s="163" t="s">
        <v>260</v>
      </c>
      <c r="B22" s="95" t="s">
        <v>123</v>
      </c>
      <c r="C22" s="152">
        <f t="shared" si="4"/>
        <v>30214.351362500001</v>
      </c>
      <c r="D22" s="153"/>
      <c r="E22" s="153"/>
      <c r="F22" s="153"/>
      <c r="G22" s="153"/>
      <c r="H22" s="153"/>
      <c r="I22" s="153"/>
      <c r="J22" s="153"/>
      <c r="K22" s="153"/>
      <c r="L22" s="153"/>
      <c r="M22" s="153"/>
      <c r="N22" s="153"/>
      <c r="O22" s="158">
        <f t="shared" si="5"/>
        <v>30214.351362500001</v>
      </c>
      <c r="P22" s="175">
        <f t="shared" si="2"/>
        <v>350000</v>
      </c>
      <c r="Q22" s="176">
        <f t="shared" si="3"/>
        <v>8.6326718178571432E-2</v>
      </c>
    </row>
    <row r="23" spans="1:17" ht="15" customHeight="1" x14ac:dyDescent="0.25">
      <c r="A23" s="177" t="s">
        <v>124</v>
      </c>
      <c r="B23" s="178" t="s">
        <v>176</v>
      </c>
      <c r="C23" s="152">
        <f t="shared" si="4"/>
        <v>11023.156592450001</v>
      </c>
      <c r="D23" s="153"/>
      <c r="E23" s="153"/>
      <c r="F23" s="153"/>
      <c r="G23" s="153"/>
      <c r="H23" s="153"/>
      <c r="I23" s="153"/>
      <c r="J23" s="153"/>
      <c r="K23" s="153"/>
      <c r="L23" s="153"/>
      <c r="M23" s="153"/>
      <c r="N23" s="153"/>
      <c r="O23" s="158">
        <f t="shared" si="5"/>
        <v>11023.156592450001</v>
      </c>
      <c r="P23" s="175">
        <f t="shared" si="2"/>
        <v>1118000</v>
      </c>
      <c r="Q23" s="480">
        <f t="shared" si="3"/>
        <v>9.8597107266994635E-3</v>
      </c>
    </row>
    <row r="24" spans="1:17" ht="19.8" customHeight="1" x14ac:dyDescent="0.3">
      <c r="A24" s="129"/>
      <c r="B24" s="165" t="s">
        <v>267</v>
      </c>
      <c r="C24" s="152">
        <f t="shared" si="4"/>
        <v>4409.2449999999999</v>
      </c>
      <c r="D24" s="153"/>
      <c r="E24" s="153"/>
      <c r="F24" s="153"/>
      <c r="G24" s="153"/>
      <c r="H24" s="153"/>
      <c r="I24" s="153"/>
      <c r="J24" s="153"/>
      <c r="K24" s="153"/>
      <c r="L24" s="153"/>
      <c r="M24" s="153"/>
      <c r="N24" s="153"/>
      <c r="O24" s="158">
        <f t="shared" si="5"/>
        <v>4409.2449999999999</v>
      </c>
      <c r="P24" s="175">
        <f t="shared" si="2"/>
        <v>70000</v>
      </c>
      <c r="Q24" s="176">
        <f t="shared" si="3"/>
        <v>6.2989214285714287E-2</v>
      </c>
    </row>
    <row r="25" spans="1:17" ht="15" customHeight="1" x14ac:dyDescent="0.25">
      <c r="A25" s="135"/>
      <c r="B25" s="179" t="s">
        <v>35</v>
      </c>
      <c r="C25" s="180">
        <f>SUM(C19:C24)</f>
        <v>386871.60963744996</v>
      </c>
      <c r="D25" s="181"/>
      <c r="E25" s="181"/>
      <c r="F25" s="181"/>
      <c r="G25" s="181"/>
      <c r="H25" s="181"/>
      <c r="I25" s="181"/>
      <c r="J25" s="181"/>
      <c r="K25" s="181"/>
      <c r="L25" s="181"/>
      <c r="M25" s="181"/>
      <c r="N25" s="181"/>
      <c r="O25" s="168">
        <f t="shared" si="5"/>
        <v>386871.60963745002</v>
      </c>
      <c r="P25" s="182">
        <f t="shared" si="2"/>
        <v>3159047</v>
      </c>
      <c r="Q25" s="183">
        <f t="shared" si="3"/>
        <v>0.12246465773932771</v>
      </c>
    </row>
    <row r="26" spans="1:17" ht="11.4" customHeight="1" x14ac:dyDescent="0.25">
      <c r="A26" s="72"/>
      <c r="B26" s="72"/>
      <c r="C26" s="72"/>
      <c r="D26" s="72"/>
      <c r="E26" s="72"/>
      <c r="F26" s="72"/>
      <c r="G26" s="72"/>
      <c r="H26" s="72"/>
      <c r="I26" s="72"/>
      <c r="J26" s="72"/>
      <c r="K26" s="72"/>
      <c r="L26" s="72"/>
      <c r="M26" s="72"/>
      <c r="N26" s="72"/>
      <c r="O26" s="72"/>
      <c r="P26" s="72"/>
      <c r="Q26" s="72"/>
    </row>
    <row r="27" spans="1:17" ht="16.2" customHeight="1" x14ac:dyDescent="0.25">
      <c r="A27" s="72" t="s">
        <v>177</v>
      </c>
      <c r="B27" s="95"/>
      <c r="C27" s="95"/>
      <c r="D27" s="72"/>
      <c r="E27" s="72"/>
      <c r="F27" s="72"/>
      <c r="G27" s="72"/>
      <c r="H27" s="72"/>
      <c r="I27" s="184"/>
      <c r="J27" s="72"/>
      <c r="K27" s="72"/>
      <c r="L27" s="72"/>
      <c r="M27" s="72"/>
      <c r="N27" s="72"/>
      <c r="O27" s="72"/>
      <c r="P27" s="98"/>
      <c r="Q27" s="98"/>
    </row>
    <row r="28" spans="1:17" ht="16.2" customHeight="1" x14ac:dyDescent="0.25">
      <c r="A28" s="72" t="s">
        <v>125</v>
      </c>
      <c r="B28" s="95"/>
      <c r="C28" s="95"/>
      <c r="D28" s="72"/>
      <c r="E28" s="72"/>
      <c r="F28" s="72"/>
      <c r="G28" s="72"/>
      <c r="H28" s="72"/>
      <c r="I28" s="72"/>
      <c r="J28" s="72"/>
      <c r="K28" s="72"/>
      <c r="L28" s="72"/>
      <c r="M28" s="72"/>
      <c r="N28" s="72"/>
      <c r="O28" s="99"/>
      <c r="P28" s="100"/>
      <c r="Q28" s="100"/>
    </row>
    <row r="29" spans="1:17" s="81" customFormat="1" ht="16.2" customHeight="1" x14ac:dyDescent="0.25">
      <c r="A29" s="72" t="s">
        <v>148</v>
      </c>
      <c r="B29" s="95"/>
      <c r="C29" s="95"/>
      <c r="D29" s="72"/>
      <c r="E29" s="72"/>
      <c r="F29" s="72"/>
      <c r="G29" s="72"/>
      <c r="H29" s="72"/>
      <c r="I29" s="72"/>
      <c r="J29" s="72"/>
      <c r="K29" s="72"/>
      <c r="L29" s="72"/>
      <c r="M29" s="72"/>
      <c r="N29" s="72"/>
      <c r="O29" s="412"/>
      <c r="P29" s="100"/>
      <c r="Q29" s="100"/>
    </row>
    <row r="30" spans="1:17" ht="16.2" customHeight="1" x14ac:dyDescent="0.25">
      <c r="A30" s="72" t="s">
        <v>130</v>
      </c>
      <c r="B30" s="95"/>
      <c r="C30" s="185"/>
      <c r="D30" s="72"/>
      <c r="E30" s="186"/>
      <c r="F30" s="72"/>
      <c r="G30" s="186"/>
      <c r="H30" s="72"/>
      <c r="I30" s="72"/>
      <c r="J30" s="72"/>
      <c r="K30" s="72"/>
      <c r="L30" s="72"/>
      <c r="M30" s="72"/>
      <c r="N30" s="72"/>
      <c r="O30" s="72"/>
      <c r="P30" s="101"/>
      <c r="Q30" s="101"/>
    </row>
    <row r="31" spans="1:17" x14ac:dyDescent="0.25">
      <c r="A31" s="83"/>
      <c r="B31" s="83"/>
      <c r="C31" s="83"/>
      <c r="D31" s="83"/>
      <c r="E31" s="83"/>
      <c r="F31" s="83"/>
      <c r="G31" s="83"/>
      <c r="H31" s="83"/>
      <c r="I31" s="83"/>
      <c r="O31" s="85"/>
    </row>
    <row r="32" spans="1:17" x14ac:dyDescent="0.25">
      <c r="A32" s="83"/>
      <c r="B32" s="83"/>
      <c r="C32" s="83"/>
      <c r="D32" s="83"/>
      <c r="E32" s="83"/>
      <c r="F32" s="83"/>
      <c r="G32" s="83"/>
      <c r="H32" s="83"/>
      <c r="I32" s="83"/>
      <c r="O32" s="85"/>
    </row>
    <row r="33" spans="15:15" x14ac:dyDescent="0.25">
      <c r="O33" s="85"/>
    </row>
  </sheetData>
  <mergeCells count="10">
    <mergeCell ref="A7:B7"/>
    <mergeCell ref="C2:E2"/>
    <mergeCell ref="F2:N2"/>
    <mergeCell ref="C5:N5"/>
    <mergeCell ref="O5:P5"/>
    <mergeCell ref="A18:B18"/>
    <mergeCell ref="C17:N17"/>
    <mergeCell ref="O17:P17"/>
    <mergeCell ref="C16:N16"/>
    <mergeCell ref="O16:P16"/>
  </mergeCells>
  <pageMargins left="0.5" right="0.17" top="1" bottom="0.17" header="0.3" footer="0.17"/>
  <pageSetup scale="69"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29"/>
  <sheetViews>
    <sheetView zoomScaleNormal="100" workbookViewId="0">
      <selection sqref="A1:O29"/>
    </sheetView>
  </sheetViews>
  <sheetFormatPr defaultRowHeight="13.2" x14ac:dyDescent="0.25"/>
  <cols>
    <col min="1" max="1" width="28.33203125" customWidth="1"/>
    <col min="2" max="6" width="9.6640625" customWidth="1"/>
    <col min="7" max="7" width="9.44140625" style="29" customWidth="1"/>
    <col min="8" max="13" width="9.44140625" customWidth="1"/>
    <col min="14" max="14" width="15.6640625" customWidth="1"/>
    <col min="15" max="15" width="10.33203125" customWidth="1"/>
    <col min="17" max="17" width="10.109375" bestFit="1" customWidth="1"/>
    <col min="18" max="18" width="9.109375" bestFit="1" customWidth="1"/>
  </cols>
  <sheetData>
    <row r="1" spans="1:20" ht="21.15" customHeight="1" x14ac:dyDescent="0.3">
      <c r="A1" s="616" t="s">
        <v>279</v>
      </c>
      <c r="B1" s="617"/>
      <c r="C1" s="617"/>
      <c r="D1" s="618"/>
      <c r="E1" s="618"/>
      <c r="F1" s="618"/>
      <c r="G1" s="618"/>
      <c r="H1" s="618"/>
      <c r="I1" s="618"/>
      <c r="J1" s="618"/>
      <c r="K1" s="618"/>
      <c r="L1" s="618"/>
      <c r="M1" s="618"/>
      <c r="N1" s="618"/>
    </row>
    <row r="2" spans="1:20" ht="31.65" customHeight="1" x14ac:dyDescent="0.25">
      <c r="A2" s="216"/>
      <c r="B2" s="217" t="s">
        <v>257</v>
      </c>
      <c r="C2" s="217" t="s">
        <v>227</v>
      </c>
      <c r="D2" s="217" t="s">
        <v>228</v>
      </c>
      <c r="E2" s="429" t="s">
        <v>229</v>
      </c>
      <c r="F2" s="217" t="s">
        <v>230</v>
      </c>
      <c r="G2" s="217" t="s">
        <v>231</v>
      </c>
      <c r="H2" s="217" t="s">
        <v>232</v>
      </c>
      <c r="I2" s="217" t="s">
        <v>233</v>
      </c>
      <c r="J2" s="429" t="s">
        <v>234</v>
      </c>
      <c r="K2" s="217" t="s">
        <v>235</v>
      </c>
      <c r="L2" s="217" t="s">
        <v>236</v>
      </c>
      <c r="M2" s="218" t="s">
        <v>237</v>
      </c>
      <c r="N2" s="219" t="s">
        <v>225</v>
      </c>
    </row>
    <row r="3" spans="1:20" s="81" customFormat="1" ht="18" customHeight="1" x14ac:dyDescent="0.25">
      <c r="A3" s="190"/>
      <c r="B3" s="620" t="s">
        <v>67</v>
      </c>
      <c r="C3" s="621"/>
      <c r="D3" s="621"/>
      <c r="E3" s="621"/>
      <c r="F3" s="621"/>
      <c r="G3" s="621"/>
      <c r="H3" s="621"/>
      <c r="I3" s="621"/>
      <c r="J3" s="621"/>
      <c r="K3" s="621"/>
      <c r="L3" s="621"/>
      <c r="M3" s="622"/>
      <c r="N3" s="191"/>
    </row>
    <row r="4" spans="1:20" ht="15.6" customHeight="1" x14ac:dyDescent="0.25">
      <c r="A4" s="192" t="s">
        <v>44</v>
      </c>
      <c r="B4" s="193"/>
      <c r="C4" s="194"/>
      <c r="D4" s="194"/>
      <c r="E4" s="194"/>
      <c r="F4" s="195"/>
      <c r="G4" s="194"/>
      <c r="H4" s="194"/>
      <c r="I4" s="92"/>
      <c r="J4" s="92"/>
      <c r="K4" s="196"/>
      <c r="L4" s="196"/>
      <c r="M4" s="197"/>
      <c r="N4" s="198"/>
    </row>
    <row r="5" spans="1:20" ht="15.6" customHeight="1" x14ac:dyDescent="0.25">
      <c r="A5" s="199" t="s">
        <v>72</v>
      </c>
      <c r="B5" s="200"/>
      <c r="C5" s="201"/>
      <c r="D5" s="201"/>
      <c r="E5" s="202"/>
      <c r="F5" s="201"/>
      <c r="G5" s="203"/>
      <c r="H5" s="194"/>
      <c r="I5" s="92"/>
      <c r="J5" s="92"/>
      <c r="K5" s="438"/>
      <c r="L5" s="196"/>
      <c r="M5" s="197"/>
      <c r="N5" s="198"/>
      <c r="S5" s="82"/>
    </row>
    <row r="6" spans="1:20" ht="15.6" customHeight="1" x14ac:dyDescent="0.25">
      <c r="A6" s="199" t="s">
        <v>73</v>
      </c>
      <c r="B6" s="200"/>
      <c r="C6" s="201"/>
      <c r="D6" s="201"/>
      <c r="E6" s="202"/>
      <c r="F6" s="201"/>
      <c r="G6" s="203"/>
      <c r="H6" s="194"/>
      <c r="I6" s="92"/>
      <c r="J6" s="92"/>
      <c r="K6" s="438"/>
      <c r="L6" s="196"/>
      <c r="M6" s="197"/>
      <c r="N6" s="198"/>
      <c r="R6" s="82"/>
      <c r="S6" s="82"/>
    </row>
    <row r="7" spans="1:20" ht="15.6" customHeight="1" x14ac:dyDescent="0.25">
      <c r="A7" s="199" t="s">
        <v>74</v>
      </c>
      <c r="B7" s="200"/>
      <c r="C7" s="201"/>
      <c r="D7" s="201"/>
      <c r="E7" s="202"/>
      <c r="F7" s="201"/>
      <c r="G7" s="203"/>
      <c r="H7" s="194"/>
      <c r="I7" s="194"/>
      <c r="J7" s="92"/>
      <c r="K7" s="438"/>
      <c r="L7" s="196"/>
      <c r="M7" s="197"/>
      <c r="N7" s="198"/>
      <c r="Q7" s="85"/>
      <c r="R7" s="82"/>
      <c r="S7" s="82"/>
    </row>
    <row r="8" spans="1:20" s="81" customFormat="1" ht="15.6" customHeight="1" x14ac:dyDescent="0.25">
      <c r="A8" s="199" t="s">
        <v>160</v>
      </c>
      <c r="B8" s="200"/>
      <c r="C8" s="201"/>
      <c r="D8" s="201"/>
      <c r="E8" s="202"/>
      <c r="F8" s="201"/>
      <c r="G8" s="203"/>
      <c r="H8" s="194"/>
      <c r="I8" s="194"/>
      <c r="J8" s="92"/>
      <c r="K8" s="438"/>
      <c r="L8" s="196"/>
      <c r="M8" s="197"/>
      <c r="N8" s="198"/>
      <c r="Q8" s="85"/>
      <c r="R8" s="82"/>
      <c r="S8" s="82"/>
    </row>
    <row r="9" spans="1:20" ht="15.6" customHeight="1" x14ac:dyDescent="0.25">
      <c r="A9" s="199" t="s">
        <v>75</v>
      </c>
      <c r="B9" s="200"/>
      <c r="C9" s="201"/>
      <c r="D9" s="201"/>
      <c r="E9" s="202"/>
      <c r="F9" s="201"/>
      <c r="G9" s="203"/>
      <c r="H9" s="194"/>
      <c r="I9" s="92"/>
      <c r="J9" s="92"/>
      <c r="K9" s="438"/>
      <c r="L9" s="196"/>
      <c r="M9" s="197"/>
      <c r="N9" s="198"/>
      <c r="Q9" s="85"/>
      <c r="R9" s="82"/>
      <c r="S9" s="81"/>
      <c r="T9" s="44"/>
    </row>
    <row r="10" spans="1:20" ht="15.6" customHeight="1" x14ac:dyDescent="0.25">
      <c r="A10" s="430" t="s">
        <v>219</v>
      </c>
      <c r="B10" s="204"/>
      <c r="C10" s="201"/>
      <c r="D10" s="201"/>
      <c r="E10" s="202"/>
      <c r="F10" s="205"/>
      <c r="G10" s="203"/>
      <c r="H10" s="194"/>
      <c r="I10" s="92"/>
      <c r="J10" s="92"/>
      <c r="K10" s="438"/>
      <c r="L10" s="196"/>
      <c r="M10" s="197"/>
      <c r="N10" s="198"/>
      <c r="P10" s="40"/>
      <c r="Q10" s="85"/>
      <c r="R10" s="81"/>
      <c r="S10" s="82"/>
    </row>
    <row r="11" spans="1:20" s="81" customFormat="1" ht="15.6" customHeight="1" x14ac:dyDescent="0.25">
      <c r="A11" s="199" t="s">
        <v>159</v>
      </c>
      <c r="B11" s="204"/>
      <c r="C11" s="201"/>
      <c r="D11" s="201"/>
      <c r="E11" s="202"/>
      <c r="F11" s="205"/>
      <c r="G11" s="203"/>
      <c r="H11" s="194"/>
      <c r="I11" s="92"/>
      <c r="J11" s="92"/>
      <c r="K11" s="438"/>
      <c r="L11" s="196"/>
      <c r="M11" s="197"/>
      <c r="N11" s="198"/>
      <c r="P11" s="84"/>
      <c r="Q11" s="85"/>
      <c r="S11" s="82"/>
    </row>
    <row r="12" spans="1:20" ht="15.6" customHeight="1" x14ac:dyDescent="0.25">
      <c r="A12" s="199" t="s">
        <v>76</v>
      </c>
      <c r="B12" s="200"/>
      <c r="C12" s="201"/>
      <c r="D12" s="201"/>
      <c r="E12" s="206"/>
      <c r="F12" s="205"/>
      <c r="G12" s="203"/>
      <c r="H12" s="194"/>
      <c r="I12" s="92"/>
      <c r="J12" s="92"/>
      <c r="K12" s="438"/>
      <c r="L12" s="196"/>
      <c r="M12" s="197"/>
      <c r="N12" s="198"/>
      <c r="Q12" s="85"/>
      <c r="R12" s="81"/>
      <c r="S12" s="82"/>
    </row>
    <row r="13" spans="1:20" ht="15.6" customHeight="1" x14ac:dyDescent="0.25">
      <c r="A13" s="199" t="s">
        <v>77</v>
      </c>
      <c r="B13" s="200"/>
      <c r="C13" s="201"/>
      <c r="D13" s="201"/>
      <c r="E13" s="202"/>
      <c r="F13" s="201"/>
      <c r="G13" s="203"/>
      <c r="H13" s="194"/>
      <c r="I13" s="92"/>
      <c r="J13" s="92"/>
      <c r="K13" s="438"/>
      <c r="L13" s="196"/>
      <c r="M13" s="197"/>
      <c r="N13" s="198"/>
      <c r="R13" s="81"/>
      <c r="S13" s="82"/>
    </row>
    <row r="14" spans="1:20" ht="15.6" customHeight="1" x14ac:dyDescent="0.25">
      <c r="A14" s="199" t="s">
        <v>78</v>
      </c>
      <c r="B14" s="200"/>
      <c r="C14" s="201"/>
      <c r="D14" s="201"/>
      <c r="E14" s="206"/>
      <c r="F14" s="205"/>
      <c r="G14" s="203"/>
      <c r="H14" s="194"/>
      <c r="I14" s="92"/>
      <c r="J14" s="92"/>
      <c r="K14" s="438"/>
      <c r="L14" s="196"/>
      <c r="M14" s="197"/>
      <c r="N14" s="198"/>
      <c r="P14" s="40"/>
      <c r="Q14" s="85"/>
    </row>
    <row r="15" spans="1:20" s="71" customFormat="1" ht="15.6" customHeight="1" x14ac:dyDescent="0.25">
      <c r="A15" s="430" t="s">
        <v>220</v>
      </c>
      <c r="B15" s="200"/>
      <c r="C15" s="201"/>
      <c r="D15" s="201"/>
      <c r="E15" s="206"/>
      <c r="F15" s="205"/>
      <c r="G15" s="203"/>
      <c r="H15" s="194"/>
      <c r="I15" s="92"/>
      <c r="J15" s="92"/>
      <c r="K15" s="438"/>
      <c r="L15" s="196"/>
      <c r="M15" s="197"/>
      <c r="N15" s="198"/>
      <c r="P15" s="40"/>
      <c r="Q15" s="124"/>
      <c r="R15" s="84"/>
    </row>
    <row r="16" spans="1:20" ht="15.6" customHeight="1" x14ac:dyDescent="0.25">
      <c r="A16" s="199" t="s">
        <v>79</v>
      </c>
      <c r="B16" s="200"/>
      <c r="C16" s="201"/>
      <c r="D16" s="201"/>
      <c r="E16" s="206"/>
      <c r="F16" s="205"/>
      <c r="G16" s="203"/>
      <c r="H16" s="194"/>
      <c r="I16" s="194"/>
      <c r="J16" s="194"/>
      <c r="K16" s="438"/>
      <c r="L16" s="196"/>
      <c r="M16" s="197"/>
      <c r="N16" s="198"/>
      <c r="Q16" s="124"/>
      <c r="R16" s="82"/>
      <c r="S16" s="89"/>
    </row>
    <row r="17" spans="1:19" s="71" customFormat="1" ht="15.6" customHeight="1" x14ac:dyDescent="0.25">
      <c r="A17" s="199" t="s">
        <v>128</v>
      </c>
      <c r="B17" s="200"/>
      <c r="C17" s="201"/>
      <c r="D17" s="201"/>
      <c r="E17" s="206"/>
      <c r="F17" s="94"/>
      <c r="G17" s="203"/>
      <c r="H17" s="194"/>
      <c r="I17" s="194"/>
      <c r="J17" s="194"/>
      <c r="K17" s="438"/>
      <c r="L17" s="196"/>
      <c r="M17" s="197"/>
      <c r="N17" s="198"/>
      <c r="Q17" s="124"/>
      <c r="R17" s="84"/>
      <c r="S17" s="85"/>
    </row>
    <row r="18" spans="1:19" s="71" customFormat="1" ht="15.6" customHeight="1" x14ac:dyDescent="0.25">
      <c r="A18" s="199" t="s">
        <v>131</v>
      </c>
      <c r="B18" s="200"/>
      <c r="C18" s="201"/>
      <c r="D18" s="201"/>
      <c r="E18" s="206"/>
      <c r="F18" s="205"/>
      <c r="G18" s="203"/>
      <c r="H18" s="194"/>
      <c r="I18" s="194"/>
      <c r="J18" s="194"/>
      <c r="K18" s="438"/>
      <c r="L18" s="196"/>
      <c r="M18" s="197"/>
      <c r="N18" s="198"/>
      <c r="R18" s="125"/>
      <c r="S18" s="89"/>
    </row>
    <row r="19" spans="1:19" ht="15.6" customHeight="1" x14ac:dyDescent="0.25">
      <c r="A19" s="199" t="s">
        <v>108</v>
      </c>
      <c r="B19" s="200"/>
      <c r="C19" s="201"/>
      <c r="D19" s="201"/>
      <c r="E19" s="206"/>
      <c r="F19" s="205"/>
      <c r="G19" s="203"/>
      <c r="H19" s="194"/>
      <c r="I19" s="194"/>
      <c r="J19" s="194"/>
      <c r="K19" s="438"/>
      <c r="L19" s="196"/>
      <c r="M19" s="197"/>
      <c r="N19" s="198"/>
    </row>
    <row r="20" spans="1:19" ht="14.4" customHeight="1" x14ac:dyDescent="0.25">
      <c r="A20" s="207"/>
      <c r="B20" s="200"/>
      <c r="C20" s="201"/>
      <c r="D20" s="201"/>
      <c r="E20" s="206"/>
      <c r="F20" s="206"/>
      <c r="G20" s="208"/>
      <c r="H20" s="194"/>
      <c r="I20" s="92"/>
      <c r="J20" s="92"/>
      <c r="K20" s="438"/>
      <c r="L20" s="196"/>
      <c r="M20" s="197"/>
      <c r="N20" s="198"/>
    </row>
    <row r="21" spans="1:19" ht="15.6" customHeight="1" x14ac:dyDescent="0.25">
      <c r="A21" s="209" t="s">
        <v>83</v>
      </c>
      <c r="B21" s="210">
        <v>9434</v>
      </c>
      <c r="C21" s="210"/>
      <c r="D21" s="210"/>
      <c r="E21" s="210"/>
      <c r="F21" s="210"/>
      <c r="G21" s="210"/>
      <c r="H21" s="210"/>
      <c r="I21" s="210"/>
      <c r="J21" s="210"/>
      <c r="K21" s="210"/>
      <c r="L21" s="211"/>
      <c r="M21" s="211"/>
      <c r="N21" s="198">
        <f>SUM(B21:M21)</f>
        <v>9434</v>
      </c>
      <c r="O21" s="1"/>
      <c r="R21" s="84"/>
      <c r="S21" s="82"/>
    </row>
    <row r="22" spans="1:19" ht="19.8" x14ac:dyDescent="0.35">
      <c r="A22" s="212" t="s">
        <v>280</v>
      </c>
      <c r="B22" s="213">
        <f t="shared" ref="B22" si="0">B21*1.06</f>
        <v>10000.040000000001</v>
      </c>
      <c r="C22" s="214"/>
      <c r="D22" s="214"/>
      <c r="E22" s="214"/>
      <c r="F22" s="214"/>
      <c r="G22" s="214"/>
      <c r="H22" s="214"/>
      <c r="I22" s="214"/>
      <c r="J22" s="214"/>
      <c r="K22" s="214"/>
      <c r="L22" s="214"/>
      <c r="M22" s="214"/>
      <c r="N22" s="441">
        <f>SUM(B22:M22)</f>
        <v>10000.040000000001</v>
      </c>
      <c r="S22" s="84"/>
    </row>
    <row r="23" spans="1:19" ht="10.199999999999999" customHeight="1" x14ac:dyDescent="0.3">
      <c r="A23" s="102"/>
      <c r="B23" s="103"/>
      <c r="C23" s="103"/>
      <c r="D23" s="103"/>
      <c r="E23" s="104"/>
      <c r="F23" s="103"/>
      <c r="G23" s="104"/>
      <c r="H23" s="103"/>
      <c r="I23" s="103"/>
      <c r="J23" s="103"/>
      <c r="K23" s="103"/>
      <c r="L23" s="103"/>
      <c r="M23" s="103"/>
      <c r="N23" s="105"/>
      <c r="R23" s="84"/>
    </row>
    <row r="24" spans="1:19" s="77" customFormat="1" ht="15" customHeight="1" x14ac:dyDescent="0.25">
      <c r="A24" s="614" t="s">
        <v>178</v>
      </c>
      <c r="B24" s="614"/>
      <c r="C24" s="614"/>
      <c r="D24" s="614"/>
      <c r="E24" s="614"/>
      <c r="F24" s="306"/>
      <c r="G24" s="407"/>
      <c r="H24" s="306"/>
      <c r="I24" s="306"/>
      <c r="J24" s="306"/>
      <c r="K24" s="306"/>
      <c r="L24" s="306"/>
      <c r="M24" s="306"/>
      <c r="N24" s="306"/>
      <c r="R24" s="427"/>
    </row>
    <row r="25" spans="1:19" s="7" customFormat="1" ht="15" customHeight="1" x14ac:dyDescent="0.25">
      <c r="A25" s="619" t="s">
        <v>191</v>
      </c>
      <c r="B25" s="619"/>
      <c r="C25" s="619"/>
      <c r="D25" s="619"/>
      <c r="E25" s="619"/>
      <c r="F25" s="619"/>
      <c r="G25" s="619"/>
      <c r="H25" s="619"/>
      <c r="I25" s="619"/>
      <c r="J25" s="619"/>
      <c r="K25" s="619"/>
      <c r="L25" s="619"/>
      <c r="M25" s="619"/>
      <c r="N25" s="619"/>
    </row>
    <row r="26" spans="1:19" s="7" customFormat="1" ht="14.4" customHeight="1" x14ac:dyDescent="0.25">
      <c r="A26" s="619"/>
      <c r="B26" s="619"/>
      <c r="C26" s="619"/>
      <c r="D26" s="619"/>
      <c r="E26" s="619"/>
      <c r="F26" s="619"/>
      <c r="G26" s="619"/>
      <c r="H26" s="619"/>
      <c r="I26" s="619"/>
      <c r="J26" s="619"/>
      <c r="K26" s="619"/>
      <c r="L26" s="619"/>
      <c r="M26" s="619"/>
      <c r="N26" s="619"/>
    </row>
    <row r="27" spans="1:19" s="77" customFormat="1" ht="14.4" customHeight="1" x14ac:dyDescent="0.25">
      <c r="A27" s="615" t="s">
        <v>106</v>
      </c>
      <c r="B27" s="615"/>
      <c r="C27" s="615"/>
      <c r="D27" s="615"/>
      <c r="E27" s="306"/>
      <c r="F27" s="306"/>
      <c r="G27" s="408"/>
      <c r="H27" s="409"/>
      <c r="I27" s="306"/>
      <c r="J27" s="306"/>
      <c r="K27" s="306"/>
      <c r="L27" s="306"/>
      <c r="M27" s="306"/>
      <c r="N27" s="410"/>
    </row>
    <row r="28" spans="1:19" s="77" customFormat="1" ht="14.25" customHeight="1" x14ac:dyDescent="0.25">
      <c r="A28" s="614" t="s">
        <v>212</v>
      </c>
      <c r="B28" s="614"/>
      <c r="C28" s="614"/>
      <c r="D28" s="614"/>
      <c r="E28" s="306"/>
      <c r="F28" s="306"/>
      <c r="G28" s="408"/>
      <c r="H28" s="409"/>
      <c r="I28" s="306"/>
      <c r="J28" s="306"/>
      <c r="K28" s="306"/>
      <c r="L28" s="306"/>
      <c r="M28" s="306"/>
      <c r="N28" s="410"/>
    </row>
    <row r="29" spans="1:19" s="71" customFormat="1" ht="14.25" customHeight="1" x14ac:dyDescent="0.25">
      <c r="A29" s="83"/>
      <c r="B29" s="83"/>
      <c r="C29" s="83"/>
      <c r="D29" s="83"/>
      <c r="E29" s="83"/>
      <c r="F29" s="83"/>
      <c r="G29" s="113"/>
      <c r="H29" s="114"/>
      <c r="I29" s="83"/>
      <c r="J29" s="83"/>
      <c r="K29" s="83"/>
      <c r="L29" s="83"/>
      <c r="M29" s="83"/>
      <c r="N29" s="115"/>
    </row>
  </sheetData>
  <mergeCells count="6">
    <mergeCell ref="A28:D28"/>
    <mergeCell ref="A27:D27"/>
    <mergeCell ref="A24:E24"/>
    <mergeCell ref="A1:N1"/>
    <mergeCell ref="A25:N26"/>
    <mergeCell ref="B3:M3"/>
  </mergeCells>
  <phoneticPr fontId="26" type="noConversion"/>
  <pageMargins left="0.5" right="0.17" top="1" bottom="0.17" header="0.3" footer="0.17"/>
  <pageSetup scale="79"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W60"/>
  <sheetViews>
    <sheetView zoomScaleNormal="100" workbookViewId="0">
      <selection sqref="A1:T51"/>
    </sheetView>
  </sheetViews>
  <sheetFormatPr defaultColWidth="8.88671875" defaultRowHeight="13.2" x14ac:dyDescent="0.25"/>
  <cols>
    <col min="1" max="1" width="20.88671875" style="81" customWidth="1"/>
    <col min="2" max="2" width="12.109375" style="81" customWidth="1"/>
    <col min="3" max="4" width="10" style="81" customWidth="1"/>
    <col min="5" max="5" width="10" style="82" customWidth="1"/>
    <col min="6" max="11" width="10" style="81" customWidth="1"/>
    <col min="12" max="12" width="8.88671875" style="81" customWidth="1"/>
    <col min="13" max="13" width="9.44140625" style="81" customWidth="1"/>
    <col min="14" max="14" width="8.6640625" style="81" customWidth="1"/>
    <col min="15" max="15" width="9.33203125" style="7" customWidth="1"/>
    <col min="16" max="16" width="10" style="81" customWidth="1"/>
    <col min="17" max="17" width="10.88671875" style="81" customWidth="1"/>
    <col min="18" max="18" width="9" style="81" customWidth="1"/>
    <col min="19" max="19" width="8.33203125" style="81" customWidth="1"/>
    <col min="20" max="20" width="8.88671875" style="81"/>
    <col min="21" max="21" width="10.109375" style="81" bestFit="1" customWidth="1"/>
    <col min="22" max="22" width="11.44140625" style="81" customWidth="1"/>
    <col min="23" max="16384" width="8.88671875" style="81"/>
  </cols>
  <sheetData>
    <row r="1" spans="1:23" ht="24.6" customHeight="1" x14ac:dyDescent="0.3">
      <c r="A1" s="404" t="s">
        <v>238</v>
      </c>
      <c r="B1" s="404"/>
      <c r="C1" s="404"/>
      <c r="D1" s="404"/>
      <c r="E1" s="404"/>
      <c r="F1" s="404"/>
      <c r="G1" s="404"/>
      <c r="H1" s="404"/>
      <c r="I1" s="404"/>
      <c r="J1" s="404"/>
      <c r="K1" s="404"/>
      <c r="L1" s="404"/>
      <c r="M1" s="404"/>
      <c r="N1" s="404"/>
      <c r="O1" s="404"/>
      <c r="P1" s="404"/>
    </row>
    <row r="2" spans="1:23" ht="17.399999999999999" customHeight="1" x14ac:dyDescent="0.25">
      <c r="A2" s="21"/>
      <c r="B2" s="478" t="s">
        <v>170</v>
      </c>
      <c r="C2" s="217" t="s">
        <v>226</v>
      </c>
      <c r="D2" s="217" t="s">
        <v>227</v>
      </c>
      <c r="E2" s="217" t="s">
        <v>228</v>
      </c>
      <c r="F2" s="429" t="s">
        <v>229</v>
      </c>
      <c r="G2" s="217" t="s">
        <v>230</v>
      </c>
      <c r="H2" s="217" t="s">
        <v>231</v>
      </c>
      <c r="I2" s="217" t="s">
        <v>232</v>
      </c>
      <c r="J2" s="217" t="s">
        <v>233</v>
      </c>
      <c r="K2" s="429" t="s">
        <v>234</v>
      </c>
      <c r="L2" s="217" t="s">
        <v>235</v>
      </c>
      <c r="M2" s="217" t="s">
        <v>236</v>
      </c>
      <c r="N2" s="218" t="s">
        <v>237</v>
      </c>
      <c r="O2" s="623" t="s">
        <v>241</v>
      </c>
      <c r="P2" s="624"/>
      <c r="Q2" s="624"/>
      <c r="R2" s="625"/>
      <c r="S2" s="431"/>
    </row>
    <row r="3" spans="1:23" ht="45.6" customHeight="1" x14ac:dyDescent="0.25">
      <c r="A3" s="42"/>
      <c r="B3" s="477" t="s">
        <v>239</v>
      </c>
      <c r="C3" s="118">
        <v>43773</v>
      </c>
      <c r="D3" s="119">
        <v>43801</v>
      </c>
      <c r="E3" s="120">
        <v>43829</v>
      </c>
      <c r="F3" s="119">
        <v>43864</v>
      </c>
      <c r="G3" s="119">
        <v>43892</v>
      </c>
      <c r="H3" s="119" t="s">
        <v>265</v>
      </c>
      <c r="I3" s="119">
        <v>43948</v>
      </c>
      <c r="J3" s="119">
        <v>43983</v>
      </c>
      <c r="K3" s="119">
        <v>44012</v>
      </c>
      <c r="L3" s="119">
        <v>44046</v>
      </c>
      <c r="M3" s="119">
        <v>44074</v>
      </c>
      <c r="N3" s="119">
        <v>44102</v>
      </c>
      <c r="O3" s="432" t="s">
        <v>168</v>
      </c>
      <c r="P3" s="433" t="s">
        <v>281</v>
      </c>
      <c r="Q3" s="433" t="s">
        <v>134</v>
      </c>
      <c r="R3" s="434" t="s">
        <v>166</v>
      </c>
      <c r="S3" s="432" t="s">
        <v>225</v>
      </c>
      <c r="T3" s="2"/>
    </row>
    <row r="4" spans="1:23" ht="13.65" customHeight="1" x14ac:dyDescent="0.3">
      <c r="A4" s="220"/>
      <c r="B4" s="145"/>
      <c r="C4" s="626" t="s">
        <v>38</v>
      </c>
      <c r="D4" s="627"/>
      <c r="E4" s="627"/>
      <c r="F4" s="627"/>
      <c r="G4" s="627"/>
      <c r="H4" s="627"/>
      <c r="I4" s="627"/>
      <c r="J4" s="627"/>
      <c r="K4" s="627"/>
      <c r="L4" s="627"/>
      <c r="M4" s="627"/>
      <c r="N4" s="627"/>
      <c r="O4" s="360"/>
      <c r="P4" s="316"/>
      <c r="Q4" s="316"/>
      <c r="R4" s="361"/>
      <c r="S4" s="106"/>
    </row>
    <row r="5" spans="1:23" ht="15.75" customHeight="1" x14ac:dyDescent="0.25">
      <c r="A5" s="352" t="s">
        <v>0</v>
      </c>
      <c r="B5" s="553"/>
      <c r="C5" s="444">
        <f t="shared" ref="C5:C44" si="0">O5</f>
        <v>0</v>
      </c>
      <c r="D5" s="445"/>
      <c r="E5" s="445"/>
      <c r="F5" s="445"/>
      <c r="G5" s="445"/>
      <c r="H5" s="445"/>
      <c r="I5" s="445"/>
      <c r="J5" s="445"/>
      <c r="K5" s="445"/>
      <c r="L5" s="446"/>
      <c r="M5" s="445"/>
      <c r="N5" s="445"/>
      <c r="O5" s="447">
        <v>0</v>
      </c>
      <c r="P5" s="405">
        <v>45281</v>
      </c>
      <c r="Q5" s="448">
        <f>P5-O5</f>
        <v>45281</v>
      </c>
      <c r="R5" s="449">
        <f>O5/P5</f>
        <v>0</v>
      </c>
      <c r="S5" s="450">
        <f t="shared" ref="S5:S44" si="1">B5+O5</f>
        <v>0</v>
      </c>
      <c r="T5" s="77"/>
    </row>
    <row r="6" spans="1:23" ht="15.75" customHeight="1" x14ac:dyDescent="0.25">
      <c r="A6" s="352" t="s">
        <v>85</v>
      </c>
      <c r="B6" s="553"/>
      <c r="C6" s="444">
        <f t="shared" si="0"/>
        <v>50090</v>
      </c>
      <c r="D6" s="445"/>
      <c r="E6" s="445"/>
      <c r="F6" s="445"/>
      <c r="G6" s="445"/>
      <c r="H6" s="445"/>
      <c r="I6" s="445"/>
      <c r="J6" s="445"/>
      <c r="K6" s="445"/>
      <c r="L6" s="446"/>
      <c r="M6" s="445"/>
      <c r="N6" s="445"/>
      <c r="O6" s="447">
        <v>50090</v>
      </c>
      <c r="P6" s="405">
        <v>87402</v>
      </c>
      <c r="Q6" s="448">
        <f t="shared" ref="Q6:Q44" si="2">P6-O6</f>
        <v>37312</v>
      </c>
      <c r="R6" s="449">
        <f>O6/P6</f>
        <v>0.57309901375254568</v>
      </c>
      <c r="S6" s="450">
        <f t="shared" si="1"/>
        <v>50090</v>
      </c>
      <c r="T6" s="77"/>
      <c r="U6" s="414"/>
    </row>
    <row r="7" spans="1:23" ht="15.75" customHeight="1" x14ac:dyDescent="0.25">
      <c r="A7" s="352" t="s">
        <v>1</v>
      </c>
      <c r="B7" s="553"/>
      <c r="C7" s="444">
        <f t="shared" si="0"/>
        <v>0</v>
      </c>
      <c r="D7" s="445"/>
      <c r="E7" s="445"/>
      <c r="F7" s="445"/>
      <c r="G7" s="445"/>
      <c r="H7" s="445"/>
      <c r="I7" s="445"/>
      <c r="J7" s="445"/>
      <c r="K7" s="445"/>
      <c r="L7" s="446"/>
      <c r="M7" s="445"/>
      <c r="N7" s="445"/>
      <c r="O7" s="451">
        <v>0</v>
      </c>
      <c r="P7" s="405">
        <v>7371</v>
      </c>
      <c r="Q7" s="448">
        <f t="shared" si="2"/>
        <v>7371</v>
      </c>
      <c r="R7" s="449">
        <f>O7/P7</f>
        <v>0</v>
      </c>
      <c r="S7" s="450">
        <f t="shared" si="1"/>
        <v>0</v>
      </c>
      <c r="T7" s="77"/>
      <c r="U7" s="414"/>
      <c r="V7" s="413"/>
    </row>
    <row r="8" spans="1:23" ht="15.75" customHeight="1" x14ac:dyDescent="0.25">
      <c r="A8" s="352" t="s">
        <v>2</v>
      </c>
      <c r="B8" s="553"/>
      <c r="C8" s="444">
        <f t="shared" si="0"/>
        <v>0</v>
      </c>
      <c r="D8" s="445"/>
      <c r="E8" s="445"/>
      <c r="F8" s="445"/>
      <c r="G8" s="445"/>
      <c r="H8" s="445"/>
      <c r="I8" s="445"/>
      <c r="J8" s="445"/>
      <c r="K8" s="445"/>
      <c r="L8" s="446"/>
      <c r="M8" s="445"/>
      <c r="N8" s="445"/>
      <c r="O8" s="447">
        <v>0</v>
      </c>
      <c r="P8" s="405">
        <v>11584</v>
      </c>
      <c r="Q8" s="448">
        <f t="shared" si="2"/>
        <v>11584</v>
      </c>
      <c r="R8" s="449">
        <f t="shared" ref="R8:R9" si="3">O8/P8</f>
        <v>0</v>
      </c>
      <c r="S8" s="450">
        <f t="shared" si="1"/>
        <v>0</v>
      </c>
      <c r="T8" s="77"/>
      <c r="U8" s="414"/>
    </row>
    <row r="9" spans="1:23" ht="15.75" customHeight="1" x14ac:dyDescent="0.25">
      <c r="A9" s="352" t="s">
        <v>3</v>
      </c>
      <c r="B9" s="553"/>
      <c r="C9" s="444">
        <f t="shared" si="0"/>
        <v>394</v>
      </c>
      <c r="D9" s="445"/>
      <c r="E9" s="445"/>
      <c r="F9" s="445"/>
      <c r="G9" s="445"/>
      <c r="H9" s="445"/>
      <c r="I9" s="445"/>
      <c r="J9" s="445"/>
      <c r="K9" s="445"/>
      <c r="L9" s="446"/>
      <c r="M9" s="445"/>
      <c r="N9" s="445"/>
      <c r="O9" s="447">
        <v>394</v>
      </c>
      <c r="P9" s="405">
        <v>8424</v>
      </c>
      <c r="Q9" s="448">
        <f t="shared" si="2"/>
        <v>8030</v>
      </c>
      <c r="R9" s="449">
        <f t="shared" si="3"/>
        <v>4.6771130104463439E-2</v>
      </c>
      <c r="S9" s="450">
        <f t="shared" si="1"/>
        <v>394</v>
      </c>
      <c r="T9" s="77"/>
      <c r="W9" s="85"/>
    </row>
    <row r="10" spans="1:23" ht="15.75" customHeight="1" x14ac:dyDescent="0.25">
      <c r="A10" s="352" t="s">
        <v>37</v>
      </c>
      <c r="B10" s="553"/>
      <c r="C10" s="444">
        <f t="shared" si="0"/>
        <v>31962</v>
      </c>
      <c r="D10" s="445"/>
      <c r="E10" s="445"/>
      <c r="F10" s="445"/>
      <c r="G10" s="445"/>
      <c r="H10" s="445"/>
      <c r="I10" s="445"/>
      <c r="J10" s="445"/>
      <c r="K10" s="445"/>
      <c r="L10" s="446"/>
      <c r="M10" s="445"/>
      <c r="N10" s="445"/>
      <c r="O10" s="451">
        <v>31962</v>
      </c>
      <c r="P10" s="405">
        <v>152691</v>
      </c>
      <c r="Q10" s="448">
        <f t="shared" si="2"/>
        <v>120729</v>
      </c>
      <c r="R10" s="449">
        <f>O10/P10</f>
        <v>0.20932471461972219</v>
      </c>
      <c r="S10" s="450">
        <f t="shared" si="1"/>
        <v>31962</v>
      </c>
      <c r="T10" s="77"/>
      <c r="U10" s="82"/>
    </row>
    <row r="11" spans="1:23" ht="15.75" customHeight="1" x14ac:dyDescent="0.25">
      <c r="A11" s="352" t="s">
        <v>4</v>
      </c>
      <c r="B11" s="553"/>
      <c r="C11" s="444">
        <f t="shared" si="0"/>
        <v>1006</v>
      </c>
      <c r="D11" s="445"/>
      <c r="E11" s="445"/>
      <c r="F11" s="445"/>
      <c r="G11" s="445"/>
      <c r="H11" s="445"/>
      <c r="I11" s="445"/>
      <c r="J11" s="445"/>
      <c r="K11" s="445"/>
      <c r="L11" s="446"/>
      <c r="M11" s="445"/>
      <c r="N11" s="445"/>
      <c r="O11" s="447">
        <v>1006</v>
      </c>
      <c r="P11" s="405">
        <v>25273</v>
      </c>
      <c r="Q11" s="448">
        <f t="shared" si="2"/>
        <v>24267</v>
      </c>
      <c r="R11" s="449">
        <f>O11/P11</f>
        <v>3.980532584180746E-2</v>
      </c>
      <c r="S11" s="450">
        <f t="shared" si="1"/>
        <v>1006</v>
      </c>
      <c r="T11" s="77"/>
      <c r="U11" s="414"/>
      <c r="W11" s="82"/>
    </row>
    <row r="12" spans="1:23" ht="15.75" customHeight="1" x14ac:dyDescent="0.25">
      <c r="A12" s="352" t="s">
        <v>5</v>
      </c>
      <c r="B12" s="553"/>
      <c r="C12" s="444">
        <f t="shared" si="0"/>
        <v>0</v>
      </c>
      <c r="D12" s="445"/>
      <c r="E12" s="445"/>
      <c r="F12" s="445"/>
      <c r="G12" s="445"/>
      <c r="H12" s="445"/>
      <c r="I12" s="445"/>
      <c r="J12" s="445"/>
      <c r="K12" s="445"/>
      <c r="L12" s="446"/>
      <c r="M12" s="445"/>
      <c r="N12" s="445"/>
      <c r="O12" s="447">
        <v>0</v>
      </c>
      <c r="P12" s="405">
        <v>7258</v>
      </c>
      <c r="Q12" s="448">
        <f t="shared" si="2"/>
        <v>7258</v>
      </c>
      <c r="R12" s="449">
        <v>0</v>
      </c>
      <c r="S12" s="450">
        <f t="shared" si="1"/>
        <v>0</v>
      </c>
      <c r="T12" s="77"/>
      <c r="U12" s="82"/>
      <c r="W12" s="82"/>
    </row>
    <row r="13" spans="1:23" ht="15.75" customHeight="1" x14ac:dyDescent="0.25">
      <c r="A13" s="352" t="s">
        <v>6</v>
      </c>
      <c r="B13" s="553"/>
      <c r="C13" s="452">
        <f t="shared" si="0"/>
        <v>15796</v>
      </c>
      <c r="D13" s="445"/>
      <c r="E13" s="445"/>
      <c r="F13" s="445"/>
      <c r="G13" s="445"/>
      <c r="H13" s="445"/>
      <c r="I13" s="445"/>
      <c r="J13" s="445"/>
      <c r="K13" s="445"/>
      <c r="L13" s="446"/>
      <c r="M13" s="445"/>
      <c r="N13" s="445"/>
      <c r="O13" s="447">
        <v>15796</v>
      </c>
      <c r="P13" s="405">
        <v>15796</v>
      </c>
      <c r="Q13" s="448">
        <f t="shared" si="2"/>
        <v>0</v>
      </c>
      <c r="R13" s="449">
        <f>O13/P13</f>
        <v>1</v>
      </c>
      <c r="S13" s="450">
        <f t="shared" si="1"/>
        <v>15796</v>
      </c>
      <c r="T13" s="77"/>
    </row>
    <row r="14" spans="1:23" ht="15.75" customHeight="1" x14ac:dyDescent="0.25">
      <c r="A14" s="352" t="s">
        <v>7</v>
      </c>
      <c r="B14" s="553"/>
      <c r="C14" s="452">
        <f t="shared" si="0"/>
        <v>0</v>
      </c>
      <c r="D14" s="445"/>
      <c r="E14" s="445"/>
      <c r="F14" s="445"/>
      <c r="G14" s="445"/>
      <c r="H14" s="445"/>
      <c r="I14" s="445"/>
      <c r="J14" s="445"/>
      <c r="K14" s="445"/>
      <c r="L14" s="446"/>
      <c r="M14" s="445"/>
      <c r="N14" s="445"/>
      <c r="O14" s="447">
        <v>0</v>
      </c>
      <c r="P14" s="405">
        <v>7258</v>
      </c>
      <c r="Q14" s="448">
        <f t="shared" si="2"/>
        <v>7258</v>
      </c>
      <c r="R14" s="449">
        <v>0</v>
      </c>
      <c r="S14" s="450">
        <f t="shared" si="1"/>
        <v>0</v>
      </c>
      <c r="T14" s="77"/>
    </row>
    <row r="15" spans="1:23" ht="15.75" customHeight="1" x14ac:dyDescent="0.25">
      <c r="A15" s="352" t="s">
        <v>8</v>
      </c>
      <c r="B15" s="553"/>
      <c r="C15" s="452">
        <f t="shared" si="0"/>
        <v>0</v>
      </c>
      <c r="D15" s="445"/>
      <c r="E15" s="445"/>
      <c r="F15" s="445"/>
      <c r="G15" s="445"/>
      <c r="H15" s="445"/>
      <c r="I15" s="445"/>
      <c r="J15" s="445"/>
      <c r="K15" s="445"/>
      <c r="L15" s="446"/>
      <c r="M15" s="445"/>
      <c r="N15" s="445"/>
      <c r="O15" s="447">
        <v>0</v>
      </c>
      <c r="P15" s="405">
        <v>185335</v>
      </c>
      <c r="Q15" s="448">
        <f t="shared" si="2"/>
        <v>185335</v>
      </c>
      <c r="R15" s="449">
        <f>O15/P15</f>
        <v>0</v>
      </c>
      <c r="S15" s="450">
        <f t="shared" si="1"/>
        <v>0</v>
      </c>
      <c r="T15" s="77"/>
    </row>
    <row r="16" spans="1:23" ht="15.75" customHeight="1" x14ac:dyDescent="0.25">
      <c r="A16" s="352" t="s">
        <v>9</v>
      </c>
      <c r="B16" s="553"/>
      <c r="C16" s="452">
        <f t="shared" si="0"/>
        <v>0</v>
      </c>
      <c r="D16" s="445"/>
      <c r="E16" s="445"/>
      <c r="F16" s="445"/>
      <c r="G16" s="445"/>
      <c r="H16" s="445"/>
      <c r="I16" s="445"/>
      <c r="J16" s="445"/>
      <c r="K16" s="445"/>
      <c r="L16" s="446"/>
      <c r="M16" s="445"/>
      <c r="N16" s="445"/>
      <c r="O16" s="447">
        <v>0</v>
      </c>
      <c r="P16" s="405">
        <v>11584</v>
      </c>
      <c r="Q16" s="448">
        <f t="shared" si="2"/>
        <v>11584</v>
      </c>
      <c r="R16" s="449">
        <f>O16/P16</f>
        <v>0</v>
      </c>
      <c r="S16" s="450">
        <f t="shared" si="1"/>
        <v>0</v>
      </c>
      <c r="T16" s="77"/>
    </row>
    <row r="17" spans="1:20" ht="15.75" customHeight="1" x14ac:dyDescent="0.25">
      <c r="A17" s="352" t="s">
        <v>10</v>
      </c>
      <c r="B17" s="553"/>
      <c r="C17" s="452">
        <f t="shared" si="0"/>
        <v>15245</v>
      </c>
      <c r="D17" s="445"/>
      <c r="E17" s="445"/>
      <c r="F17" s="445"/>
      <c r="G17" s="445"/>
      <c r="H17" s="445"/>
      <c r="I17" s="445"/>
      <c r="J17" s="445"/>
      <c r="K17" s="445"/>
      <c r="L17" s="446"/>
      <c r="M17" s="445"/>
      <c r="N17" s="445"/>
      <c r="O17" s="447">
        <v>15245</v>
      </c>
      <c r="P17" s="405">
        <v>27379</v>
      </c>
      <c r="Q17" s="448">
        <f t="shared" si="2"/>
        <v>12134</v>
      </c>
      <c r="R17" s="449">
        <f>O17/P17</f>
        <v>0.5568136162752475</v>
      </c>
      <c r="S17" s="450">
        <f t="shared" si="1"/>
        <v>15245</v>
      </c>
      <c r="T17" s="77"/>
    </row>
    <row r="18" spans="1:20" ht="15.75" customHeight="1" x14ac:dyDescent="0.25">
      <c r="A18" s="352" t="s">
        <v>203</v>
      </c>
      <c r="B18" s="553">
        <v>2479</v>
      </c>
      <c r="C18" s="444">
        <f t="shared" si="0"/>
        <v>0</v>
      </c>
      <c r="D18" s="445"/>
      <c r="E18" s="445"/>
      <c r="F18" s="445"/>
      <c r="G18" s="445"/>
      <c r="H18" s="445"/>
      <c r="I18" s="445"/>
      <c r="J18" s="445"/>
      <c r="K18" s="445"/>
      <c r="L18" s="446"/>
      <c r="M18" s="445"/>
      <c r="N18" s="445"/>
      <c r="O18" s="447">
        <v>0</v>
      </c>
      <c r="P18" s="405">
        <v>16849</v>
      </c>
      <c r="Q18" s="448">
        <f t="shared" si="2"/>
        <v>16849</v>
      </c>
      <c r="R18" s="449">
        <f>O18/P18</f>
        <v>0</v>
      </c>
      <c r="S18" s="450">
        <f t="shared" si="1"/>
        <v>2479</v>
      </c>
      <c r="T18" s="77"/>
    </row>
    <row r="19" spans="1:20" ht="15.75" customHeight="1" x14ac:dyDescent="0.25">
      <c r="A19" s="352" t="s">
        <v>11</v>
      </c>
      <c r="B19" s="553"/>
      <c r="C19" s="452">
        <f t="shared" si="0"/>
        <v>8824</v>
      </c>
      <c r="D19" s="445"/>
      <c r="E19" s="445"/>
      <c r="F19" s="445"/>
      <c r="G19" s="445"/>
      <c r="H19" s="445"/>
      <c r="I19" s="445"/>
      <c r="J19" s="445"/>
      <c r="K19" s="445"/>
      <c r="L19" s="446"/>
      <c r="M19" s="445"/>
      <c r="N19" s="445"/>
      <c r="O19" s="447">
        <v>8824</v>
      </c>
      <c r="P19" s="405">
        <v>9477</v>
      </c>
      <c r="Q19" s="448">
        <f t="shared" si="2"/>
        <v>653</v>
      </c>
      <c r="R19" s="449">
        <f>O19/P19</f>
        <v>0.93109633850374596</v>
      </c>
      <c r="S19" s="450">
        <f t="shared" si="1"/>
        <v>8824</v>
      </c>
      <c r="T19" s="77"/>
    </row>
    <row r="20" spans="1:20" ht="15.75" customHeight="1" x14ac:dyDescent="0.25">
      <c r="A20" s="352" t="s">
        <v>12</v>
      </c>
      <c r="B20" s="553"/>
      <c r="C20" s="452">
        <f t="shared" si="0"/>
        <v>0</v>
      </c>
      <c r="D20" s="445"/>
      <c r="E20" s="445"/>
      <c r="F20" s="445"/>
      <c r="G20" s="445"/>
      <c r="H20" s="445"/>
      <c r="I20" s="445"/>
      <c r="J20" s="445"/>
      <c r="K20" s="445"/>
      <c r="L20" s="446"/>
      <c r="M20" s="445"/>
      <c r="N20" s="445"/>
      <c r="O20" s="447">
        <v>0</v>
      </c>
      <c r="P20" s="405">
        <v>7258</v>
      </c>
      <c r="Q20" s="448">
        <f t="shared" si="2"/>
        <v>7258</v>
      </c>
      <c r="R20" s="449">
        <v>0</v>
      </c>
      <c r="S20" s="450">
        <f t="shared" si="1"/>
        <v>0</v>
      </c>
      <c r="T20" s="77"/>
    </row>
    <row r="21" spans="1:20" ht="15.75" customHeight="1" x14ac:dyDescent="0.25">
      <c r="A21" s="352" t="s">
        <v>13</v>
      </c>
      <c r="B21" s="553"/>
      <c r="C21" s="452">
        <f t="shared" si="0"/>
        <v>253</v>
      </c>
      <c r="D21" s="445"/>
      <c r="E21" s="445"/>
      <c r="F21" s="445"/>
      <c r="G21" s="445"/>
      <c r="H21" s="445"/>
      <c r="I21" s="445"/>
      <c r="J21" s="445"/>
      <c r="K21" s="445"/>
      <c r="L21" s="446"/>
      <c r="M21" s="445"/>
      <c r="N21" s="445"/>
      <c r="O21" s="447">
        <v>253</v>
      </c>
      <c r="P21" s="443">
        <v>50546</v>
      </c>
      <c r="Q21" s="448">
        <f t="shared" si="2"/>
        <v>50293</v>
      </c>
      <c r="R21" s="449">
        <f>O21/P21</f>
        <v>5.0053416689747957E-3</v>
      </c>
      <c r="S21" s="450">
        <f t="shared" si="1"/>
        <v>253</v>
      </c>
      <c r="T21" s="77"/>
    </row>
    <row r="22" spans="1:20" ht="15.75" customHeight="1" x14ac:dyDescent="0.25">
      <c r="A22" s="352" t="s">
        <v>14</v>
      </c>
      <c r="B22" s="553">
        <v>1859</v>
      </c>
      <c r="C22" s="452">
        <f t="shared" si="0"/>
        <v>4508</v>
      </c>
      <c r="D22" s="445"/>
      <c r="E22" s="445"/>
      <c r="F22" s="445"/>
      <c r="G22" s="445"/>
      <c r="H22" s="445"/>
      <c r="I22" s="445"/>
      <c r="J22" s="445"/>
      <c r="K22" s="445"/>
      <c r="L22" s="446"/>
      <c r="M22" s="445"/>
      <c r="N22" s="445"/>
      <c r="O22" s="451">
        <v>4508</v>
      </c>
      <c r="P22" s="405">
        <v>12636</v>
      </c>
      <c r="Q22" s="448">
        <f t="shared" si="2"/>
        <v>8128</v>
      </c>
      <c r="R22" s="449">
        <f>O22/P22</f>
        <v>0.35675846786957899</v>
      </c>
      <c r="S22" s="450">
        <f t="shared" si="1"/>
        <v>6367</v>
      </c>
      <c r="T22" s="77"/>
    </row>
    <row r="23" spans="1:20" ht="15.75" customHeight="1" x14ac:dyDescent="0.25">
      <c r="A23" s="352" t="s">
        <v>15</v>
      </c>
      <c r="B23" s="553"/>
      <c r="C23" s="452">
        <f t="shared" si="0"/>
        <v>0</v>
      </c>
      <c r="D23" s="445"/>
      <c r="E23" s="445"/>
      <c r="F23" s="445"/>
      <c r="G23" s="445"/>
      <c r="H23" s="445"/>
      <c r="I23" s="445"/>
      <c r="J23" s="445"/>
      <c r="K23" s="445"/>
      <c r="L23" s="446"/>
      <c r="M23" s="445"/>
      <c r="N23" s="445"/>
      <c r="O23" s="447">
        <v>0</v>
      </c>
      <c r="P23" s="405">
        <v>7258</v>
      </c>
      <c r="Q23" s="448">
        <f t="shared" si="2"/>
        <v>7258</v>
      </c>
      <c r="R23" s="449">
        <v>0</v>
      </c>
      <c r="S23" s="450">
        <f t="shared" si="1"/>
        <v>0</v>
      </c>
      <c r="T23" s="77"/>
    </row>
    <row r="24" spans="1:20" ht="15.75" customHeight="1" x14ac:dyDescent="0.25">
      <c r="A24" s="352" t="s">
        <v>16</v>
      </c>
      <c r="B24" s="553"/>
      <c r="C24" s="452">
        <f t="shared" si="0"/>
        <v>310</v>
      </c>
      <c r="D24" s="445"/>
      <c r="E24" s="445"/>
      <c r="F24" s="445"/>
      <c r="G24" s="445"/>
      <c r="H24" s="445"/>
      <c r="I24" s="445"/>
      <c r="J24" s="445"/>
      <c r="K24" s="445"/>
      <c r="L24" s="446"/>
      <c r="M24" s="445"/>
      <c r="N24" s="445"/>
      <c r="O24" s="447">
        <v>310</v>
      </c>
      <c r="P24" s="405">
        <v>10530</v>
      </c>
      <c r="Q24" s="448">
        <f t="shared" si="2"/>
        <v>10220</v>
      </c>
      <c r="R24" s="449">
        <f>O24/P24</f>
        <v>2.9439696106362774E-2</v>
      </c>
      <c r="S24" s="450">
        <f t="shared" si="1"/>
        <v>310</v>
      </c>
      <c r="T24" s="77"/>
    </row>
    <row r="25" spans="1:20" ht="15.75" customHeight="1" x14ac:dyDescent="0.25">
      <c r="A25" s="352" t="s">
        <v>17</v>
      </c>
      <c r="B25" s="553">
        <v>314</v>
      </c>
      <c r="C25" s="452">
        <f t="shared" si="0"/>
        <v>8034</v>
      </c>
      <c r="D25" s="445"/>
      <c r="E25" s="445"/>
      <c r="F25" s="445"/>
      <c r="G25" s="445"/>
      <c r="H25" s="445"/>
      <c r="I25" s="445"/>
      <c r="J25" s="445"/>
      <c r="K25" s="445"/>
      <c r="L25" s="446"/>
      <c r="M25" s="445"/>
      <c r="N25" s="445"/>
      <c r="O25" s="447">
        <v>8034</v>
      </c>
      <c r="P25" s="405">
        <v>8424</v>
      </c>
      <c r="Q25" s="448">
        <f t="shared" si="2"/>
        <v>390</v>
      </c>
      <c r="R25" s="449">
        <f>O25/P25</f>
        <v>0.95370370370370372</v>
      </c>
      <c r="S25" s="450">
        <f t="shared" si="1"/>
        <v>8348</v>
      </c>
      <c r="T25" s="77"/>
    </row>
    <row r="26" spans="1:20" ht="15.75" customHeight="1" x14ac:dyDescent="0.25">
      <c r="A26" s="352" t="s">
        <v>18</v>
      </c>
      <c r="B26" s="553"/>
      <c r="C26" s="452">
        <f t="shared" si="0"/>
        <v>0</v>
      </c>
      <c r="D26" s="445"/>
      <c r="E26" s="445"/>
      <c r="F26" s="445"/>
      <c r="G26" s="445"/>
      <c r="H26" s="445"/>
      <c r="I26" s="445"/>
      <c r="J26" s="445"/>
      <c r="K26" s="445"/>
      <c r="L26" s="446"/>
      <c r="M26" s="445"/>
      <c r="N26" s="445"/>
      <c r="O26" s="447">
        <v>0</v>
      </c>
      <c r="P26" s="405">
        <v>11584</v>
      </c>
      <c r="Q26" s="448">
        <f t="shared" si="2"/>
        <v>11584</v>
      </c>
      <c r="R26" s="449">
        <f>O26/P26</f>
        <v>0</v>
      </c>
      <c r="S26" s="450">
        <f t="shared" si="1"/>
        <v>0</v>
      </c>
      <c r="T26" s="77"/>
    </row>
    <row r="27" spans="1:20" ht="15.75" customHeight="1" x14ac:dyDescent="0.25">
      <c r="A27" s="352" t="s">
        <v>19</v>
      </c>
      <c r="B27" s="553"/>
      <c r="C27" s="452">
        <f t="shared" si="0"/>
        <v>0</v>
      </c>
      <c r="D27" s="445"/>
      <c r="E27" s="445"/>
      <c r="F27" s="445"/>
      <c r="G27" s="445"/>
      <c r="H27" s="445"/>
      <c r="I27" s="445"/>
      <c r="J27" s="445"/>
      <c r="K27" s="445"/>
      <c r="L27" s="446"/>
      <c r="M27" s="445"/>
      <c r="N27" s="445"/>
      <c r="O27" s="447">
        <v>0</v>
      </c>
      <c r="P27" s="405">
        <v>7258</v>
      </c>
      <c r="Q27" s="448">
        <f t="shared" si="2"/>
        <v>7258</v>
      </c>
      <c r="R27" s="449">
        <v>0</v>
      </c>
      <c r="S27" s="450">
        <f t="shared" si="1"/>
        <v>0</v>
      </c>
      <c r="T27" s="77"/>
    </row>
    <row r="28" spans="1:20" ht="15.75" customHeight="1" x14ac:dyDescent="0.25">
      <c r="A28" s="442" t="s">
        <v>20</v>
      </c>
      <c r="B28" s="553">
        <v>2233</v>
      </c>
      <c r="C28" s="452">
        <f t="shared" si="0"/>
        <v>7270</v>
      </c>
      <c r="D28" s="445"/>
      <c r="E28" s="445"/>
      <c r="F28" s="445"/>
      <c r="G28" s="445"/>
      <c r="H28" s="445"/>
      <c r="I28" s="445"/>
      <c r="J28" s="445"/>
      <c r="K28" s="445"/>
      <c r="L28" s="446"/>
      <c r="M28" s="445"/>
      <c r="N28" s="445"/>
      <c r="O28" s="451">
        <v>7270</v>
      </c>
      <c r="P28" s="405">
        <v>10530</v>
      </c>
      <c r="Q28" s="448">
        <f t="shared" si="2"/>
        <v>3260</v>
      </c>
      <c r="R28" s="449">
        <f t="shared" ref="R28:R33" si="4">O28/P28</f>
        <v>0.69040835707502379</v>
      </c>
      <c r="S28" s="450">
        <f t="shared" si="1"/>
        <v>9503</v>
      </c>
      <c r="T28" s="77"/>
    </row>
    <row r="29" spans="1:20" ht="15.75" customHeight="1" x14ac:dyDescent="0.25">
      <c r="A29" s="442" t="s">
        <v>21</v>
      </c>
      <c r="B29" s="553"/>
      <c r="C29" s="452">
        <f t="shared" si="0"/>
        <v>572</v>
      </c>
      <c r="D29" s="445"/>
      <c r="E29" s="445"/>
      <c r="F29" s="445"/>
      <c r="G29" s="445"/>
      <c r="H29" s="445"/>
      <c r="I29" s="445"/>
      <c r="J29" s="445"/>
      <c r="K29" s="445"/>
      <c r="L29" s="446"/>
      <c r="M29" s="445"/>
      <c r="N29" s="445"/>
      <c r="O29" s="451">
        <v>572</v>
      </c>
      <c r="P29" s="405">
        <v>12636</v>
      </c>
      <c r="Q29" s="448">
        <f t="shared" si="2"/>
        <v>12064</v>
      </c>
      <c r="R29" s="449">
        <f t="shared" si="4"/>
        <v>4.5267489711934158E-2</v>
      </c>
      <c r="S29" s="450">
        <f t="shared" si="1"/>
        <v>572</v>
      </c>
      <c r="T29" s="77"/>
    </row>
    <row r="30" spans="1:20" ht="19.2" customHeight="1" x14ac:dyDescent="0.25">
      <c r="A30" s="442" t="s">
        <v>282</v>
      </c>
      <c r="B30" s="553"/>
      <c r="C30" s="452">
        <f t="shared" si="0"/>
        <v>0</v>
      </c>
      <c r="D30" s="445"/>
      <c r="E30" s="445"/>
      <c r="F30" s="445"/>
      <c r="G30" s="445"/>
      <c r="H30" s="445"/>
      <c r="I30" s="445"/>
      <c r="J30" s="445"/>
      <c r="K30" s="445"/>
      <c r="L30" s="446"/>
      <c r="M30" s="445"/>
      <c r="N30" s="445"/>
      <c r="O30" s="451">
        <v>0</v>
      </c>
      <c r="P30" s="405">
        <v>7258</v>
      </c>
      <c r="Q30" s="448">
        <f t="shared" si="2"/>
        <v>7258</v>
      </c>
      <c r="R30" s="449">
        <f t="shared" si="4"/>
        <v>0</v>
      </c>
      <c r="S30" s="450">
        <f t="shared" si="1"/>
        <v>0</v>
      </c>
      <c r="T30" s="77"/>
    </row>
    <row r="31" spans="1:20" ht="15.75" customHeight="1" x14ac:dyDescent="0.25">
      <c r="A31" s="442" t="s">
        <v>22</v>
      </c>
      <c r="B31" s="553">
        <v>683</v>
      </c>
      <c r="C31" s="452">
        <f t="shared" si="0"/>
        <v>13690</v>
      </c>
      <c r="D31" s="445"/>
      <c r="E31" s="445"/>
      <c r="F31" s="445"/>
      <c r="G31" s="445"/>
      <c r="H31" s="445"/>
      <c r="I31" s="445"/>
      <c r="J31" s="445"/>
      <c r="K31" s="445"/>
      <c r="L31" s="446"/>
      <c r="M31" s="445"/>
      <c r="N31" s="445"/>
      <c r="O31" s="451">
        <v>13690</v>
      </c>
      <c r="P31" s="405">
        <v>13690</v>
      </c>
      <c r="Q31" s="448">
        <f t="shared" si="2"/>
        <v>0</v>
      </c>
      <c r="R31" s="449">
        <f t="shared" si="4"/>
        <v>1</v>
      </c>
      <c r="S31" s="450">
        <f t="shared" si="1"/>
        <v>14373</v>
      </c>
      <c r="T31" s="77"/>
    </row>
    <row r="32" spans="1:20" ht="15.75" customHeight="1" x14ac:dyDescent="0.25">
      <c r="A32" s="442" t="s">
        <v>23</v>
      </c>
      <c r="B32" s="553"/>
      <c r="C32" s="452">
        <f t="shared" si="0"/>
        <v>1677</v>
      </c>
      <c r="D32" s="445"/>
      <c r="E32" s="445"/>
      <c r="F32" s="445"/>
      <c r="G32" s="445"/>
      <c r="H32" s="445"/>
      <c r="I32" s="445"/>
      <c r="J32" s="445"/>
      <c r="K32" s="445"/>
      <c r="L32" s="446"/>
      <c r="M32" s="445"/>
      <c r="N32" s="445"/>
      <c r="O32" s="451">
        <v>1677</v>
      </c>
      <c r="P32" s="405">
        <v>22114</v>
      </c>
      <c r="Q32" s="448">
        <f t="shared" si="2"/>
        <v>20437</v>
      </c>
      <c r="R32" s="449">
        <f t="shared" si="4"/>
        <v>7.5834313104820472E-2</v>
      </c>
      <c r="S32" s="450">
        <f t="shared" si="1"/>
        <v>1677</v>
      </c>
      <c r="T32" s="77"/>
    </row>
    <row r="33" spans="1:20" ht="15.75" customHeight="1" x14ac:dyDescent="0.25">
      <c r="A33" s="442" t="s">
        <v>24</v>
      </c>
      <c r="B33" s="553"/>
      <c r="C33" s="452">
        <f t="shared" si="0"/>
        <v>0</v>
      </c>
      <c r="D33" s="445"/>
      <c r="E33" s="445"/>
      <c r="F33" s="445"/>
      <c r="G33" s="445"/>
      <c r="H33" s="445"/>
      <c r="I33" s="445"/>
      <c r="J33" s="445"/>
      <c r="K33" s="445"/>
      <c r="L33" s="446"/>
      <c r="M33" s="445"/>
      <c r="N33" s="445"/>
      <c r="O33" s="451">
        <v>0</v>
      </c>
      <c r="P33" s="405">
        <v>30538</v>
      </c>
      <c r="Q33" s="448">
        <f t="shared" si="2"/>
        <v>30538</v>
      </c>
      <c r="R33" s="449">
        <f t="shared" si="4"/>
        <v>0</v>
      </c>
      <c r="S33" s="450">
        <f t="shared" si="1"/>
        <v>0</v>
      </c>
      <c r="T33" s="77"/>
    </row>
    <row r="34" spans="1:20" ht="15.75" customHeight="1" x14ac:dyDescent="0.25">
      <c r="A34" s="442" t="s">
        <v>25</v>
      </c>
      <c r="B34" s="553"/>
      <c r="C34" s="452">
        <f t="shared" si="0"/>
        <v>0</v>
      </c>
      <c r="D34" s="445"/>
      <c r="E34" s="445"/>
      <c r="F34" s="445"/>
      <c r="G34" s="445"/>
      <c r="H34" s="445"/>
      <c r="I34" s="445"/>
      <c r="J34" s="445"/>
      <c r="K34" s="445"/>
      <c r="L34" s="446"/>
      <c r="M34" s="445"/>
      <c r="N34" s="445"/>
      <c r="O34" s="451">
        <v>0</v>
      </c>
      <c r="P34" s="405">
        <v>7258</v>
      </c>
      <c r="Q34" s="448">
        <f t="shared" si="2"/>
        <v>7258</v>
      </c>
      <c r="R34" s="449">
        <v>0</v>
      </c>
      <c r="S34" s="450">
        <f t="shared" si="1"/>
        <v>0</v>
      </c>
      <c r="T34" s="77"/>
    </row>
    <row r="35" spans="1:20" ht="15.75" customHeight="1" x14ac:dyDescent="0.25">
      <c r="A35" s="442" t="s">
        <v>43</v>
      </c>
      <c r="B35" s="553"/>
      <c r="C35" s="444">
        <f t="shared" si="0"/>
        <v>1958</v>
      </c>
      <c r="D35" s="445"/>
      <c r="E35" s="445"/>
      <c r="F35" s="445"/>
      <c r="G35" s="445"/>
      <c r="H35" s="445"/>
      <c r="I35" s="445"/>
      <c r="J35" s="445"/>
      <c r="K35" s="445"/>
      <c r="L35" s="446"/>
      <c r="M35" s="445"/>
      <c r="N35" s="445"/>
      <c r="O35" s="451">
        <v>1958</v>
      </c>
      <c r="P35" s="405">
        <v>7258</v>
      </c>
      <c r="Q35" s="448">
        <f t="shared" si="2"/>
        <v>5300</v>
      </c>
      <c r="R35" s="449">
        <f>O35/P35</f>
        <v>0.26977128685588314</v>
      </c>
      <c r="S35" s="450">
        <f t="shared" si="1"/>
        <v>1958</v>
      </c>
      <c r="T35" s="77"/>
    </row>
    <row r="36" spans="1:20" ht="15.75" customHeight="1" x14ac:dyDescent="0.25">
      <c r="A36" s="442" t="s">
        <v>26</v>
      </c>
      <c r="B36" s="553">
        <v>6880</v>
      </c>
      <c r="C36" s="444">
        <f t="shared" si="0"/>
        <v>8844</v>
      </c>
      <c r="D36" s="445"/>
      <c r="E36" s="445"/>
      <c r="F36" s="445"/>
      <c r="G36" s="445"/>
      <c r="H36" s="445"/>
      <c r="I36" s="445"/>
      <c r="J36" s="445"/>
      <c r="K36" s="445"/>
      <c r="L36" s="446"/>
      <c r="M36" s="445"/>
      <c r="N36" s="445"/>
      <c r="O36" s="451">
        <v>8844</v>
      </c>
      <c r="P36" s="405">
        <v>43175</v>
      </c>
      <c r="Q36" s="448">
        <f t="shared" si="2"/>
        <v>34331</v>
      </c>
      <c r="R36" s="449">
        <f>O36/P36</f>
        <v>0.20484076433121018</v>
      </c>
      <c r="S36" s="450">
        <f t="shared" si="1"/>
        <v>15724</v>
      </c>
      <c r="T36" s="77"/>
    </row>
    <row r="37" spans="1:20" ht="15.75" customHeight="1" x14ac:dyDescent="0.25">
      <c r="A37" s="352" t="s">
        <v>27</v>
      </c>
      <c r="B37" s="553"/>
      <c r="C37" s="444">
        <f t="shared" si="0"/>
        <v>0</v>
      </c>
      <c r="D37" s="445"/>
      <c r="E37" s="445"/>
      <c r="F37" s="445"/>
      <c r="G37" s="445"/>
      <c r="H37" s="445"/>
      <c r="I37" s="445"/>
      <c r="J37" s="445"/>
      <c r="K37" s="445"/>
      <c r="L37" s="446"/>
      <c r="M37" s="445"/>
      <c r="N37" s="445"/>
      <c r="O37" s="447">
        <v>0</v>
      </c>
      <c r="P37" s="405">
        <v>142160</v>
      </c>
      <c r="Q37" s="448">
        <f t="shared" si="2"/>
        <v>142160</v>
      </c>
      <c r="R37" s="449">
        <f>O37/P37</f>
        <v>0</v>
      </c>
      <c r="S37" s="450">
        <f t="shared" si="1"/>
        <v>0</v>
      </c>
      <c r="T37" s="77"/>
    </row>
    <row r="38" spans="1:20" ht="15.75" customHeight="1" x14ac:dyDescent="0.25">
      <c r="A38" s="352" t="s">
        <v>28</v>
      </c>
      <c r="B38" s="553">
        <v>3563</v>
      </c>
      <c r="C38" s="444">
        <f t="shared" si="0"/>
        <v>20657</v>
      </c>
      <c r="D38" s="445"/>
      <c r="E38" s="445"/>
      <c r="F38" s="445"/>
      <c r="G38" s="445"/>
      <c r="H38" s="445"/>
      <c r="I38" s="445"/>
      <c r="J38" s="445"/>
      <c r="K38" s="445"/>
      <c r="L38" s="446"/>
      <c r="M38" s="445"/>
      <c r="N38" s="445"/>
      <c r="O38" s="447">
        <v>20657</v>
      </c>
      <c r="P38" s="405">
        <v>24220</v>
      </c>
      <c r="Q38" s="448">
        <f t="shared" si="2"/>
        <v>3563</v>
      </c>
      <c r="R38" s="449">
        <f>O38/P38</f>
        <v>0.85289017341040463</v>
      </c>
      <c r="S38" s="450">
        <f t="shared" si="1"/>
        <v>24220</v>
      </c>
      <c r="T38" s="77"/>
    </row>
    <row r="39" spans="1:20" ht="15.75" customHeight="1" x14ac:dyDescent="0.25">
      <c r="A39" s="352" t="s">
        <v>29</v>
      </c>
      <c r="B39" s="554"/>
      <c r="C39" s="444">
        <f t="shared" si="0"/>
        <v>0</v>
      </c>
      <c r="D39" s="445"/>
      <c r="E39" s="445"/>
      <c r="F39" s="445"/>
      <c r="G39" s="445"/>
      <c r="H39" s="445"/>
      <c r="I39" s="445"/>
      <c r="J39" s="445"/>
      <c r="K39" s="445"/>
      <c r="L39" s="446"/>
      <c r="M39" s="445"/>
      <c r="N39" s="445"/>
      <c r="O39" s="447">
        <v>0</v>
      </c>
      <c r="P39" s="405">
        <v>7258</v>
      </c>
      <c r="Q39" s="448">
        <f t="shared" si="2"/>
        <v>7258</v>
      </c>
      <c r="R39" s="449">
        <v>0</v>
      </c>
      <c r="S39" s="450">
        <f t="shared" si="1"/>
        <v>0</v>
      </c>
      <c r="T39" s="77"/>
    </row>
    <row r="40" spans="1:20" ht="15.75" customHeight="1" x14ac:dyDescent="0.25">
      <c r="A40" s="352" t="s">
        <v>30</v>
      </c>
      <c r="B40" s="553"/>
      <c r="C40" s="444">
        <f t="shared" si="0"/>
        <v>0</v>
      </c>
      <c r="D40" s="445"/>
      <c r="E40" s="445"/>
      <c r="F40" s="445"/>
      <c r="G40" s="445"/>
      <c r="H40" s="445"/>
      <c r="I40" s="445"/>
      <c r="J40" s="445"/>
      <c r="K40" s="445"/>
      <c r="L40" s="446"/>
      <c r="M40" s="445"/>
      <c r="N40" s="445"/>
      <c r="O40" s="447">
        <v>0</v>
      </c>
      <c r="P40" s="405">
        <v>12636</v>
      </c>
      <c r="Q40" s="448">
        <f t="shared" si="2"/>
        <v>12636</v>
      </c>
      <c r="R40" s="449">
        <v>0</v>
      </c>
      <c r="S40" s="450">
        <f t="shared" si="1"/>
        <v>0</v>
      </c>
      <c r="T40" s="77"/>
    </row>
    <row r="41" spans="1:20" ht="15.75" customHeight="1" x14ac:dyDescent="0.25">
      <c r="A41" s="352" t="s">
        <v>31</v>
      </c>
      <c r="B41" s="553">
        <v>16488</v>
      </c>
      <c r="C41" s="452">
        <f t="shared" si="0"/>
        <v>0</v>
      </c>
      <c r="D41" s="445"/>
      <c r="E41" s="445"/>
      <c r="F41" s="445"/>
      <c r="G41" s="445"/>
      <c r="H41" s="445"/>
      <c r="I41" s="445"/>
      <c r="J41" s="445"/>
      <c r="K41" s="445"/>
      <c r="L41" s="446"/>
      <c r="M41" s="445"/>
      <c r="N41" s="445"/>
      <c r="O41" s="447">
        <v>0</v>
      </c>
      <c r="P41" s="405">
        <v>14743</v>
      </c>
      <c r="Q41" s="448">
        <f t="shared" si="2"/>
        <v>14743</v>
      </c>
      <c r="R41" s="449">
        <f>O41/P41</f>
        <v>0</v>
      </c>
      <c r="S41" s="450">
        <f t="shared" si="1"/>
        <v>16488</v>
      </c>
      <c r="T41" s="77"/>
    </row>
    <row r="42" spans="1:20" ht="15.75" customHeight="1" x14ac:dyDescent="0.25">
      <c r="A42" s="352" t="s">
        <v>32</v>
      </c>
      <c r="B42" s="553"/>
      <c r="C42" s="444">
        <f t="shared" si="0"/>
        <v>0</v>
      </c>
      <c r="D42" s="445"/>
      <c r="E42" s="445"/>
      <c r="F42" s="445"/>
      <c r="G42" s="445"/>
      <c r="H42" s="445"/>
      <c r="I42" s="445"/>
      <c r="J42" s="445"/>
      <c r="K42" s="445"/>
      <c r="L42" s="446"/>
      <c r="M42" s="445"/>
      <c r="N42" s="445"/>
      <c r="O42" s="447">
        <v>0</v>
      </c>
      <c r="P42" s="405">
        <v>7371</v>
      </c>
      <c r="Q42" s="448">
        <f t="shared" si="2"/>
        <v>7371</v>
      </c>
      <c r="R42" s="449">
        <v>0</v>
      </c>
      <c r="S42" s="450">
        <f t="shared" si="1"/>
        <v>0</v>
      </c>
      <c r="T42" s="77"/>
    </row>
    <row r="43" spans="1:20" ht="15.75" customHeight="1" x14ac:dyDescent="0.25">
      <c r="A43" s="352" t="s">
        <v>33</v>
      </c>
      <c r="B43" s="553"/>
      <c r="C43" s="444">
        <f t="shared" si="0"/>
        <v>0</v>
      </c>
      <c r="D43" s="445"/>
      <c r="E43" s="445"/>
      <c r="F43" s="445"/>
      <c r="G43" s="445"/>
      <c r="H43" s="445"/>
      <c r="I43" s="445"/>
      <c r="J43" s="445"/>
      <c r="K43" s="445"/>
      <c r="L43" s="446"/>
      <c r="M43" s="445"/>
      <c r="N43" s="445"/>
      <c r="O43" s="447">
        <v>0</v>
      </c>
      <c r="P43" s="405">
        <v>7258</v>
      </c>
      <c r="Q43" s="448">
        <f t="shared" si="2"/>
        <v>7258</v>
      </c>
      <c r="R43" s="449">
        <v>0</v>
      </c>
      <c r="S43" s="450">
        <f t="shared" si="1"/>
        <v>0</v>
      </c>
      <c r="T43" s="77"/>
    </row>
    <row r="44" spans="1:20" ht="15.75" customHeight="1" x14ac:dyDescent="0.25">
      <c r="A44" s="352" t="s">
        <v>34</v>
      </c>
      <c r="B44" s="553"/>
      <c r="C44" s="444">
        <f t="shared" si="0"/>
        <v>0</v>
      </c>
      <c r="D44" s="445"/>
      <c r="E44" s="445"/>
      <c r="F44" s="445"/>
      <c r="G44" s="445"/>
      <c r="H44" s="445"/>
      <c r="I44" s="445"/>
      <c r="J44" s="445"/>
      <c r="K44" s="445"/>
      <c r="L44" s="446"/>
      <c r="M44" s="445"/>
      <c r="N44" s="445"/>
      <c r="O44" s="453">
        <v>0</v>
      </c>
      <c r="P44" s="405">
        <v>12636</v>
      </c>
      <c r="Q44" s="448">
        <f t="shared" si="2"/>
        <v>12636</v>
      </c>
      <c r="R44" s="449">
        <f>O44/P44</f>
        <v>0</v>
      </c>
      <c r="S44" s="450">
        <f t="shared" si="1"/>
        <v>0</v>
      </c>
      <c r="T44" s="77"/>
    </row>
    <row r="45" spans="1:20" ht="12.15" customHeight="1" x14ac:dyDescent="0.25">
      <c r="A45" s="352"/>
      <c r="B45" s="454"/>
      <c r="C45" s="455"/>
      <c r="D45" s="445"/>
      <c r="E45" s="445"/>
      <c r="F45" s="445"/>
      <c r="G45" s="445"/>
      <c r="H45" s="445"/>
      <c r="I45" s="445"/>
      <c r="J45" s="445"/>
      <c r="K45" s="262"/>
      <c r="L45" s="262"/>
      <c r="M45" s="260"/>
      <c r="N45" s="260"/>
      <c r="O45" s="456"/>
      <c r="P45" s="450"/>
      <c r="Q45" s="448"/>
      <c r="R45" s="449"/>
      <c r="S45" s="352"/>
      <c r="T45" s="77"/>
    </row>
    <row r="46" spans="1:20" ht="13.65" customHeight="1" x14ac:dyDescent="0.25">
      <c r="A46" s="457" t="s">
        <v>35</v>
      </c>
      <c r="B46" s="458">
        <f>SUM(B5:B44)</f>
        <v>34499</v>
      </c>
      <c r="C46" s="459">
        <f t="shared" ref="C46" si="5">SUM(C5:C44)</f>
        <v>191090</v>
      </c>
      <c r="D46" s="460"/>
      <c r="E46" s="460"/>
      <c r="F46" s="460"/>
      <c r="G46" s="460"/>
      <c r="H46" s="460"/>
      <c r="I46" s="460"/>
      <c r="J46" s="460"/>
      <c r="K46" s="460"/>
      <c r="L46" s="460"/>
      <c r="M46" s="460"/>
      <c r="N46" s="460"/>
      <c r="O46" s="461">
        <f>SUM(O5:O44)</f>
        <v>191090</v>
      </c>
      <c r="P46" s="462">
        <f>SUM(P5:P44)</f>
        <v>1117195</v>
      </c>
      <c r="Q46" s="462">
        <f>SUM(Q5:Q44)</f>
        <v>926105</v>
      </c>
      <c r="R46" s="463">
        <f>O46/P46</f>
        <v>0.1710444461351868</v>
      </c>
      <c r="S46" s="462">
        <f>SUM(S5:S44)</f>
        <v>225589</v>
      </c>
      <c r="T46" s="77"/>
    </row>
    <row r="47" spans="1:20" ht="18" customHeight="1" x14ac:dyDescent="0.25">
      <c r="A47" s="215"/>
      <c r="B47" s="215"/>
      <c r="C47" s="445"/>
      <c r="D47" s="445"/>
      <c r="E47" s="445"/>
      <c r="F47" s="445"/>
      <c r="G47" s="445"/>
      <c r="H47" s="266"/>
      <c r="I47" s="266"/>
      <c r="J47" s="266"/>
      <c r="K47" s="266"/>
      <c r="L47" s="266"/>
      <c r="M47" s="266"/>
      <c r="N47" s="464"/>
      <c r="O47" s="464"/>
      <c r="P47" s="464"/>
      <c r="Q47" s="465"/>
      <c r="R47" s="215"/>
      <c r="S47" s="215"/>
      <c r="T47" s="77"/>
    </row>
    <row r="48" spans="1:20" s="83" customFormat="1" ht="15.75" customHeight="1" x14ac:dyDescent="0.25">
      <c r="A48" s="628" t="s">
        <v>179</v>
      </c>
      <c r="B48" s="628"/>
      <c r="C48" s="628"/>
      <c r="D48" s="628"/>
      <c r="E48" s="628"/>
      <c r="F48" s="628"/>
      <c r="G48" s="628"/>
      <c r="H48" s="628"/>
      <c r="I48" s="628"/>
      <c r="J48" s="628"/>
      <c r="K48" s="628"/>
      <c r="L48" s="628"/>
      <c r="M48" s="628"/>
      <c r="N48" s="266"/>
      <c r="O48" s="466"/>
      <c r="P48" s="445"/>
      <c r="Q48" s="262"/>
      <c r="R48" s="215"/>
      <c r="S48" s="116"/>
      <c r="T48" s="78"/>
    </row>
    <row r="49" spans="1:20" s="83" customFormat="1" ht="15.75" customHeight="1" x14ac:dyDescent="0.25">
      <c r="A49" s="628" t="s">
        <v>240</v>
      </c>
      <c r="B49" s="628"/>
      <c r="C49" s="628"/>
      <c r="D49" s="628"/>
      <c r="E49" s="628"/>
      <c r="F49" s="628"/>
      <c r="G49" s="628"/>
      <c r="H49" s="628"/>
      <c r="I49" s="628"/>
      <c r="J49" s="628"/>
      <c r="K49" s="628"/>
      <c r="L49" s="628"/>
      <c r="M49" s="628"/>
      <c r="N49" s="628"/>
      <c r="O49" s="628"/>
      <c r="P49" s="628"/>
      <c r="Q49" s="628"/>
      <c r="R49" s="628"/>
      <c r="S49" s="628"/>
      <c r="T49" s="628"/>
    </row>
    <row r="50" spans="1:20" s="83" customFormat="1" ht="15.75" customHeight="1" x14ac:dyDescent="0.25">
      <c r="A50" s="629" t="s">
        <v>143</v>
      </c>
      <c r="B50" s="629"/>
      <c r="C50" s="629"/>
      <c r="D50" s="629"/>
      <c r="E50" s="629"/>
      <c r="F50" s="629"/>
      <c r="G50" s="629"/>
      <c r="H50" s="629"/>
      <c r="I50" s="629"/>
      <c r="J50" s="629"/>
      <c r="K50" s="629"/>
      <c r="L50" s="629"/>
      <c r="M50" s="629"/>
      <c r="N50" s="629"/>
      <c r="O50" s="467"/>
      <c r="P50" s="262"/>
      <c r="Q50" s="215"/>
      <c r="R50" s="262"/>
      <c r="S50" s="78"/>
      <c r="T50" s="78"/>
    </row>
    <row r="51" spans="1:20" s="83" customFormat="1" ht="13.65" customHeight="1" x14ac:dyDescent="0.25">
      <c r="A51" s="17"/>
      <c r="B51" s="17"/>
      <c r="E51" s="37"/>
      <c r="O51" s="28"/>
      <c r="P51" s="37"/>
      <c r="R51" s="37"/>
    </row>
    <row r="52" spans="1:20" s="83" customFormat="1" x14ac:dyDescent="0.25">
      <c r="E52" s="37"/>
      <c r="O52" s="28"/>
      <c r="R52" s="37"/>
    </row>
    <row r="53" spans="1:20" s="83" customFormat="1" x14ac:dyDescent="0.25">
      <c r="E53" s="37"/>
      <c r="O53" s="28"/>
    </row>
    <row r="54" spans="1:20" s="83" customFormat="1" x14ac:dyDescent="0.25">
      <c r="E54" s="37"/>
      <c r="O54" s="23"/>
      <c r="P54" s="33"/>
    </row>
    <row r="56" spans="1:20" x14ac:dyDescent="0.25">
      <c r="C56" s="82"/>
      <c r="D56" s="82"/>
      <c r="F56" s="82"/>
      <c r="O56" s="8"/>
    </row>
    <row r="57" spans="1:20" x14ac:dyDescent="0.25">
      <c r="B57" s="82"/>
      <c r="D57" s="34"/>
      <c r="E57" s="35"/>
      <c r="F57" s="36"/>
      <c r="O57" s="30"/>
    </row>
    <row r="58" spans="1:20" x14ac:dyDescent="0.25">
      <c r="B58" s="82"/>
      <c r="D58" s="34"/>
      <c r="E58" s="35"/>
      <c r="F58" s="36"/>
      <c r="O58" s="30"/>
    </row>
    <row r="59" spans="1:20" x14ac:dyDescent="0.25">
      <c r="B59" s="82"/>
      <c r="D59" s="34"/>
      <c r="E59" s="37"/>
    </row>
    <row r="60" spans="1:20" x14ac:dyDescent="0.25">
      <c r="D60" s="34"/>
      <c r="E60" s="35"/>
    </row>
  </sheetData>
  <mergeCells count="5">
    <mergeCell ref="O2:R2"/>
    <mergeCell ref="C4:N4"/>
    <mergeCell ref="A48:M48"/>
    <mergeCell ref="A49:T49"/>
    <mergeCell ref="A50:N50"/>
  </mergeCells>
  <phoneticPr fontId="26" type="noConversion"/>
  <pageMargins left="0.5" right="0.17" top="1" bottom="0.17" header="0.3" footer="0.17"/>
  <pageSetup scale="65" orientation="landscape" r:id="rId1"/>
  <headerFooter alignWithMargins="0"/>
  <ignoredErrors>
    <ignoredError sqref="R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3"/>
  <sheetViews>
    <sheetView showGridLines="0" zoomScaleNormal="100" workbookViewId="0">
      <selection sqref="A1:P23"/>
    </sheetView>
  </sheetViews>
  <sheetFormatPr defaultRowHeight="13.2" x14ac:dyDescent="0.25"/>
  <cols>
    <col min="1" max="1" width="25.88671875" customWidth="1"/>
    <col min="2" max="2" width="10.109375" customWidth="1"/>
    <col min="3" max="3" width="12" customWidth="1"/>
    <col min="4" max="5" width="10.3320312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9" customWidth="1"/>
    <col min="14" max="14" width="11" customWidth="1"/>
    <col min="15" max="15" width="8.44140625" customWidth="1"/>
    <col min="16" max="16" width="10" customWidth="1"/>
    <col min="17" max="17" width="11.33203125" bestFit="1" customWidth="1"/>
  </cols>
  <sheetData>
    <row r="1" spans="1:18" ht="18.75" customHeight="1" x14ac:dyDescent="0.3">
      <c r="A1" s="41" t="s">
        <v>245</v>
      </c>
      <c r="B1" s="20"/>
      <c r="C1" s="20"/>
      <c r="D1" s="20"/>
      <c r="E1" s="20"/>
      <c r="F1" s="20"/>
      <c r="G1" s="20"/>
      <c r="H1" s="20"/>
      <c r="I1" s="20"/>
      <c r="J1" s="20"/>
      <c r="K1" s="20"/>
      <c r="L1" s="20"/>
      <c r="M1" s="20"/>
      <c r="N1" s="20"/>
      <c r="O1" s="20"/>
      <c r="P1" s="20"/>
    </row>
    <row r="2" spans="1:18" s="44" customFormat="1" ht="18" customHeight="1" x14ac:dyDescent="0.25">
      <c r="A2" s="52"/>
      <c r="B2" s="302" t="s">
        <v>226</v>
      </c>
      <c r="C2" s="217" t="s">
        <v>227</v>
      </c>
      <c r="D2" s="217" t="s">
        <v>228</v>
      </c>
      <c r="E2" s="429" t="s">
        <v>229</v>
      </c>
      <c r="F2" s="217" t="s">
        <v>230</v>
      </c>
      <c r="G2" s="217" t="s">
        <v>231</v>
      </c>
      <c r="H2" s="217" t="s">
        <v>232</v>
      </c>
      <c r="I2" s="217" t="s">
        <v>233</v>
      </c>
      <c r="J2" s="429" t="s">
        <v>234</v>
      </c>
      <c r="K2" s="217" t="s">
        <v>235</v>
      </c>
      <c r="L2" s="217" t="s">
        <v>236</v>
      </c>
      <c r="M2" s="218" t="s">
        <v>237</v>
      </c>
      <c r="N2" s="623" t="s">
        <v>246</v>
      </c>
      <c r="O2" s="624"/>
      <c r="P2" s="625"/>
    </row>
    <row r="3" spans="1:18" s="50" customFormat="1" ht="32.25" customHeight="1" x14ac:dyDescent="0.2">
      <c r="A3" s="49"/>
      <c r="B3" s="118">
        <v>43773</v>
      </c>
      <c r="C3" s="119">
        <v>43801</v>
      </c>
      <c r="D3" s="120">
        <v>43829</v>
      </c>
      <c r="E3" s="119">
        <v>43864</v>
      </c>
      <c r="F3" s="119">
        <v>43892</v>
      </c>
      <c r="G3" s="119" t="s">
        <v>265</v>
      </c>
      <c r="H3" s="119">
        <v>43948</v>
      </c>
      <c r="I3" s="119">
        <v>43983</v>
      </c>
      <c r="J3" s="119">
        <v>44012</v>
      </c>
      <c r="K3" s="119">
        <v>44046</v>
      </c>
      <c r="L3" s="119">
        <v>44074</v>
      </c>
      <c r="M3" s="119">
        <v>44102</v>
      </c>
      <c r="N3" s="475" t="s">
        <v>165</v>
      </c>
      <c r="O3" s="476" t="s">
        <v>57</v>
      </c>
      <c r="P3" s="433" t="s">
        <v>166</v>
      </c>
    </row>
    <row r="4" spans="1:18" ht="13.2" customHeight="1" x14ac:dyDescent="0.25">
      <c r="A4" s="22"/>
      <c r="B4" s="25"/>
      <c r="C4" s="26"/>
      <c r="D4" s="26"/>
      <c r="E4" s="26"/>
      <c r="F4" s="27"/>
      <c r="G4" s="6"/>
      <c r="H4" s="6"/>
      <c r="I4" s="2"/>
      <c r="J4" s="2"/>
      <c r="K4" s="2"/>
      <c r="L4" s="2"/>
      <c r="M4" s="10"/>
      <c r="N4" s="19"/>
      <c r="O4" s="18"/>
      <c r="P4" s="4"/>
    </row>
    <row r="5" spans="1:18" ht="12.75" customHeight="1" x14ac:dyDescent="0.3">
      <c r="A5" s="129"/>
      <c r="B5" s="602" t="s">
        <v>41</v>
      </c>
      <c r="C5" s="630"/>
      <c r="D5" s="630"/>
      <c r="E5" s="630"/>
      <c r="F5" s="630"/>
      <c r="G5" s="630"/>
      <c r="H5" s="630"/>
      <c r="I5" s="630"/>
      <c r="J5" s="630"/>
      <c r="K5" s="630"/>
      <c r="L5" s="630"/>
      <c r="M5" s="631"/>
      <c r="N5" s="220"/>
      <c r="O5" s="221"/>
      <c r="P5" s="220"/>
    </row>
    <row r="6" spans="1:18" ht="13.2" customHeight="1" x14ac:dyDescent="0.3">
      <c r="A6" s="129"/>
      <c r="B6" s="222"/>
      <c r="C6" s="223"/>
      <c r="D6" s="223"/>
      <c r="E6" s="223"/>
      <c r="F6" s="224"/>
      <c r="G6" s="225"/>
      <c r="H6" s="225"/>
      <c r="I6" s="223"/>
      <c r="J6" s="223"/>
      <c r="K6" s="223"/>
      <c r="L6" s="223"/>
      <c r="M6" s="226"/>
      <c r="N6" s="227"/>
      <c r="O6" s="228"/>
      <c r="P6" s="229"/>
    </row>
    <row r="7" spans="1:18" ht="18" customHeight="1" x14ac:dyDescent="0.25">
      <c r="A7" s="230" t="s">
        <v>186</v>
      </c>
      <c r="B7" s="231">
        <f t="shared" ref="B7:B11" si="0">N7</f>
        <v>7090</v>
      </c>
      <c r="C7" s="232"/>
      <c r="D7" s="232"/>
      <c r="E7" s="205"/>
      <c r="F7" s="205"/>
      <c r="G7" s="205"/>
      <c r="H7" s="205"/>
      <c r="I7" s="205"/>
      <c r="J7" s="228"/>
      <c r="K7" s="228"/>
      <c r="L7" s="233"/>
      <c r="M7" s="234"/>
      <c r="N7" s="227">
        <v>7090</v>
      </c>
      <c r="O7" s="235">
        <v>7090</v>
      </c>
      <c r="P7" s="229">
        <f>N7/O7</f>
        <v>1</v>
      </c>
    </row>
    <row r="8" spans="1:18" ht="18" customHeight="1" x14ac:dyDescent="0.25">
      <c r="A8" s="230" t="s">
        <v>146</v>
      </c>
      <c r="B8" s="231">
        <f t="shared" si="0"/>
        <v>1603</v>
      </c>
      <c r="C8" s="232"/>
      <c r="D8" s="232"/>
      <c r="E8" s="205"/>
      <c r="F8" s="205"/>
      <c r="G8" s="205"/>
      <c r="H8" s="205"/>
      <c r="I8" s="205"/>
      <c r="J8" s="205"/>
      <c r="K8" s="228"/>
      <c r="L8" s="232"/>
      <c r="M8" s="234"/>
      <c r="N8" s="236">
        <v>1603</v>
      </c>
      <c r="O8" s="235">
        <v>10300</v>
      </c>
      <c r="P8" s="229">
        <f>N8/O8</f>
        <v>0.15563106796116505</v>
      </c>
      <c r="Q8" s="1"/>
      <c r="R8" s="31"/>
    </row>
    <row r="9" spans="1:18" ht="18" customHeight="1" x14ac:dyDescent="0.25">
      <c r="A9" s="237" t="s">
        <v>276</v>
      </c>
      <c r="B9" s="231"/>
      <c r="C9" s="232"/>
      <c r="D9" s="232"/>
      <c r="E9" s="205"/>
      <c r="F9" s="205"/>
      <c r="G9" s="205"/>
      <c r="H9" s="205"/>
      <c r="I9" s="205"/>
      <c r="J9" s="205"/>
      <c r="K9" s="228"/>
      <c r="L9" s="233"/>
      <c r="M9" s="234"/>
      <c r="N9" s="239" t="s">
        <v>50</v>
      </c>
      <c r="O9" s="240">
        <v>2954</v>
      </c>
      <c r="P9" s="241" t="s">
        <v>50</v>
      </c>
    </row>
    <row r="10" spans="1:18" ht="18" customHeight="1" x14ac:dyDescent="0.25">
      <c r="A10" s="242" t="s">
        <v>277</v>
      </c>
      <c r="B10" s="231">
        <f t="shared" si="0"/>
        <v>1620</v>
      </c>
      <c r="C10" s="232"/>
      <c r="D10" s="232"/>
      <c r="E10" s="205"/>
      <c r="F10" s="205"/>
      <c r="G10" s="205"/>
      <c r="H10" s="205"/>
      <c r="I10" s="205"/>
      <c r="J10" s="205"/>
      <c r="K10" s="228"/>
      <c r="L10" s="233"/>
      <c r="M10" s="234"/>
      <c r="N10" s="227">
        <v>1620</v>
      </c>
      <c r="O10" s="235">
        <v>1656</v>
      </c>
      <c r="P10" s="229">
        <f>N10/O10</f>
        <v>0.97826086956521741</v>
      </c>
    </row>
    <row r="11" spans="1:18" s="7" customFormat="1" ht="18" customHeight="1" x14ac:dyDescent="0.25">
      <c r="A11" s="242" t="s">
        <v>278</v>
      </c>
      <c r="B11" s="243">
        <f t="shared" si="0"/>
        <v>49700</v>
      </c>
      <c r="C11" s="232"/>
      <c r="D11" s="232"/>
      <c r="E11" s="205"/>
      <c r="F11" s="232"/>
      <c r="G11" s="206"/>
      <c r="H11" s="205"/>
      <c r="I11" s="205"/>
      <c r="J11" s="205"/>
      <c r="K11" s="228"/>
      <c r="L11" s="244"/>
      <c r="M11" s="245"/>
      <c r="N11" s="246">
        <v>49700</v>
      </c>
      <c r="O11" s="247">
        <v>170000</v>
      </c>
      <c r="P11" s="248">
        <f>N11/O11</f>
        <v>0.29235294117647059</v>
      </c>
      <c r="Q11" s="39"/>
    </row>
    <row r="12" spans="1:18" s="7" customFormat="1" ht="10.95" customHeight="1" x14ac:dyDescent="0.25">
      <c r="A12" s="249"/>
      <c r="B12" s="243"/>
      <c r="C12" s="250"/>
      <c r="D12" s="250"/>
      <c r="E12" s="206"/>
      <c r="F12" s="206"/>
      <c r="G12" s="206"/>
      <c r="H12" s="206"/>
      <c r="I12" s="206"/>
      <c r="J12" s="238"/>
      <c r="K12" s="238"/>
      <c r="L12" s="251"/>
      <c r="M12" s="245"/>
      <c r="N12" s="236"/>
      <c r="O12" s="252"/>
      <c r="P12" s="248"/>
    </row>
    <row r="13" spans="1:18" ht="13.65" customHeight="1" x14ac:dyDescent="0.25">
      <c r="A13" s="253" t="s">
        <v>35</v>
      </c>
      <c r="B13" s="254">
        <f>SUM(B7:B12)</f>
        <v>60013</v>
      </c>
      <c r="C13" s="255"/>
      <c r="D13" s="255"/>
      <c r="E13" s="255"/>
      <c r="F13" s="255"/>
      <c r="G13" s="255"/>
      <c r="H13" s="255"/>
      <c r="I13" s="255"/>
      <c r="J13" s="255"/>
      <c r="K13" s="255"/>
      <c r="L13" s="255"/>
      <c r="M13" s="255"/>
      <c r="N13" s="439">
        <f>SUM(N7:N12)</f>
        <v>60013</v>
      </c>
      <c r="O13" s="256">
        <f>SUM(O7:O12)</f>
        <v>192000</v>
      </c>
      <c r="P13" s="257">
        <f>N13/O13</f>
        <v>0.31256770833333336</v>
      </c>
    </row>
    <row r="14" spans="1:18" ht="9" customHeight="1" x14ac:dyDescent="0.25">
      <c r="A14" s="95"/>
      <c r="B14" s="96"/>
      <c r="C14" s="96"/>
      <c r="D14" s="96"/>
      <c r="E14" s="96"/>
      <c r="F14" s="96"/>
      <c r="G14" s="95"/>
      <c r="H14" s="95"/>
      <c r="I14" s="95"/>
      <c r="J14" s="95"/>
      <c r="K14" s="95"/>
      <c r="L14" s="95"/>
      <c r="M14" s="95"/>
      <c r="N14" s="95"/>
      <c r="O14" s="96"/>
      <c r="P14" s="258"/>
    </row>
    <row r="15" spans="1:18" s="83" customFormat="1" ht="15.75" customHeight="1" x14ac:dyDescent="0.25">
      <c r="A15" s="632" t="s">
        <v>179</v>
      </c>
      <c r="B15" s="632"/>
      <c r="C15" s="632"/>
      <c r="D15" s="632"/>
      <c r="E15" s="632"/>
      <c r="F15" s="107"/>
      <c r="G15" s="72"/>
      <c r="H15" s="72"/>
      <c r="I15" s="72"/>
      <c r="J15" s="72"/>
      <c r="K15" s="72"/>
      <c r="L15" s="72"/>
      <c r="M15" s="72"/>
      <c r="N15" s="72"/>
      <c r="O15" s="72"/>
      <c r="P15" s="72"/>
    </row>
    <row r="16" spans="1:18" s="78" customFormat="1" ht="15.75" customHeight="1" x14ac:dyDescent="0.25">
      <c r="A16" s="633" t="s">
        <v>144</v>
      </c>
      <c r="B16" s="633"/>
      <c r="C16" s="633"/>
      <c r="D16" s="633"/>
      <c r="E16" s="633"/>
      <c r="F16" s="633"/>
      <c r="G16" s="215"/>
      <c r="H16" s="215"/>
      <c r="I16" s="215"/>
      <c r="J16" s="215"/>
      <c r="K16" s="215"/>
      <c r="L16" s="215"/>
      <c r="M16" s="215"/>
      <c r="N16" s="215"/>
      <c r="O16" s="215"/>
      <c r="P16" s="215"/>
    </row>
    <row r="17" spans="1:17" s="78" customFormat="1" ht="15.75" customHeight="1" x14ac:dyDescent="0.25">
      <c r="A17" s="629" t="s">
        <v>248</v>
      </c>
      <c r="B17" s="629"/>
      <c r="C17" s="629"/>
      <c r="D17" s="629"/>
      <c r="E17" s="629"/>
      <c r="F17" s="629"/>
      <c r="G17" s="629"/>
      <c r="H17" s="629"/>
      <c r="I17" s="629"/>
      <c r="J17" s="629"/>
      <c r="K17" s="629"/>
      <c r="L17" s="629"/>
      <c r="M17" s="629"/>
      <c r="N17" s="629"/>
      <c r="O17" s="629"/>
      <c r="P17" s="629"/>
    </row>
    <row r="18" spans="1:17" s="78" customFormat="1" ht="14.25" customHeight="1" x14ac:dyDescent="0.25">
      <c r="A18" s="259" t="s">
        <v>48</v>
      </c>
      <c r="B18" s="260">
        <v>1656</v>
      </c>
      <c r="C18" s="261">
        <v>43739</v>
      </c>
      <c r="D18" s="215"/>
      <c r="E18" s="215"/>
      <c r="F18" s="262"/>
      <c r="G18" s="215"/>
      <c r="H18" s="263"/>
      <c r="I18" s="215"/>
      <c r="J18" s="215"/>
      <c r="K18" s="262"/>
      <c r="L18" s="215"/>
      <c r="M18" s="215"/>
      <c r="N18" s="215"/>
      <c r="O18" s="262"/>
      <c r="P18" s="262"/>
    </row>
    <row r="19" spans="1:17" s="78" customFormat="1" ht="14.25" customHeight="1" x14ac:dyDescent="0.25">
      <c r="A19" s="259" t="s">
        <v>47</v>
      </c>
      <c r="B19" s="260">
        <v>50000</v>
      </c>
      <c r="C19" s="261">
        <v>43747</v>
      </c>
      <c r="D19" s="215"/>
      <c r="E19" s="215"/>
      <c r="F19" s="262"/>
      <c r="G19" s="215"/>
      <c r="H19" s="264"/>
      <c r="I19" s="215"/>
      <c r="J19" s="215"/>
      <c r="K19" s="215"/>
      <c r="L19" s="215"/>
      <c r="M19" s="215"/>
      <c r="N19" s="215"/>
      <c r="O19" s="262"/>
      <c r="P19" s="215"/>
    </row>
    <row r="20" spans="1:17" s="78" customFormat="1" ht="14.25" customHeight="1" x14ac:dyDescent="0.25">
      <c r="A20" s="259" t="s">
        <v>46</v>
      </c>
      <c r="B20" s="260">
        <v>50000</v>
      </c>
      <c r="C20" s="261">
        <v>43852</v>
      </c>
      <c r="D20" s="215"/>
      <c r="E20" s="215"/>
      <c r="F20" s="265"/>
      <c r="G20" s="266"/>
      <c r="H20" s="265"/>
      <c r="I20" s="265"/>
      <c r="J20" s="267"/>
      <c r="K20" s="267"/>
      <c r="L20" s="267"/>
      <c r="M20" s="267"/>
      <c r="N20" s="267"/>
      <c r="O20" s="267"/>
      <c r="P20" s="268"/>
      <c r="Q20" s="116"/>
    </row>
    <row r="21" spans="1:17" s="78" customFormat="1" ht="14.25" customHeight="1" x14ac:dyDescent="0.25">
      <c r="A21" s="259" t="s">
        <v>45</v>
      </c>
      <c r="B21" s="260">
        <v>35000</v>
      </c>
      <c r="C21" s="261">
        <v>43936</v>
      </c>
      <c r="D21" s="215"/>
      <c r="E21" s="215"/>
      <c r="F21" s="262"/>
      <c r="G21" s="215"/>
      <c r="H21" s="263"/>
      <c r="I21" s="215"/>
      <c r="J21" s="215"/>
      <c r="K21" s="215"/>
      <c r="L21" s="215"/>
      <c r="M21" s="215"/>
      <c r="N21" s="215"/>
      <c r="O21" s="215"/>
      <c r="P21" s="215"/>
    </row>
    <row r="22" spans="1:17" s="78" customFormat="1" ht="14.25" customHeight="1" x14ac:dyDescent="0.25">
      <c r="A22" s="259" t="s">
        <v>49</v>
      </c>
      <c r="B22" s="260">
        <v>35000</v>
      </c>
      <c r="C22" s="261">
        <v>44027</v>
      </c>
      <c r="D22" s="215"/>
      <c r="E22" s="215"/>
      <c r="F22" s="262"/>
      <c r="G22" s="215"/>
      <c r="H22" s="263"/>
      <c r="I22" s="215"/>
      <c r="J22" s="215"/>
      <c r="K22" s="215"/>
      <c r="L22" s="215"/>
      <c r="M22" s="215"/>
      <c r="N22" s="215"/>
      <c r="O22" s="215"/>
      <c r="P22" s="215"/>
    </row>
    <row r="23" spans="1:17" ht="12.15" customHeight="1" x14ac:dyDescent="0.25">
      <c r="A23" s="24"/>
      <c r="B23" s="1"/>
      <c r="C23" s="43"/>
      <c r="F23" s="12"/>
      <c r="H23" s="16"/>
    </row>
  </sheetData>
  <mergeCells count="5">
    <mergeCell ref="B5:M5"/>
    <mergeCell ref="N2:P2"/>
    <mergeCell ref="A17:P17"/>
    <mergeCell ref="A15:E15"/>
    <mergeCell ref="A16:F16"/>
  </mergeCells>
  <phoneticPr fontId="26" type="noConversion"/>
  <pageMargins left="0.5" right="0.17" top="1" bottom="0.17" header="0.17" footer="0.17"/>
  <pageSetup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X52"/>
  <sheetViews>
    <sheetView showGridLines="0" zoomScaleNormal="100" zoomScaleSheetLayoutView="100" workbookViewId="0">
      <selection sqref="A1:T39"/>
    </sheetView>
  </sheetViews>
  <sheetFormatPr defaultRowHeight="13.2" x14ac:dyDescent="0.25"/>
  <cols>
    <col min="1" max="1" width="22.109375" style="81" customWidth="1"/>
    <col min="2" max="2" width="10.33203125" style="133" customWidth="1"/>
    <col min="3" max="3" width="10.21875" style="81" customWidth="1"/>
    <col min="4" max="4" width="9" style="81" customWidth="1"/>
    <col min="5" max="5" width="10" style="81" customWidth="1"/>
    <col min="6" max="6" width="9.33203125" style="81" customWidth="1"/>
    <col min="7" max="7" width="8.44140625" style="81" customWidth="1"/>
    <col min="8" max="10" width="8.33203125" style="81" customWidth="1"/>
    <col min="11" max="11" width="9.33203125" style="81" customWidth="1"/>
    <col min="12" max="15" width="8.33203125" style="81" customWidth="1"/>
    <col min="16" max="16" width="9.21875" style="81" customWidth="1"/>
    <col min="17" max="17" width="9.6640625" style="81" customWidth="1"/>
    <col min="18" max="19" width="8.88671875" style="81" customWidth="1"/>
    <col min="20" max="20" width="9.88671875" style="81" customWidth="1"/>
    <col min="21" max="21" width="6" customWidth="1"/>
  </cols>
  <sheetData>
    <row r="1" spans="1:24" ht="28.5" customHeight="1" x14ac:dyDescent="0.3">
      <c r="A1" s="639" t="s">
        <v>242</v>
      </c>
      <c r="B1" s="639"/>
      <c r="C1" s="639"/>
      <c r="D1" s="639"/>
      <c r="E1" s="639"/>
      <c r="F1" s="639"/>
      <c r="G1" s="639"/>
      <c r="H1" s="639"/>
      <c r="I1" s="639"/>
      <c r="J1" s="639"/>
      <c r="K1" s="639"/>
      <c r="L1" s="639"/>
      <c r="M1" s="639"/>
      <c r="N1" s="639"/>
      <c r="O1" s="639"/>
      <c r="P1" s="639"/>
      <c r="Q1" s="639"/>
      <c r="R1" s="639"/>
      <c r="S1" s="57"/>
      <c r="T1" s="130"/>
    </row>
    <row r="2" spans="1:24" s="2" customFormat="1" ht="29.25" customHeight="1" x14ac:dyDescent="0.3">
      <c r="A2" s="55"/>
      <c r="B2" s="301" t="s">
        <v>243</v>
      </c>
      <c r="C2" s="302" t="s">
        <v>226</v>
      </c>
      <c r="D2" s="217" t="s">
        <v>227</v>
      </c>
      <c r="E2" s="217" t="s">
        <v>228</v>
      </c>
      <c r="F2" s="637" t="s">
        <v>185</v>
      </c>
      <c r="G2" s="638"/>
      <c r="H2" s="429" t="s">
        <v>229</v>
      </c>
      <c r="I2" s="217" t="s">
        <v>230</v>
      </c>
      <c r="J2" s="217" t="s">
        <v>231</v>
      </c>
      <c r="K2" s="217" t="s">
        <v>232</v>
      </c>
      <c r="L2" s="217" t="s">
        <v>233</v>
      </c>
      <c r="M2" s="429" t="s">
        <v>234</v>
      </c>
      <c r="N2" s="217" t="s">
        <v>235</v>
      </c>
      <c r="O2" s="217" t="s">
        <v>236</v>
      </c>
      <c r="P2" s="218" t="s">
        <v>237</v>
      </c>
      <c r="Q2" s="303" t="s">
        <v>195</v>
      </c>
      <c r="R2" s="304" t="s">
        <v>209</v>
      </c>
      <c r="S2" s="640" t="s">
        <v>208</v>
      </c>
      <c r="T2" s="641"/>
      <c r="U2" s="5"/>
    </row>
    <row r="3" spans="1:24" s="50" customFormat="1" ht="29.4" customHeight="1" x14ac:dyDescent="0.2">
      <c r="A3" s="51"/>
      <c r="B3" s="134" t="s">
        <v>112</v>
      </c>
      <c r="C3" s="118">
        <v>43773</v>
      </c>
      <c r="D3" s="119">
        <v>43801</v>
      </c>
      <c r="E3" s="120">
        <v>43829</v>
      </c>
      <c r="F3" s="472" t="s">
        <v>188</v>
      </c>
      <c r="G3" s="376" t="s">
        <v>57</v>
      </c>
      <c r="H3" s="119">
        <v>43864</v>
      </c>
      <c r="I3" s="119">
        <v>43892</v>
      </c>
      <c r="J3" s="119" t="s">
        <v>265</v>
      </c>
      <c r="K3" s="119">
        <v>43948</v>
      </c>
      <c r="L3" s="119">
        <v>43983</v>
      </c>
      <c r="M3" s="119">
        <v>44012</v>
      </c>
      <c r="N3" s="119">
        <v>44046</v>
      </c>
      <c r="O3" s="119">
        <v>44074</v>
      </c>
      <c r="P3" s="119">
        <v>44102</v>
      </c>
      <c r="Q3" s="375" t="s">
        <v>169</v>
      </c>
      <c r="R3" s="473" t="s">
        <v>169</v>
      </c>
      <c r="S3" s="472" t="s">
        <v>188</v>
      </c>
      <c r="T3" s="474" t="s">
        <v>57</v>
      </c>
      <c r="U3" s="88"/>
    </row>
    <row r="4" spans="1:24" ht="23.4" customHeight="1" x14ac:dyDescent="0.25">
      <c r="A4" s="400"/>
      <c r="B4" s="406"/>
      <c r="C4" s="634" t="s">
        <v>38</v>
      </c>
      <c r="D4" s="635"/>
      <c r="E4" s="635"/>
      <c r="F4" s="635"/>
      <c r="G4" s="635"/>
      <c r="H4" s="635"/>
      <c r="I4" s="635"/>
      <c r="J4" s="635"/>
      <c r="K4" s="635"/>
      <c r="L4" s="635"/>
      <c r="M4" s="635"/>
      <c r="N4" s="635"/>
      <c r="O4" s="635"/>
      <c r="P4" s="635"/>
      <c r="Q4" s="635"/>
      <c r="R4" s="635"/>
      <c r="S4" s="635"/>
      <c r="T4" s="636"/>
    </row>
    <row r="5" spans="1:24" ht="12.75" customHeight="1" x14ac:dyDescent="0.25">
      <c r="A5" s="3"/>
      <c r="B5" s="3"/>
      <c r="C5" s="47"/>
      <c r="D5" s="47"/>
      <c r="E5" s="47"/>
      <c r="F5" s="46"/>
      <c r="G5" s="46"/>
      <c r="H5" s="47"/>
      <c r="I5" s="47"/>
      <c r="J5" s="47"/>
      <c r="K5" s="47"/>
      <c r="L5" s="47"/>
      <c r="M5" s="47"/>
      <c r="N5" s="47"/>
      <c r="O5" s="47"/>
      <c r="P5" s="47"/>
      <c r="Q5" s="46"/>
      <c r="R5" s="48"/>
      <c r="S5" s="48"/>
      <c r="T5" s="48"/>
    </row>
    <row r="6" spans="1:24" ht="13.65" customHeight="1" x14ac:dyDescent="0.25">
      <c r="A6" s="270" t="s">
        <v>56</v>
      </c>
      <c r="B6" s="271">
        <f t="shared" ref="B6:G6" si="0">SUM(B7:B13)</f>
        <v>110266</v>
      </c>
      <c r="C6" s="271">
        <f t="shared" si="0"/>
        <v>8875</v>
      </c>
      <c r="D6" s="362"/>
      <c r="E6" s="362"/>
      <c r="F6" s="274">
        <f t="shared" si="0"/>
        <v>119141</v>
      </c>
      <c r="G6" s="274">
        <f t="shared" si="0"/>
        <v>137900</v>
      </c>
      <c r="H6" s="380"/>
      <c r="I6" s="385"/>
      <c r="J6" s="385"/>
      <c r="K6" s="385"/>
      <c r="L6" s="385"/>
      <c r="M6" s="385"/>
      <c r="N6" s="385"/>
      <c r="O6" s="385"/>
      <c r="P6" s="385"/>
      <c r="Q6" s="276"/>
      <c r="R6" s="276"/>
      <c r="S6" s="276"/>
      <c r="T6" s="274">
        <f>SUM(T7:T13)</f>
        <v>140340</v>
      </c>
      <c r="U6" s="277"/>
      <c r="X6" s="82"/>
    </row>
    <row r="7" spans="1:24" ht="15" customHeight="1" x14ac:dyDescent="0.25">
      <c r="A7" s="207" t="s">
        <v>6</v>
      </c>
      <c r="B7" s="272">
        <v>10816</v>
      </c>
      <c r="C7" s="278">
        <f>F7-B7</f>
        <v>544</v>
      </c>
      <c r="D7" s="279"/>
      <c r="E7" s="279"/>
      <c r="F7" s="280">
        <v>11360</v>
      </c>
      <c r="G7" s="283">
        <v>13860</v>
      </c>
      <c r="H7" s="273"/>
      <c r="I7" s="275"/>
      <c r="J7" s="275"/>
      <c r="K7" s="275"/>
      <c r="L7" s="273"/>
      <c r="M7" s="273"/>
      <c r="N7" s="273"/>
      <c r="O7" s="273"/>
      <c r="P7" s="281"/>
      <c r="Q7" s="282"/>
      <c r="R7" s="282"/>
      <c r="S7" s="471"/>
      <c r="T7" s="588">
        <v>14080</v>
      </c>
      <c r="U7" s="284"/>
      <c r="X7" s="82"/>
    </row>
    <row r="8" spans="1:24" ht="15" customHeight="1" x14ac:dyDescent="0.25">
      <c r="A8" s="207" t="s">
        <v>52</v>
      </c>
      <c r="B8" s="286">
        <v>2000</v>
      </c>
      <c r="C8" s="278">
        <f>F8-B8</f>
        <v>0</v>
      </c>
      <c r="D8" s="279"/>
      <c r="E8" s="279"/>
      <c r="F8" s="280">
        <v>2000</v>
      </c>
      <c r="G8" s="283">
        <v>2000</v>
      </c>
      <c r="H8" s="273"/>
      <c r="I8" s="275"/>
      <c r="J8" s="275"/>
      <c r="K8" s="275"/>
      <c r="L8" s="273"/>
      <c r="M8" s="273"/>
      <c r="N8" s="273"/>
      <c r="O8" s="273"/>
      <c r="P8" s="281"/>
      <c r="Q8" s="282"/>
      <c r="R8" s="282"/>
      <c r="S8" s="471"/>
      <c r="T8" s="588">
        <v>2000</v>
      </c>
      <c r="U8" s="284"/>
    </row>
    <row r="9" spans="1:24" ht="15" customHeight="1" x14ac:dyDescent="0.25">
      <c r="A9" s="207" t="s">
        <v>247</v>
      </c>
      <c r="B9" s="286">
        <v>0</v>
      </c>
      <c r="C9" s="278">
        <f t="shared" ref="C9:C15" si="1">F9-B9</f>
        <v>0</v>
      </c>
      <c r="D9" s="279"/>
      <c r="E9" s="279"/>
      <c r="F9" s="280">
        <v>0</v>
      </c>
      <c r="G9" s="283">
        <v>0</v>
      </c>
      <c r="H9" s="273"/>
      <c r="I9" s="275"/>
      <c r="J9" s="275"/>
      <c r="K9" s="275"/>
      <c r="L9" s="273"/>
      <c r="M9" s="273"/>
      <c r="N9" s="273"/>
      <c r="O9" s="273"/>
      <c r="P9" s="281"/>
      <c r="Q9" s="282"/>
      <c r="R9" s="282"/>
      <c r="S9" s="471"/>
      <c r="T9" s="588">
        <v>0</v>
      </c>
      <c r="U9" s="284"/>
    </row>
    <row r="10" spans="1:24" ht="15" customHeight="1" x14ac:dyDescent="0.25">
      <c r="A10" s="207" t="s">
        <v>10</v>
      </c>
      <c r="B10" s="272">
        <v>33730</v>
      </c>
      <c r="C10" s="278">
        <f t="shared" si="1"/>
        <v>1630</v>
      </c>
      <c r="D10" s="279"/>
      <c r="E10" s="279"/>
      <c r="F10" s="280">
        <v>35360</v>
      </c>
      <c r="G10" s="283">
        <v>35360</v>
      </c>
      <c r="H10" s="273"/>
      <c r="I10" s="275"/>
      <c r="J10" s="275"/>
      <c r="K10" s="275"/>
      <c r="L10" s="273"/>
      <c r="M10" s="273"/>
      <c r="N10" s="273"/>
      <c r="O10" s="273"/>
      <c r="P10" s="281"/>
      <c r="Q10" s="282"/>
      <c r="R10" s="282"/>
      <c r="S10" s="471"/>
      <c r="T10" s="588">
        <v>36040</v>
      </c>
      <c r="U10" s="284"/>
    </row>
    <row r="11" spans="1:24" ht="15" customHeight="1" x14ac:dyDescent="0.25">
      <c r="A11" s="207" t="s">
        <v>13</v>
      </c>
      <c r="B11" s="272">
        <v>30965</v>
      </c>
      <c r="C11" s="278">
        <f t="shared" si="1"/>
        <v>4901</v>
      </c>
      <c r="D11" s="362"/>
      <c r="E11" s="279"/>
      <c r="F11" s="280">
        <v>35866</v>
      </c>
      <c r="G11" s="283">
        <v>48880</v>
      </c>
      <c r="H11" s="273"/>
      <c r="I11" s="275"/>
      <c r="J11" s="275"/>
      <c r="K11" s="275"/>
      <c r="L11" s="273"/>
      <c r="M11" s="273"/>
      <c r="N11" s="273"/>
      <c r="O11" s="273"/>
      <c r="P11" s="281"/>
      <c r="Q11" s="282"/>
      <c r="R11" s="282"/>
      <c r="S11" s="471"/>
      <c r="T11" s="588">
        <v>49820</v>
      </c>
      <c r="U11" s="284"/>
    </row>
    <row r="12" spans="1:24" ht="15" customHeight="1" x14ac:dyDescent="0.25">
      <c r="A12" s="207" t="s">
        <v>16</v>
      </c>
      <c r="B12" s="272">
        <v>9745</v>
      </c>
      <c r="C12" s="278">
        <f t="shared" si="1"/>
        <v>0</v>
      </c>
      <c r="D12" s="279"/>
      <c r="E12" s="279"/>
      <c r="F12" s="280">
        <v>9745</v>
      </c>
      <c r="G12" s="283">
        <v>10080</v>
      </c>
      <c r="H12" s="273"/>
      <c r="I12" s="275"/>
      <c r="J12" s="275"/>
      <c r="K12" s="275"/>
      <c r="L12" s="273"/>
      <c r="M12" s="273"/>
      <c r="N12" s="273"/>
      <c r="O12" s="273"/>
      <c r="P12" s="281"/>
      <c r="Q12" s="282"/>
      <c r="R12" s="282"/>
      <c r="S12" s="471"/>
      <c r="T12" s="588">
        <v>10240</v>
      </c>
      <c r="U12" s="284"/>
    </row>
    <row r="13" spans="1:24" ht="15" customHeight="1" x14ac:dyDescent="0.25">
      <c r="A13" s="207" t="s">
        <v>23</v>
      </c>
      <c r="B13" s="272">
        <v>23010</v>
      </c>
      <c r="C13" s="278">
        <f t="shared" si="1"/>
        <v>1800</v>
      </c>
      <c r="D13" s="279"/>
      <c r="E13" s="279"/>
      <c r="F13" s="280">
        <v>24810</v>
      </c>
      <c r="G13" s="283">
        <v>27720</v>
      </c>
      <c r="H13" s="273"/>
      <c r="I13" s="275"/>
      <c r="J13" s="275"/>
      <c r="K13" s="275"/>
      <c r="L13" s="273"/>
      <c r="M13" s="273"/>
      <c r="N13" s="273"/>
      <c r="O13" s="273"/>
      <c r="P13" s="281"/>
      <c r="Q13" s="282"/>
      <c r="R13" s="282"/>
      <c r="S13" s="471"/>
      <c r="T13" s="588">
        <v>28160</v>
      </c>
      <c r="U13" s="284"/>
    </row>
    <row r="14" spans="1:24" ht="12.15" customHeight="1" x14ac:dyDescent="0.25">
      <c r="A14" s="129"/>
      <c r="B14" s="286"/>
      <c r="C14" s="278"/>
      <c r="D14" s="279"/>
      <c r="E14" s="279"/>
      <c r="F14" s="280"/>
      <c r="G14" s="280"/>
      <c r="H14" s="285"/>
      <c r="I14" s="275"/>
      <c r="J14" s="275"/>
      <c r="K14" s="275"/>
      <c r="L14" s="273"/>
      <c r="M14" s="273"/>
      <c r="N14" s="273"/>
      <c r="O14" s="273"/>
      <c r="P14" s="281"/>
      <c r="Q14" s="282"/>
      <c r="R14" s="282"/>
      <c r="S14" s="282"/>
      <c r="T14" s="287"/>
      <c r="U14" s="269"/>
    </row>
    <row r="15" spans="1:24" ht="15" customHeight="1" x14ac:dyDescent="0.25">
      <c r="A15" s="288" t="s">
        <v>4</v>
      </c>
      <c r="B15" s="289">
        <v>33688</v>
      </c>
      <c r="C15" s="555">
        <f t="shared" si="1"/>
        <v>14790</v>
      </c>
      <c r="D15" s="378"/>
      <c r="E15" s="378"/>
      <c r="F15" s="290">
        <v>48478</v>
      </c>
      <c r="G15" s="290">
        <v>55250</v>
      </c>
      <c r="H15" s="383"/>
      <c r="I15" s="383"/>
      <c r="J15" s="383"/>
      <c r="K15" s="383"/>
      <c r="L15" s="385"/>
      <c r="M15" s="385"/>
      <c r="N15" s="385"/>
      <c r="O15" s="385"/>
      <c r="P15" s="440"/>
      <c r="Q15" s="291"/>
      <c r="R15" s="291"/>
      <c r="S15" s="291"/>
      <c r="T15" s="274">
        <v>56000</v>
      </c>
      <c r="U15" s="269"/>
    </row>
    <row r="16" spans="1:24" ht="12.15" customHeight="1" x14ac:dyDescent="0.25">
      <c r="A16" s="163"/>
      <c r="B16" s="286"/>
      <c r="C16" s="278"/>
      <c r="D16" s="279"/>
      <c r="E16" s="279"/>
      <c r="F16" s="280"/>
      <c r="G16" s="280"/>
      <c r="H16" s="275"/>
      <c r="I16" s="275"/>
      <c r="J16" s="273"/>
      <c r="K16" s="275"/>
      <c r="L16" s="273"/>
      <c r="M16" s="273"/>
      <c r="N16" s="273"/>
      <c r="O16" s="285"/>
      <c r="P16" s="273"/>
      <c r="Q16" s="292"/>
      <c r="R16" s="292"/>
      <c r="S16" s="292"/>
      <c r="T16" s="292"/>
      <c r="U16" s="269"/>
    </row>
    <row r="17" spans="1:21" ht="13.65" customHeight="1" x14ac:dyDescent="0.25">
      <c r="A17" s="163" t="s">
        <v>54</v>
      </c>
      <c r="B17" s="271">
        <f>SUM(B18:B20)</f>
        <v>1170</v>
      </c>
      <c r="C17" s="271">
        <f>SUM(C18:C20)</f>
        <v>287</v>
      </c>
      <c r="D17" s="362"/>
      <c r="E17" s="362"/>
      <c r="F17" s="274">
        <f>SUM(F18:F20)</f>
        <v>1457</v>
      </c>
      <c r="G17" s="290">
        <f>SUM(G18:G20)</f>
        <v>7520</v>
      </c>
      <c r="H17" s="381"/>
      <c r="I17" s="378"/>
      <c r="J17" s="378"/>
      <c r="K17" s="378"/>
      <c r="L17" s="378"/>
      <c r="M17" s="378"/>
      <c r="N17" s="378"/>
      <c r="O17" s="378"/>
      <c r="P17" s="378"/>
      <c r="Q17" s="274"/>
      <c r="R17" s="274"/>
      <c r="S17" s="274"/>
      <c r="T17" s="274">
        <f>SUM(T18:T20)</f>
        <v>7585</v>
      </c>
      <c r="U17" s="269"/>
    </row>
    <row r="18" spans="1:21" ht="15" customHeight="1" x14ac:dyDescent="0.25">
      <c r="A18" s="293" t="s">
        <v>187</v>
      </c>
      <c r="B18" s="294">
        <v>0</v>
      </c>
      <c r="C18" s="278">
        <f t="shared" ref="C18:C20" si="2">F18-B18</f>
        <v>71</v>
      </c>
      <c r="D18" s="279"/>
      <c r="E18" s="279"/>
      <c r="F18" s="280">
        <v>71</v>
      </c>
      <c r="G18" s="292">
        <v>540</v>
      </c>
      <c r="H18" s="273"/>
      <c r="I18" s="275"/>
      <c r="J18" s="273"/>
      <c r="K18" s="273"/>
      <c r="L18" s="273"/>
      <c r="M18" s="273"/>
      <c r="N18" s="273"/>
      <c r="O18" s="285"/>
      <c r="P18" s="273"/>
      <c r="Q18" s="292"/>
      <c r="R18" s="292"/>
      <c r="S18" s="372"/>
      <c r="T18" s="588">
        <v>545</v>
      </c>
      <c r="U18" s="269"/>
    </row>
    <row r="19" spans="1:21" ht="15" customHeight="1" x14ac:dyDescent="0.25">
      <c r="A19" s="163" t="s">
        <v>68</v>
      </c>
      <c r="B19" s="272">
        <v>1100</v>
      </c>
      <c r="C19" s="278">
        <f t="shared" si="2"/>
        <v>0</v>
      </c>
      <c r="D19" s="279"/>
      <c r="E19" s="279"/>
      <c r="F19" s="280">
        <v>1100</v>
      </c>
      <c r="G19" s="292">
        <v>6480</v>
      </c>
      <c r="H19" s="273"/>
      <c r="I19" s="275"/>
      <c r="J19" s="273"/>
      <c r="K19" s="273"/>
      <c r="L19" s="273"/>
      <c r="M19" s="110"/>
      <c r="N19" s="273"/>
      <c r="O19" s="285"/>
      <c r="P19" s="273"/>
      <c r="Q19" s="292"/>
      <c r="R19" s="292"/>
      <c r="S19" s="372"/>
      <c r="T19" s="588">
        <v>6540</v>
      </c>
      <c r="U19" s="269"/>
    </row>
    <row r="20" spans="1:21" ht="15" customHeight="1" x14ac:dyDescent="0.25">
      <c r="A20" s="163" t="s">
        <v>69</v>
      </c>
      <c r="B20" s="286">
        <v>70</v>
      </c>
      <c r="C20" s="278">
        <f t="shared" si="2"/>
        <v>216</v>
      </c>
      <c r="D20" s="279"/>
      <c r="E20" s="279"/>
      <c r="F20" s="280">
        <v>286</v>
      </c>
      <c r="G20" s="292">
        <v>500</v>
      </c>
      <c r="H20" s="273"/>
      <c r="I20" s="275"/>
      <c r="J20" s="273"/>
      <c r="K20" s="273"/>
      <c r="L20" s="273"/>
      <c r="M20" s="273"/>
      <c r="N20" s="273"/>
      <c r="O20" s="285"/>
      <c r="P20" s="273"/>
      <c r="Q20" s="292"/>
      <c r="R20" s="292"/>
      <c r="S20" s="372"/>
      <c r="T20" s="588">
        <v>500</v>
      </c>
      <c r="U20" s="269"/>
    </row>
    <row r="21" spans="1:21" ht="11.4" customHeight="1" x14ac:dyDescent="0.25">
      <c r="A21" s="207"/>
      <c r="B21" s="286"/>
      <c r="C21" s="278"/>
      <c r="D21" s="279"/>
      <c r="E21" s="279"/>
      <c r="F21" s="280"/>
      <c r="G21" s="280"/>
      <c r="H21" s="273"/>
      <c r="I21" s="275"/>
      <c r="J21" s="273"/>
      <c r="K21" s="273"/>
      <c r="L21" s="273"/>
      <c r="M21" s="273"/>
      <c r="N21" s="273"/>
      <c r="O21" s="285"/>
      <c r="P21" s="273"/>
      <c r="Q21" s="292"/>
      <c r="R21" s="292"/>
      <c r="S21" s="292"/>
      <c r="T21" s="292"/>
      <c r="U21" s="269"/>
    </row>
    <row r="22" spans="1:21" ht="13.65" customHeight="1" x14ac:dyDescent="0.25">
      <c r="A22" s="106" t="s">
        <v>55</v>
      </c>
      <c r="B22" s="295">
        <f>SUM(B23:B24)</f>
        <v>0</v>
      </c>
      <c r="C22" s="295">
        <f>SUM(C23:C24)</f>
        <v>0</v>
      </c>
      <c r="D22" s="317"/>
      <c r="E22" s="317"/>
      <c r="F22" s="290">
        <f>SUM(F23:F24)</f>
        <v>0</v>
      </c>
      <c r="G22" s="290">
        <f>SUM(G23:G24)</f>
        <v>2000</v>
      </c>
      <c r="H22" s="381"/>
      <c r="I22" s="378"/>
      <c r="J22" s="378"/>
      <c r="K22" s="378"/>
      <c r="L22" s="378"/>
      <c r="M22" s="378"/>
      <c r="N22" s="378"/>
      <c r="O22" s="378"/>
      <c r="P22" s="378"/>
      <c r="Q22" s="274"/>
      <c r="R22" s="274"/>
      <c r="S22" s="274"/>
      <c r="T22" s="274">
        <f>SUM(T23:T24)</f>
        <v>2000</v>
      </c>
      <c r="U22" s="269"/>
    </row>
    <row r="23" spans="1:21" ht="16.95" customHeight="1" x14ac:dyDescent="0.3">
      <c r="A23" s="293" t="s">
        <v>283</v>
      </c>
      <c r="B23" s="294">
        <v>0</v>
      </c>
      <c r="C23" s="278">
        <f t="shared" ref="C23:C24" si="3">F23-B23</f>
        <v>0</v>
      </c>
      <c r="D23" s="273"/>
      <c r="E23" s="279"/>
      <c r="F23" s="280">
        <v>0</v>
      </c>
      <c r="G23" s="280">
        <v>0</v>
      </c>
      <c r="H23" s="273"/>
      <c r="I23" s="275"/>
      <c r="J23" s="273"/>
      <c r="K23" s="273"/>
      <c r="L23" s="273"/>
      <c r="M23" s="273"/>
      <c r="N23" s="273"/>
      <c r="O23" s="285"/>
      <c r="P23" s="273"/>
      <c r="Q23" s="292"/>
      <c r="R23" s="292"/>
      <c r="S23" s="292"/>
      <c r="T23" s="292">
        <v>0</v>
      </c>
      <c r="U23" s="269"/>
    </row>
    <row r="24" spans="1:21" ht="13.65" customHeight="1" x14ac:dyDescent="0.25">
      <c r="A24" s="293" t="s">
        <v>51</v>
      </c>
      <c r="B24" s="294">
        <v>0</v>
      </c>
      <c r="C24" s="278">
        <f t="shared" si="3"/>
        <v>0</v>
      </c>
      <c r="D24" s="279"/>
      <c r="E24" s="279"/>
      <c r="F24" s="280">
        <v>0</v>
      </c>
      <c r="G24" s="292">
        <v>2000</v>
      </c>
      <c r="H24" s="273"/>
      <c r="I24" s="275"/>
      <c r="J24" s="273"/>
      <c r="K24" s="273"/>
      <c r="L24" s="273"/>
      <c r="M24" s="273"/>
      <c r="N24" s="273"/>
      <c r="O24" s="285"/>
      <c r="P24" s="281"/>
      <c r="Q24" s="282"/>
      <c r="R24" s="282"/>
      <c r="S24" s="282"/>
      <c r="T24" s="292">
        <v>2000</v>
      </c>
      <c r="U24" s="269"/>
    </row>
    <row r="25" spans="1:21" ht="13.2" customHeight="1" x14ac:dyDescent="0.25">
      <c r="A25" s="293"/>
      <c r="B25" s="121"/>
      <c r="C25" s="296"/>
      <c r="D25" s="273"/>
      <c r="E25" s="273"/>
      <c r="F25" s="292"/>
      <c r="G25" s="106"/>
      <c r="H25" s="273"/>
      <c r="I25" s="273"/>
      <c r="J25" s="273"/>
      <c r="K25" s="273"/>
      <c r="L25" s="273"/>
      <c r="M25" s="273"/>
      <c r="N25" s="273"/>
      <c r="O25" s="273"/>
      <c r="P25" s="281"/>
      <c r="Q25" s="282"/>
      <c r="R25" s="282"/>
      <c r="S25" s="282"/>
      <c r="T25" s="292"/>
      <c r="U25" s="72"/>
    </row>
    <row r="26" spans="1:21" ht="15" customHeight="1" x14ac:dyDescent="0.25">
      <c r="A26" s="297" t="s">
        <v>83</v>
      </c>
      <c r="B26" s="298">
        <f t="shared" ref="B26:G26" si="4">B6+B15+B17+B22</f>
        <v>145124</v>
      </c>
      <c r="C26" s="298">
        <f t="shared" si="4"/>
        <v>23952</v>
      </c>
      <c r="D26" s="401"/>
      <c r="E26" s="401"/>
      <c r="F26" s="299">
        <f t="shared" si="4"/>
        <v>169076</v>
      </c>
      <c r="G26" s="299">
        <f t="shared" si="4"/>
        <v>202670</v>
      </c>
      <c r="H26" s="382"/>
      <c r="I26" s="386"/>
      <c r="J26" s="386"/>
      <c r="K26" s="386"/>
      <c r="L26" s="386"/>
      <c r="M26" s="386"/>
      <c r="N26" s="386"/>
      <c r="O26" s="386"/>
      <c r="P26" s="386"/>
      <c r="Q26" s="299"/>
      <c r="R26" s="299"/>
      <c r="S26" s="299"/>
      <c r="T26" s="300">
        <f>T6+T15+T17+T22</f>
        <v>205925</v>
      </c>
      <c r="U26" s="277"/>
    </row>
    <row r="27" spans="1:21" ht="10.199999999999999" customHeight="1" x14ac:dyDescent="0.3">
      <c r="A27" s="108"/>
      <c r="B27" s="131"/>
      <c r="C27" s="109"/>
      <c r="D27" s="107"/>
      <c r="E27" s="107"/>
      <c r="F27" s="107"/>
      <c r="G27" s="107"/>
      <c r="H27" s="110"/>
      <c r="I27" s="107"/>
      <c r="J27" s="97"/>
      <c r="K27" s="96"/>
      <c r="L27" s="111"/>
      <c r="M27" s="111"/>
      <c r="N27" s="111"/>
      <c r="O27" s="111"/>
      <c r="P27" s="111"/>
      <c r="Q27" s="111"/>
      <c r="R27" s="111"/>
      <c r="S27" s="111"/>
      <c r="T27" s="110"/>
    </row>
    <row r="28" spans="1:21" ht="15.75" customHeight="1" x14ac:dyDescent="0.25">
      <c r="A28" s="121" t="s">
        <v>270</v>
      </c>
      <c r="B28" s="121"/>
      <c r="C28" s="121"/>
      <c r="D28" s="121"/>
      <c r="E28" s="121"/>
      <c r="F28" s="121"/>
      <c r="G28" s="96"/>
      <c r="H28" s="110"/>
      <c r="I28" s="107"/>
      <c r="J28" s="97"/>
      <c r="K28" s="96"/>
      <c r="L28" s="111"/>
      <c r="M28" s="111"/>
      <c r="N28" s="111"/>
      <c r="O28" s="111"/>
      <c r="P28" s="111"/>
      <c r="Q28" s="111"/>
      <c r="R28" s="111"/>
      <c r="S28" s="76"/>
      <c r="T28" s="126"/>
      <c r="U28" s="83"/>
    </row>
    <row r="29" spans="1:21" ht="16.5" customHeight="1" x14ac:dyDescent="0.25">
      <c r="A29" s="470" t="s">
        <v>271</v>
      </c>
      <c r="B29" s="470"/>
      <c r="C29" s="470"/>
      <c r="D29" s="470"/>
      <c r="E29" s="470"/>
      <c r="F29" s="470"/>
      <c r="G29" s="470"/>
      <c r="H29" s="470"/>
      <c r="I29" s="470"/>
      <c r="J29" s="470"/>
      <c r="K29" s="470"/>
      <c r="L29" s="110"/>
      <c r="M29" s="110"/>
      <c r="N29" s="110"/>
      <c r="O29" s="110"/>
      <c r="P29" s="110"/>
      <c r="Q29" s="110"/>
      <c r="R29" s="110"/>
      <c r="S29" s="13"/>
      <c r="T29" s="13"/>
      <c r="U29" s="83"/>
    </row>
    <row r="30" spans="1:21" ht="14.4" x14ac:dyDescent="0.3">
      <c r="A30" s="72" t="s">
        <v>272</v>
      </c>
      <c r="B30" s="306"/>
      <c r="C30" s="110"/>
      <c r="D30" s="110"/>
      <c r="E30" s="110"/>
      <c r="F30" s="110"/>
      <c r="G30" s="110"/>
      <c r="H30" s="110"/>
      <c r="I30" s="109"/>
      <c r="J30" s="305"/>
      <c r="K30" s="110"/>
      <c r="L30" s="110"/>
      <c r="M30" s="110"/>
      <c r="N30" s="110"/>
      <c r="O30" s="110"/>
      <c r="P30" s="110"/>
      <c r="Q30" s="110"/>
      <c r="R30" s="110"/>
      <c r="S30" s="13"/>
      <c r="T30" s="13"/>
      <c r="U30" s="37"/>
    </row>
    <row r="31" spans="1:21" ht="13.2" customHeight="1" x14ac:dyDescent="0.3">
      <c r="A31" s="307" t="s">
        <v>273</v>
      </c>
      <c r="B31" s="121"/>
      <c r="C31" s="97"/>
      <c r="D31" s="97"/>
      <c r="E31" s="97"/>
      <c r="F31" s="97"/>
      <c r="G31" s="97"/>
      <c r="H31" s="97"/>
      <c r="I31" s="305"/>
      <c r="J31" s="305"/>
      <c r="K31" s="97"/>
      <c r="L31" s="97"/>
      <c r="M31" s="97"/>
      <c r="N31" s="97"/>
      <c r="O31" s="97"/>
      <c r="P31" s="97"/>
      <c r="Q31" s="97"/>
      <c r="R31" s="97"/>
      <c r="S31" s="14"/>
      <c r="T31" s="13"/>
      <c r="U31" s="83"/>
    </row>
    <row r="32" spans="1:21" ht="16.5" customHeight="1" x14ac:dyDescent="0.25">
      <c r="A32" s="523"/>
      <c r="B32" s="523"/>
      <c r="C32" s="523"/>
      <c r="D32" s="523"/>
      <c r="E32" s="523"/>
      <c r="F32" s="523"/>
      <c r="G32" s="523"/>
      <c r="H32" s="523"/>
      <c r="I32" s="523"/>
      <c r="J32" s="308"/>
      <c r="K32" s="308"/>
      <c r="L32" s="308"/>
      <c r="M32" s="308"/>
      <c r="N32" s="308"/>
      <c r="O32" s="308"/>
      <c r="P32" s="308"/>
      <c r="Q32" s="308"/>
      <c r="R32" s="308"/>
      <c r="S32" s="379"/>
      <c r="T32" s="56"/>
      <c r="U32" s="83"/>
    </row>
    <row r="33" spans="1:21" ht="16.5" customHeight="1" x14ac:dyDescent="0.25">
      <c r="A33" s="309" t="s">
        <v>115</v>
      </c>
      <c r="B33" s="586"/>
      <c r="C33" s="586"/>
      <c r="D33" s="586"/>
      <c r="E33" s="586"/>
      <c r="F33" s="586"/>
      <c r="G33" s="586"/>
      <c r="H33" s="586"/>
      <c r="I33" s="586"/>
      <c r="J33" s="586"/>
      <c r="K33" s="586"/>
      <c r="L33" s="586"/>
      <c r="M33" s="586"/>
      <c r="N33" s="586"/>
      <c r="O33" s="310"/>
      <c r="P33" s="310"/>
      <c r="Q33" s="310"/>
      <c r="R33" s="310"/>
      <c r="S33" s="56"/>
      <c r="T33" s="56"/>
      <c r="U33" s="83"/>
    </row>
    <row r="34" spans="1:21" ht="16.5" customHeight="1" x14ac:dyDescent="0.25">
      <c r="A34" s="309" t="s">
        <v>172</v>
      </c>
      <c r="B34" s="586"/>
      <c r="C34" s="586"/>
      <c r="D34" s="586"/>
      <c r="E34" s="586"/>
      <c r="F34" s="586"/>
      <c r="G34" s="586"/>
      <c r="H34" s="586"/>
      <c r="I34" s="586"/>
      <c r="J34" s="586"/>
      <c r="K34" s="586"/>
      <c r="L34" s="586"/>
      <c r="M34" s="586"/>
      <c r="N34" s="310"/>
      <c r="O34" s="310"/>
      <c r="P34" s="310"/>
      <c r="Q34" s="310"/>
      <c r="R34" s="310"/>
      <c r="S34" s="56"/>
      <c r="T34" s="56"/>
      <c r="U34" s="83"/>
    </row>
    <row r="35" spans="1:21" ht="16.5" customHeight="1" x14ac:dyDescent="0.25">
      <c r="A35" s="309" t="s">
        <v>173</v>
      </c>
      <c r="B35" s="586"/>
      <c r="C35" s="586"/>
      <c r="D35" s="586"/>
      <c r="E35" s="586"/>
      <c r="F35" s="586"/>
      <c r="G35" s="586"/>
      <c r="H35" s="586"/>
      <c r="I35" s="586"/>
      <c r="J35" s="586"/>
      <c r="K35" s="586"/>
      <c r="L35" s="586"/>
      <c r="M35" s="586"/>
      <c r="N35" s="469"/>
      <c r="O35" s="310"/>
      <c r="P35" s="310"/>
      <c r="Q35" s="310"/>
      <c r="R35" s="310"/>
      <c r="S35" s="56"/>
      <c r="T35" s="56"/>
      <c r="U35" s="83"/>
    </row>
    <row r="36" spans="1:21" ht="16.5" customHeight="1" x14ac:dyDescent="0.3">
      <c r="A36" s="307" t="s">
        <v>174</v>
      </c>
      <c r="B36" s="121"/>
      <c r="C36" s="97"/>
      <c r="D36" s="97"/>
      <c r="E36" s="97"/>
      <c r="F36" s="97"/>
      <c r="G36" s="97"/>
      <c r="H36" s="97"/>
      <c r="I36" s="305"/>
      <c r="J36" s="305"/>
      <c r="K36" s="97"/>
      <c r="L36" s="97"/>
      <c r="M36" s="97"/>
      <c r="N36" s="97"/>
      <c r="O36" s="97"/>
      <c r="P36" s="97"/>
      <c r="Q36" s="97"/>
      <c r="R36" s="97"/>
      <c r="S36" s="14"/>
      <c r="T36" s="13"/>
      <c r="U36" s="83"/>
    </row>
    <row r="37" spans="1:21" ht="16.5" customHeight="1" x14ac:dyDescent="0.3">
      <c r="A37" s="307" t="s">
        <v>274</v>
      </c>
      <c r="B37" s="121"/>
      <c r="C37" s="97"/>
      <c r="D37" s="97"/>
      <c r="E37" s="97"/>
      <c r="F37" s="97"/>
      <c r="G37" s="97"/>
      <c r="H37" s="97"/>
      <c r="I37" s="305"/>
      <c r="J37" s="305"/>
      <c r="K37" s="97"/>
      <c r="L37" s="97"/>
      <c r="M37" s="97"/>
      <c r="N37" s="97"/>
      <c r="O37" s="97"/>
      <c r="P37" s="97"/>
      <c r="Q37" s="97"/>
      <c r="R37" s="97"/>
      <c r="S37" s="14"/>
      <c r="T37" s="13"/>
      <c r="U37" s="83"/>
    </row>
    <row r="38" spans="1:21" s="83" customFormat="1" ht="14.25" customHeight="1" x14ac:dyDescent="0.3">
      <c r="A38" s="307" t="s">
        <v>275</v>
      </c>
      <c r="B38" s="121"/>
      <c r="C38" s="97"/>
      <c r="D38" s="97"/>
      <c r="E38" s="97"/>
      <c r="F38" s="97"/>
      <c r="G38" s="97"/>
      <c r="H38" s="97"/>
      <c r="I38" s="305"/>
      <c r="J38" s="305"/>
      <c r="K38" s="97"/>
      <c r="L38" s="97"/>
      <c r="M38" s="97"/>
      <c r="N38" s="97"/>
      <c r="O38" s="97"/>
      <c r="P38" s="97"/>
      <c r="Q38" s="97"/>
      <c r="R38" s="97"/>
      <c r="S38" s="14"/>
      <c r="T38" s="13"/>
    </row>
    <row r="39" spans="1:21" ht="14.25" customHeight="1" x14ac:dyDescent="0.3">
      <c r="A39" s="589"/>
      <c r="B39" s="590"/>
      <c r="C39" s="97"/>
      <c r="D39" s="97"/>
      <c r="E39" s="97"/>
      <c r="F39" s="97"/>
      <c r="G39" s="97"/>
      <c r="H39" s="97"/>
      <c r="I39" s="305"/>
      <c r="J39" s="305"/>
      <c r="K39" s="97"/>
      <c r="L39" s="97"/>
      <c r="M39" s="97"/>
      <c r="N39" s="97"/>
      <c r="O39" s="97"/>
      <c r="P39" s="97"/>
      <c r="Q39" s="97"/>
      <c r="R39" s="97"/>
      <c r="S39" s="14"/>
      <c r="T39" s="13"/>
    </row>
    <row r="40" spans="1:21" ht="14.25" customHeight="1" x14ac:dyDescent="0.3">
      <c r="A40" s="589"/>
      <c r="B40" s="590"/>
      <c r="C40" s="97"/>
      <c r="D40" s="97"/>
      <c r="E40" s="97"/>
      <c r="F40" s="97"/>
      <c r="G40" s="97"/>
      <c r="H40" s="97"/>
      <c r="I40" s="305"/>
      <c r="J40" s="305"/>
      <c r="K40" s="97"/>
      <c r="L40" s="97"/>
      <c r="M40" s="97"/>
      <c r="N40" s="97"/>
      <c r="O40" s="97"/>
      <c r="P40" s="97"/>
      <c r="Q40" s="97"/>
      <c r="R40" s="97"/>
      <c r="S40" s="14"/>
      <c r="T40" s="13"/>
    </row>
    <row r="41" spans="1:21" ht="14.25" customHeight="1" x14ac:dyDescent="0.3">
      <c r="A41" s="589"/>
      <c r="B41" s="590"/>
      <c r="C41" s="97"/>
      <c r="D41" s="97"/>
      <c r="E41" s="97"/>
      <c r="F41" s="97"/>
      <c r="G41" s="97"/>
      <c r="H41" s="97"/>
      <c r="I41" s="305"/>
      <c r="J41" s="305"/>
      <c r="K41" s="97"/>
      <c r="L41" s="97"/>
      <c r="M41" s="97"/>
      <c r="N41" s="97"/>
      <c r="O41" s="97"/>
      <c r="P41" s="97"/>
      <c r="Q41" s="97"/>
      <c r="R41" s="97"/>
      <c r="S41" s="14"/>
      <c r="T41" s="13"/>
    </row>
    <row r="42" spans="1:21" ht="14.25" customHeight="1" x14ac:dyDescent="0.3">
      <c r="A42" s="589"/>
      <c r="B42" s="590"/>
      <c r="C42" s="97"/>
      <c r="D42" s="97"/>
      <c r="E42" s="97"/>
      <c r="F42" s="97"/>
      <c r="G42" s="97"/>
      <c r="H42" s="97"/>
      <c r="I42" s="305"/>
      <c r="J42" s="305"/>
      <c r="K42" s="97"/>
      <c r="L42" s="97"/>
      <c r="M42" s="97"/>
      <c r="N42" s="97"/>
      <c r="O42" s="97"/>
      <c r="P42" s="97"/>
      <c r="Q42" s="97"/>
      <c r="R42" s="97"/>
      <c r="S42" s="14"/>
      <c r="T42" s="13"/>
    </row>
    <row r="43" spans="1:21" ht="14.25" customHeight="1" x14ac:dyDescent="0.25">
      <c r="A43" s="28"/>
      <c r="B43" s="132"/>
      <c r="C43" s="14"/>
      <c r="D43" s="14"/>
      <c r="E43" s="14"/>
      <c r="F43" s="14"/>
      <c r="G43" s="14"/>
      <c r="H43" s="14"/>
      <c r="I43" s="15"/>
      <c r="J43" s="15"/>
      <c r="K43" s="14"/>
      <c r="L43" s="14"/>
      <c r="M43" s="14"/>
      <c r="N43" s="14"/>
      <c r="O43" s="14"/>
      <c r="P43" s="14"/>
      <c r="Q43" s="14"/>
      <c r="R43" s="14"/>
      <c r="S43" s="14"/>
      <c r="T43" s="13"/>
    </row>
    <row r="44" spans="1:21" ht="14.25" customHeight="1" x14ac:dyDescent="0.25">
      <c r="A44" s="28"/>
      <c r="B44" s="132"/>
      <c r="C44" s="14"/>
      <c r="D44" s="14"/>
      <c r="E44" s="14"/>
      <c r="F44" s="14"/>
      <c r="G44" s="14"/>
      <c r="H44" s="14"/>
      <c r="I44" s="15"/>
      <c r="J44" s="15"/>
      <c r="K44" s="14"/>
      <c r="L44" s="14"/>
      <c r="M44" s="14"/>
      <c r="N44" s="14"/>
      <c r="O44" s="14"/>
      <c r="P44" s="14"/>
      <c r="Q44" s="14"/>
      <c r="R44" s="14"/>
      <c r="S44" s="14"/>
      <c r="T44" s="13"/>
    </row>
    <row r="45" spans="1:21" ht="14.25" customHeight="1" x14ac:dyDescent="0.25">
      <c r="A45" s="28"/>
      <c r="B45" s="132"/>
      <c r="C45" s="14"/>
      <c r="D45" s="14"/>
      <c r="E45" s="14"/>
      <c r="F45" s="14"/>
      <c r="G45" s="14"/>
      <c r="H45" s="14"/>
      <c r="I45" s="15"/>
      <c r="J45" s="15"/>
      <c r="K45" s="14"/>
      <c r="L45" s="80"/>
      <c r="M45" s="80"/>
      <c r="N45" s="14"/>
      <c r="O45" s="14"/>
      <c r="P45" s="14"/>
      <c r="Q45" s="14"/>
      <c r="R45" s="14"/>
      <c r="S45" s="14"/>
      <c r="T45" s="13"/>
    </row>
    <row r="46" spans="1:21" ht="14.25" customHeight="1" x14ac:dyDescent="0.25">
      <c r="A46" s="28"/>
      <c r="B46" s="132"/>
      <c r="C46" s="14"/>
      <c r="D46" s="14"/>
      <c r="E46" s="14"/>
      <c r="F46" s="14"/>
      <c r="G46" s="14"/>
      <c r="H46" s="14"/>
      <c r="I46" s="15"/>
      <c r="J46" s="15"/>
      <c r="K46" s="14"/>
      <c r="L46" s="14"/>
      <c r="M46" s="14"/>
      <c r="N46" s="14"/>
      <c r="O46" s="14"/>
      <c r="P46" s="14"/>
      <c r="Q46" s="14"/>
      <c r="R46" s="14"/>
      <c r="S46" s="14"/>
      <c r="T46" s="13"/>
    </row>
    <row r="47" spans="1:21" ht="14.25" customHeight="1" x14ac:dyDescent="0.25">
      <c r="A47" s="28"/>
      <c r="B47" s="132"/>
      <c r="C47" s="14"/>
      <c r="D47" s="14"/>
      <c r="E47" s="14"/>
      <c r="F47" s="14"/>
      <c r="G47" s="14"/>
      <c r="H47" s="14"/>
      <c r="I47" s="15"/>
      <c r="J47" s="15"/>
      <c r="K47" s="14"/>
      <c r="L47" s="14"/>
      <c r="M47" s="14"/>
      <c r="N47" s="14"/>
      <c r="O47" s="14"/>
      <c r="P47" s="14"/>
      <c r="Q47" s="14"/>
      <c r="R47" s="14"/>
      <c r="S47" s="14"/>
      <c r="T47" s="13"/>
    </row>
    <row r="48" spans="1:21" ht="14.25" customHeight="1" x14ac:dyDescent="0.25">
      <c r="A48" s="28"/>
      <c r="B48" s="132"/>
      <c r="C48" s="14"/>
      <c r="D48" s="14"/>
      <c r="E48" s="14"/>
      <c r="F48" s="14"/>
      <c r="G48" s="14"/>
      <c r="H48" s="14"/>
      <c r="I48" s="15"/>
      <c r="J48" s="15"/>
      <c r="K48" s="14"/>
      <c r="L48" s="14"/>
      <c r="M48" s="14"/>
      <c r="N48" s="14"/>
      <c r="O48" s="14"/>
      <c r="P48" s="14"/>
      <c r="Q48" s="14"/>
      <c r="R48" s="14"/>
      <c r="S48" s="14"/>
      <c r="T48" s="13"/>
    </row>
    <row r="49" spans="1:20" ht="14.25" customHeight="1" x14ac:dyDescent="0.25">
      <c r="A49" s="28"/>
      <c r="B49" s="132"/>
      <c r="C49" s="14"/>
      <c r="D49" s="14"/>
      <c r="E49" s="14"/>
      <c r="F49" s="14"/>
      <c r="G49" s="14"/>
      <c r="H49" s="14"/>
      <c r="I49" s="15"/>
      <c r="J49" s="15"/>
      <c r="K49" s="14"/>
      <c r="L49" s="14"/>
      <c r="M49" s="14"/>
      <c r="N49" s="14"/>
      <c r="O49" s="14"/>
      <c r="P49" s="14"/>
      <c r="Q49" s="14"/>
      <c r="R49" s="14"/>
      <c r="S49" s="14"/>
      <c r="T49" s="13"/>
    </row>
    <row r="50" spans="1:20" ht="14.25" customHeight="1" x14ac:dyDescent="0.25">
      <c r="A50" s="28"/>
      <c r="B50" s="132"/>
      <c r="C50" s="14"/>
      <c r="D50" s="14"/>
      <c r="E50" s="14"/>
      <c r="F50" s="14"/>
      <c r="G50" s="14"/>
      <c r="H50" s="14"/>
      <c r="I50" s="15"/>
      <c r="J50" s="15"/>
      <c r="K50" s="14"/>
      <c r="L50" s="14"/>
      <c r="M50" s="14"/>
      <c r="N50" s="14"/>
      <c r="O50" s="14"/>
      <c r="P50" s="14"/>
      <c r="Q50" s="14"/>
      <c r="R50" s="14"/>
      <c r="S50" s="14"/>
      <c r="T50" s="13"/>
    </row>
    <row r="51" spans="1:20" ht="14.25" customHeight="1" x14ac:dyDescent="0.25">
      <c r="A51" s="28"/>
      <c r="B51" s="132"/>
      <c r="C51" s="14"/>
      <c r="D51" s="14"/>
      <c r="E51" s="14"/>
      <c r="F51" s="14"/>
      <c r="G51" s="14"/>
      <c r="H51" s="14"/>
      <c r="I51" s="15"/>
      <c r="J51" s="15"/>
      <c r="K51" s="14"/>
      <c r="L51" s="14"/>
      <c r="M51" s="14"/>
      <c r="N51" s="14"/>
      <c r="O51" s="14"/>
      <c r="P51" s="14"/>
      <c r="Q51" s="14"/>
      <c r="R51" s="14"/>
      <c r="S51" s="14"/>
      <c r="T51" s="13"/>
    </row>
    <row r="52" spans="1:20" ht="14.25" customHeight="1" x14ac:dyDescent="0.25">
      <c r="A52" s="28"/>
      <c r="B52" s="132"/>
      <c r="C52" s="14"/>
      <c r="D52" s="14"/>
      <c r="E52" s="14"/>
      <c r="F52" s="14"/>
      <c r="G52" s="14"/>
      <c r="H52" s="14"/>
      <c r="I52" s="15"/>
      <c r="J52" s="15"/>
      <c r="K52" s="14"/>
      <c r="L52" s="14"/>
      <c r="M52" s="14"/>
      <c r="N52" s="14"/>
      <c r="O52" s="14"/>
      <c r="P52" s="14"/>
      <c r="Q52" s="14"/>
      <c r="R52" s="14"/>
      <c r="S52" s="14"/>
      <c r="T52" s="13"/>
    </row>
  </sheetData>
  <mergeCells count="4">
    <mergeCell ref="C4:T4"/>
    <mergeCell ref="F2:G2"/>
    <mergeCell ref="A1:R1"/>
    <mergeCell ref="S2:T2"/>
  </mergeCells>
  <printOptions horizontalCentered="1"/>
  <pageMargins left="0.5" right="0.17" top="1" bottom="0.17" header="0.17" footer="0.17"/>
  <pageSetup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P48"/>
  <sheetViews>
    <sheetView showGridLines="0" zoomScaleNormal="100" workbookViewId="0">
      <selection sqref="A1:N49"/>
    </sheetView>
  </sheetViews>
  <sheetFormatPr defaultColWidth="8.88671875" defaultRowHeight="13.2" x14ac:dyDescent="0.25"/>
  <cols>
    <col min="1" max="1" width="15.6640625" style="81" customWidth="1"/>
    <col min="2" max="12" width="9.88671875" style="81" customWidth="1"/>
    <col min="13" max="13" width="25" style="81" customWidth="1"/>
    <col min="14" max="16384" width="8.88671875" style="81"/>
  </cols>
  <sheetData>
    <row r="1" spans="1:15" ht="21.15" customHeight="1" x14ac:dyDescent="0.3">
      <c r="A1" s="57" t="s">
        <v>244</v>
      </c>
      <c r="B1" s="127"/>
      <c r="C1" s="127"/>
      <c r="D1" s="127"/>
      <c r="E1" s="127"/>
      <c r="F1" s="127"/>
      <c r="G1" s="127"/>
      <c r="H1" s="127"/>
      <c r="I1" s="127"/>
      <c r="J1" s="127"/>
      <c r="K1" s="127"/>
      <c r="L1" s="127"/>
      <c r="M1" s="127"/>
    </row>
    <row r="2" spans="1:15" ht="30.75" customHeight="1" x14ac:dyDescent="0.25">
      <c r="A2" s="311"/>
      <c r="B2" s="302" t="s">
        <v>226</v>
      </c>
      <c r="C2" s="217" t="s">
        <v>227</v>
      </c>
      <c r="D2" s="217" t="s">
        <v>228</v>
      </c>
      <c r="E2" s="217" t="s">
        <v>230</v>
      </c>
      <c r="F2" s="217" t="s">
        <v>231</v>
      </c>
      <c r="G2" s="217" t="s">
        <v>232</v>
      </c>
      <c r="H2" s="217" t="s">
        <v>233</v>
      </c>
      <c r="I2" s="429" t="s">
        <v>234</v>
      </c>
      <c r="J2" s="217" t="s">
        <v>235</v>
      </c>
      <c r="K2" s="217" t="s">
        <v>236</v>
      </c>
      <c r="L2" s="218" t="s">
        <v>237</v>
      </c>
      <c r="M2" s="303" t="s">
        <v>164</v>
      </c>
    </row>
    <row r="3" spans="1:15" s="413" customFormat="1" ht="13.2" customHeight="1" x14ac:dyDescent="0.25">
      <c r="A3" s="129"/>
      <c r="B3" s="481"/>
      <c r="C3" s="482"/>
      <c r="D3" s="482"/>
      <c r="E3" s="482"/>
      <c r="F3" s="482"/>
      <c r="G3" s="482"/>
      <c r="H3" s="482"/>
      <c r="I3" s="483"/>
      <c r="J3" s="482"/>
      <c r="K3" s="482"/>
      <c r="L3" s="484"/>
      <c r="M3" s="485"/>
    </row>
    <row r="4" spans="1:15" ht="13.65" customHeight="1" x14ac:dyDescent="0.3">
      <c r="A4" s="106"/>
      <c r="B4" s="645" t="s">
        <v>41</v>
      </c>
      <c r="C4" s="646"/>
      <c r="D4" s="646"/>
      <c r="E4" s="646"/>
      <c r="F4" s="646"/>
      <c r="G4" s="646"/>
      <c r="H4" s="646"/>
      <c r="I4" s="646"/>
      <c r="J4" s="646"/>
      <c r="K4" s="646"/>
      <c r="L4" s="647"/>
      <c r="M4" s="112"/>
      <c r="N4" s="72"/>
    </row>
    <row r="5" spans="1:15" ht="14.25" customHeight="1" x14ac:dyDescent="0.25">
      <c r="A5" s="129" t="s">
        <v>36</v>
      </c>
      <c r="B5" s="372">
        <v>0</v>
      </c>
      <c r="C5" s="110"/>
      <c r="D5" s="110"/>
      <c r="E5" s="110"/>
      <c r="F5" s="110"/>
      <c r="G5" s="110"/>
      <c r="H5" s="110"/>
      <c r="I5" s="363"/>
      <c r="J5" s="363"/>
      <c r="K5" s="110"/>
      <c r="L5" s="364"/>
      <c r="M5" s="312">
        <f>SUM(B5:L5)</f>
        <v>0</v>
      </c>
      <c r="N5" s="72"/>
    </row>
    <row r="6" spans="1:15" ht="14.25" customHeight="1" x14ac:dyDescent="0.25">
      <c r="A6" s="129" t="s">
        <v>146</v>
      </c>
      <c r="B6" s="372">
        <v>0</v>
      </c>
      <c r="C6" s="273"/>
      <c r="D6" s="273"/>
      <c r="E6" s="273"/>
      <c r="F6" s="273"/>
      <c r="G6" s="273"/>
      <c r="H6" s="273"/>
      <c r="I6" s="411"/>
      <c r="J6" s="411"/>
      <c r="K6" s="110"/>
      <c r="L6" s="364"/>
      <c r="M6" s="312">
        <f t="shared" ref="M6:M9" si="0">SUM(B6:L6)</f>
        <v>0</v>
      </c>
      <c r="N6" s="72"/>
    </row>
    <row r="7" spans="1:15" ht="14.25" customHeight="1" x14ac:dyDescent="0.25">
      <c r="A7" s="313" t="s">
        <v>42</v>
      </c>
      <c r="B7" s="373">
        <f>B9-B5-B6</f>
        <v>0</v>
      </c>
      <c r="C7" s="285"/>
      <c r="D7" s="285"/>
      <c r="E7" s="285"/>
      <c r="F7" s="285"/>
      <c r="G7" s="285"/>
      <c r="H7" s="285"/>
      <c r="I7" s="285"/>
      <c r="J7" s="285"/>
      <c r="K7" s="285"/>
      <c r="L7" s="285"/>
      <c r="M7" s="585">
        <f t="shared" si="0"/>
        <v>0</v>
      </c>
      <c r="N7" s="72"/>
    </row>
    <row r="8" spans="1:15" ht="13.2" customHeight="1" x14ac:dyDescent="0.25">
      <c r="A8" s="313"/>
      <c r="B8" s="373"/>
      <c r="C8" s="317"/>
      <c r="D8" s="317"/>
      <c r="E8" s="317"/>
      <c r="F8" s="317"/>
      <c r="G8" s="110"/>
      <c r="H8" s="110"/>
      <c r="I8" s="365"/>
      <c r="J8" s="365"/>
      <c r="K8" s="366"/>
      <c r="L8" s="367"/>
      <c r="M8" s="312"/>
      <c r="N8" s="72"/>
    </row>
    <row r="9" spans="1:15" ht="12.6" customHeight="1" x14ac:dyDescent="0.25">
      <c r="A9" s="314" t="s">
        <v>35</v>
      </c>
      <c r="B9" s="374">
        <v>0</v>
      </c>
      <c r="C9" s="368"/>
      <c r="D9" s="369"/>
      <c r="E9" s="368"/>
      <c r="F9" s="368"/>
      <c r="G9" s="368"/>
      <c r="H9" s="368"/>
      <c r="I9" s="370"/>
      <c r="J9" s="370"/>
      <c r="K9" s="368"/>
      <c r="L9" s="371"/>
      <c r="M9" s="584">
        <f t="shared" si="0"/>
        <v>0</v>
      </c>
      <c r="N9" s="72"/>
    </row>
    <row r="10" spans="1:15" ht="10.5" customHeight="1" x14ac:dyDescent="0.25">
      <c r="A10" s="95"/>
      <c r="B10" s="96"/>
      <c r="C10" s="96"/>
      <c r="D10" s="96"/>
      <c r="E10" s="95"/>
      <c r="F10" s="95"/>
      <c r="G10" s="95"/>
      <c r="H10" s="95"/>
      <c r="I10" s="95"/>
      <c r="J10" s="95"/>
      <c r="K10" s="95"/>
      <c r="L10" s="95"/>
      <c r="M10" s="96"/>
      <c r="N10" s="72"/>
    </row>
    <row r="11" spans="1:15" s="83" customFormat="1" ht="18" customHeight="1" x14ac:dyDescent="0.25">
      <c r="A11" s="72" t="s">
        <v>180</v>
      </c>
      <c r="B11" s="94"/>
      <c r="C11" s="94"/>
      <c r="D11" s="94"/>
      <c r="E11" s="72"/>
      <c r="F11" s="72"/>
      <c r="G11" s="72"/>
      <c r="H11" s="72"/>
      <c r="I11" s="72"/>
      <c r="J11" s="72"/>
      <c r="K11" s="72"/>
      <c r="L11" s="72"/>
      <c r="M11" s="94"/>
    </row>
    <row r="12" spans="1:15" s="83" customFormat="1" ht="18" customHeight="1" x14ac:dyDescent="0.25">
      <c r="A12" s="72" t="s">
        <v>87</v>
      </c>
      <c r="B12" s="72"/>
      <c r="C12" s="72"/>
      <c r="D12" s="72"/>
      <c r="E12" s="72"/>
      <c r="F12" s="72"/>
      <c r="G12" s="72"/>
      <c r="H12" s="72"/>
      <c r="I12" s="72"/>
      <c r="J12" s="72"/>
      <c r="K12" s="72"/>
      <c r="L12" s="72"/>
      <c r="M12" s="72"/>
    </row>
    <row r="13" spans="1:15" s="33" customFormat="1" ht="18" customHeight="1" x14ac:dyDescent="0.25">
      <c r="A13" s="425"/>
      <c r="B13" s="425"/>
      <c r="C13" s="425"/>
      <c r="D13" s="425"/>
      <c r="E13" s="425"/>
      <c r="F13" s="425"/>
      <c r="G13" s="425"/>
      <c r="H13" s="425"/>
      <c r="I13" s="425"/>
      <c r="J13" s="425"/>
      <c r="K13" s="425"/>
      <c r="L13" s="425"/>
      <c r="M13" s="426"/>
    </row>
    <row r="14" spans="1:15" ht="21.15" customHeight="1" x14ac:dyDescent="0.3">
      <c r="A14" s="648" t="s">
        <v>250</v>
      </c>
      <c r="B14" s="648"/>
      <c r="C14" s="648"/>
      <c r="D14" s="648"/>
      <c r="E14" s="648"/>
      <c r="F14" s="648"/>
      <c r="G14" s="648"/>
      <c r="H14" s="648"/>
      <c r="I14" s="648"/>
      <c r="J14" s="648"/>
      <c r="K14" s="648"/>
      <c r="L14" s="648"/>
      <c r="M14" s="649"/>
    </row>
    <row r="15" spans="1:15" s="44" customFormat="1" ht="29.25" customHeight="1" x14ac:dyDescent="0.25">
      <c r="A15" s="315"/>
      <c r="B15" s="302" t="s">
        <v>226</v>
      </c>
      <c r="C15" s="217" t="s">
        <v>227</v>
      </c>
      <c r="D15" s="217" t="s">
        <v>228</v>
      </c>
      <c r="E15" s="217" t="s">
        <v>230</v>
      </c>
      <c r="F15" s="217" t="s">
        <v>231</v>
      </c>
      <c r="G15" s="217" t="s">
        <v>232</v>
      </c>
      <c r="H15" s="217" t="s">
        <v>233</v>
      </c>
      <c r="I15" s="429" t="s">
        <v>234</v>
      </c>
      <c r="J15" s="217" t="s">
        <v>235</v>
      </c>
      <c r="K15" s="217" t="s">
        <v>236</v>
      </c>
      <c r="L15" s="218" t="s">
        <v>237</v>
      </c>
      <c r="M15" s="303" t="s">
        <v>164</v>
      </c>
      <c r="O15" s="54"/>
    </row>
    <row r="16" spans="1:15" s="44" customFormat="1" ht="13.2" customHeight="1" x14ac:dyDescent="0.25">
      <c r="A16" s="492"/>
      <c r="B16" s="486"/>
      <c r="C16" s="487"/>
      <c r="D16" s="487"/>
      <c r="E16" s="487"/>
      <c r="F16" s="487"/>
      <c r="G16" s="487"/>
      <c r="H16" s="487"/>
      <c r="I16" s="488"/>
      <c r="J16" s="487"/>
      <c r="K16" s="487"/>
      <c r="L16" s="489"/>
      <c r="M16" s="490"/>
      <c r="O16" s="54"/>
    </row>
    <row r="17" spans="1:16" ht="13.65" customHeight="1" x14ac:dyDescent="0.3">
      <c r="A17" s="106"/>
      <c r="B17" s="145"/>
      <c r="C17" s="317"/>
      <c r="D17" s="650" t="s">
        <v>41</v>
      </c>
      <c r="E17" s="650"/>
      <c r="F17" s="650"/>
      <c r="G17" s="650"/>
      <c r="H17" s="650"/>
      <c r="I17" s="650"/>
      <c r="J17" s="650"/>
      <c r="K17" s="317"/>
      <c r="L17" s="318"/>
      <c r="M17" s="220"/>
    </row>
    <row r="18" spans="1:16" s="413" customFormat="1" ht="13.65" customHeight="1" x14ac:dyDescent="0.25">
      <c r="A18" s="106" t="s">
        <v>36</v>
      </c>
      <c r="B18" s="157">
        <v>562</v>
      </c>
      <c r="C18" s="107"/>
      <c r="D18" s="111"/>
      <c r="E18" s="111"/>
      <c r="F18" s="111"/>
      <c r="G18" s="111"/>
      <c r="H18" s="111"/>
      <c r="I18" s="111"/>
      <c r="J18" s="111"/>
      <c r="K18" s="107"/>
      <c r="L18" s="524"/>
      <c r="M18" s="292">
        <f>SUM(B18:L18)</f>
        <v>562</v>
      </c>
    </row>
    <row r="19" spans="1:16" ht="13.65" customHeight="1" x14ac:dyDescent="0.25">
      <c r="A19" s="106" t="s">
        <v>249</v>
      </c>
      <c r="B19" s="166">
        <f>B21-B18</f>
        <v>26848</v>
      </c>
      <c r="C19" s="107"/>
      <c r="D19" s="111"/>
      <c r="E19" s="111"/>
      <c r="F19" s="111"/>
      <c r="G19" s="111"/>
      <c r="H19" s="111"/>
      <c r="I19" s="111"/>
      <c r="J19" s="111"/>
      <c r="K19" s="107"/>
      <c r="L19" s="524"/>
      <c r="M19" s="292">
        <f t="shared" ref="M19:M21" si="1">SUM(B19:L19)</f>
        <v>26848</v>
      </c>
    </row>
    <row r="20" spans="1:16" s="413" customFormat="1" ht="13.2" customHeight="1" x14ac:dyDescent="0.3">
      <c r="A20" s="106"/>
      <c r="B20" s="525"/>
      <c r="C20" s="107"/>
      <c r="D20" s="526"/>
      <c r="E20" s="526"/>
      <c r="F20" s="526"/>
      <c r="G20" s="526"/>
      <c r="H20" s="526"/>
      <c r="I20" s="526"/>
      <c r="J20" s="526"/>
      <c r="K20" s="107"/>
      <c r="L20" s="524"/>
      <c r="M20" s="292"/>
    </row>
    <row r="21" spans="1:16" ht="15.75" customHeight="1" x14ac:dyDescent="0.25">
      <c r="A21" s="493" t="s">
        <v>35</v>
      </c>
      <c r="B21" s="319">
        <v>27410</v>
      </c>
      <c r="C21" s="320"/>
      <c r="D21" s="320"/>
      <c r="E21" s="320"/>
      <c r="F21" s="320"/>
      <c r="G21" s="320"/>
      <c r="H21" s="320"/>
      <c r="I21" s="320"/>
      <c r="J21" s="320"/>
      <c r="K21" s="320"/>
      <c r="L21" s="321"/>
      <c r="M21" s="529">
        <f t="shared" si="1"/>
        <v>27410</v>
      </c>
      <c r="O21" s="82"/>
      <c r="P21" s="38"/>
    </row>
    <row r="22" spans="1:16" s="413" customFormat="1" ht="15.75" customHeight="1" x14ac:dyDescent="0.3">
      <c r="A22" s="106"/>
      <c r="B22" s="145"/>
      <c r="C22" s="317"/>
      <c r="D22" s="650" t="s">
        <v>129</v>
      </c>
      <c r="E22" s="650"/>
      <c r="F22" s="650"/>
      <c r="G22" s="650"/>
      <c r="H22" s="650"/>
      <c r="I22" s="650"/>
      <c r="J22" s="650"/>
      <c r="K22" s="317"/>
      <c r="L22" s="318"/>
      <c r="M22" s="528"/>
      <c r="O22" s="82"/>
      <c r="P22" s="38"/>
    </row>
    <row r="23" spans="1:16" s="413" customFormat="1" ht="15.75" customHeight="1" x14ac:dyDescent="0.25">
      <c r="A23" s="106" t="s">
        <v>36</v>
      </c>
      <c r="B23" s="372">
        <f>B18*1.10231125</f>
        <v>619.49892250000005</v>
      </c>
      <c r="C23" s="107"/>
      <c r="D23" s="111"/>
      <c r="E23" s="111"/>
      <c r="F23" s="111"/>
      <c r="G23" s="111"/>
      <c r="H23" s="111"/>
      <c r="I23" s="111"/>
      <c r="J23" s="111"/>
      <c r="K23" s="107"/>
      <c r="L23" s="524"/>
      <c r="M23" s="292">
        <f>SUM(B23:L23)</f>
        <v>619.49892250000005</v>
      </c>
      <c r="O23" s="82"/>
      <c r="P23" s="38"/>
    </row>
    <row r="24" spans="1:16" s="413" customFormat="1" ht="15.75" customHeight="1" x14ac:dyDescent="0.25">
      <c r="A24" s="106" t="s">
        <v>249</v>
      </c>
      <c r="B24" s="372">
        <f>B19*1.10231125</f>
        <v>29594.852440000002</v>
      </c>
      <c r="C24" s="107"/>
      <c r="D24" s="111"/>
      <c r="E24" s="111"/>
      <c r="F24" s="111"/>
      <c r="G24" s="111"/>
      <c r="H24" s="111"/>
      <c r="I24" s="111"/>
      <c r="J24" s="111"/>
      <c r="K24" s="107"/>
      <c r="L24" s="524"/>
      <c r="M24" s="292">
        <f t="shared" ref="M24:M26" si="2">SUM(B24:L24)</f>
        <v>29594.852440000002</v>
      </c>
      <c r="O24" s="82"/>
      <c r="P24" s="38"/>
    </row>
    <row r="25" spans="1:16" s="413" customFormat="1" ht="13.2" customHeight="1" x14ac:dyDescent="0.25">
      <c r="A25" s="106"/>
      <c r="B25" s="372"/>
      <c r="C25" s="107"/>
      <c r="D25" s="111"/>
      <c r="E25" s="111"/>
      <c r="F25" s="111"/>
      <c r="G25" s="111"/>
      <c r="H25" s="111"/>
      <c r="I25" s="111"/>
      <c r="J25" s="111"/>
      <c r="K25" s="107"/>
      <c r="L25" s="524"/>
      <c r="M25" s="292"/>
      <c r="O25" s="82"/>
      <c r="P25" s="38"/>
    </row>
    <row r="26" spans="1:16" s="413" customFormat="1" ht="15.75" customHeight="1" x14ac:dyDescent="0.25">
      <c r="A26" s="493" t="s">
        <v>35</v>
      </c>
      <c r="B26" s="527">
        <f>B21*1.10231125</f>
        <v>30214.351362500001</v>
      </c>
      <c r="C26" s="320"/>
      <c r="D26" s="320"/>
      <c r="E26" s="320"/>
      <c r="F26" s="320"/>
      <c r="G26" s="320"/>
      <c r="H26" s="320"/>
      <c r="I26" s="320"/>
      <c r="J26" s="320"/>
      <c r="K26" s="320"/>
      <c r="L26" s="321"/>
      <c r="M26" s="529">
        <f t="shared" si="2"/>
        <v>30214.351362500001</v>
      </c>
      <c r="O26" s="82"/>
      <c r="P26" s="38"/>
    </row>
    <row r="27" spans="1:16" s="413" customFormat="1" ht="15.75" customHeight="1" x14ac:dyDescent="0.25">
      <c r="A27" s="95"/>
      <c r="B27" s="110"/>
      <c r="C27" s="110"/>
      <c r="D27" s="110"/>
      <c r="E27" s="110"/>
      <c r="F27" s="110"/>
      <c r="G27" s="110"/>
      <c r="H27" s="362"/>
      <c r="I27" s="110"/>
      <c r="J27" s="110"/>
      <c r="K27" s="110"/>
      <c r="L27" s="110"/>
      <c r="M27" s="491"/>
      <c r="O27" s="82"/>
      <c r="P27" s="38"/>
    </row>
    <row r="28" spans="1:16" ht="19.2" customHeight="1" x14ac:dyDescent="0.25">
      <c r="A28" s="95" t="s">
        <v>181</v>
      </c>
      <c r="B28" s="110"/>
      <c r="C28" s="110"/>
      <c r="D28" s="110"/>
      <c r="E28" s="95"/>
      <c r="F28" s="95"/>
      <c r="G28" s="95"/>
      <c r="H28" s="95"/>
      <c r="I28" s="95"/>
      <c r="J28" s="95"/>
      <c r="K28" s="95"/>
      <c r="L28" s="95"/>
      <c r="M28" s="96"/>
      <c r="N28" s="413"/>
    </row>
    <row r="29" spans="1:16" x14ac:dyDescent="0.25">
      <c r="A29" s="2"/>
    </row>
    <row r="30" spans="1:16" ht="15" customHeight="1" x14ac:dyDescent="0.25">
      <c r="A30" s="651" t="s">
        <v>266</v>
      </c>
      <c r="B30" s="651"/>
      <c r="C30" s="651"/>
      <c r="D30" s="651"/>
      <c r="E30" s="651"/>
      <c r="F30" s="651"/>
      <c r="G30" s="651"/>
      <c r="H30" s="651"/>
      <c r="I30" s="651"/>
      <c r="J30" s="651"/>
    </row>
    <row r="31" spans="1:16" ht="13.8" x14ac:dyDescent="0.25">
      <c r="A31" s="591" t="s">
        <v>113</v>
      </c>
      <c r="B31" s="591">
        <v>2017</v>
      </c>
      <c r="C31" s="591">
        <v>2018</v>
      </c>
      <c r="D31" s="591">
        <v>2019</v>
      </c>
      <c r="E31" s="413"/>
      <c r="F31" s="413"/>
      <c r="G31" s="413"/>
      <c r="H31" s="413"/>
      <c r="I31" s="413"/>
      <c r="J31" s="413"/>
      <c r="K31" s="413"/>
    </row>
    <row r="32" spans="1:16" s="413" customFormat="1" ht="14.4" x14ac:dyDescent="0.25">
      <c r="A32" s="592"/>
      <c r="B32" s="642" t="s">
        <v>39</v>
      </c>
      <c r="C32" s="643"/>
      <c r="D32" s="644"/>
    </row>
    <row r="33" spans="1:11" ht="13.8" x14ac:dyDescent="0.25">
      <c r="A33" s="579" t="s">
        <v>114</v>
      </c>
      <c r="B33" s="593">
        <v>0</v>
      </c>
      <c r="C33" s="593">
        <v>0</v>
      </c>
      <c r="D33" s="593">
        <v>14751.48</v>
      </c>
      <c r="E33" s="413"/>
      <c r="F33" s="413"/>
      <c r="G33" s="413"/>
      <c r="H33" s="413"/>
      <c r="I33" s="413"/>
      <c r="J33" s="413"/>
      <c r="K33" s="413"/>
    </row>
    <row r="34" spans="1:11" ht="13.8" x14ac:dyDescent="0.25">
      <c r="A34" s="580" t="s">
        <v>1</v>
      </c>
      <c r="B34" s="594">
        <v>0</v>
      </c>
      <c r="C34" s="594">
        <v>0</v>
      </c>
      <c r="D34" s="594">
        <v>3.61</v>
      </c>
      <c r="E34" s="413"/>
      <c r="F34" s="413"/>
      <c r="G34" s="413"/>
      <c r="H34" s="413"/>
      <c r="I34" s="413"/>
      <c r="J34" s="413"/>
      <c r="K34" s="413"/>
    </row>
    <row r="35" spans="1:11" ht="13.8" x14ac:dyDescent="0.25">
      <c r="A35" s="580" t="s">
        <v>37</v>
      </c>
      <c r="B35" s="594">
        <v>13931.13</v>
      </c>
      <c r="C35" s="594">
        <v>91289.56</v>
      </c>
      <c r="D35" s="594">
        <v>4553.84</v>
      </c>
      <c r="E35" s="413"/>
      <c r="F35" s="413"/>
      <c r="G35" s="413"/>
      <c r="H35" s="413"/>
      <c r="I35" s="413"/>
      <c r="J35" s="413"/>
      <c r="K35" s="413"/>
    </row>
    <row r="36" spans="1:11" ht="13.8" x14ac:dyDescent="0.25">
      <c r="A36" s="580" t="s">
        <v>4</v>
      </c>
      <c r="B36" s="594">
        <v>0</v>
      </c>
      <c r="C36" s="594">
        <v>0</v>
      </c>
      <c r="D36" s="594">
        <v>23000</v>
      </c>
      <c r="E36" s="413"/>
      <c r="F36" s="413"/>
      <c r="G36" s="413"/>
      <c r="H36" s="413"/>
      <c r="I36" s="413"/>
      <c r="J36" s="413"/>
      <c r="K36" s="413"/>
    </row>
    <row r="37" spans="1:11" ht="13.8" x14ac:dyDescent="0.25">
      <c r="A37" s="580" t="s">
        <v>6</v>
      </c>
      <c r="B37" s="594">
        <v>70329.100000000006</v>
      </c>
      <c r="C37" s="594">
        <v>38345.21</v>
      </c>
      <c r="D37" s="594">
        <v>30405.66</v>
      </c>
      <c r="E37" s="413"/>
      <c r="F37" s="413"/>
      <c r="G37" s="413"/>
      <c r="H37" s="413"/>
      <c r="I37" s="413"/>
      <c r="J37" s="413"/>
      <c r="K37" s="413"/>
    </row>
    <row r="38" spans="1:11" ht="13.8" x14ac:dyDescent="0.25">
      <c r="A38" s="580" t="s">
        <v>10</v>
      </c>
      <c r="B38" s="594">
        <v>49452.42</v>
      </c>
      <c r="C38" s="594">
        <v>39878.160000000003</v>
      </c>
      <c r="D38" s="594">
        <v>33551.699999999997</v>
      </c>
      <c r="E38" s="413"/>
      <c r="F38" s="413"/>
      <c r="G38" s="413"/>
      <c r="H38" s="413"/>
      <c r="I38" s="413"/>
      <c r="J38" s="413"/>
      <c r="K38" s="413"/>
    </row>
    <row r="39" spans="1:11" ht="13.8" x14ac:dyDescent="0.25">
      <c r="A39" s="580" t="s">
        <v>11</v>
      </c>
      <c r="B39" s="594">
        <v>0</v>
      </c>
      <c r="C39" s="594">
        <v>141.05000000000001</v>
      </c>
      <c r="D39" s="594">
        <v>0</v>
      </c>
      <c r="E39" s="413"/>
      <c r="F39" s="413"/>
      <c r="G39" s="413"/>
      <c r="H39" s="413"/>
      <c r="I39" s="413"/>
      <c r="J39" s="413"/>
      <c r="K39" s="413"/>
    </row>
    <row r="40" spans="1:11" ht="13.8" x14ac:dyDescent="0.25">
      <c r="A40" s="580" t="s">
        <v>13</v>
      </c>
      <c r="B40" s="594">
        <v>172805.22</v>
      </c>
      <c r="C40" s="594">
        <v>91460.52</v>
      </c>
      <c r="D40" s="594">
        <v>113531.69</v>
      </c>
      <c r="E40" s="413"/>
      <c r="F40" s="413"/>
      <c r="G40" s="413"/>
      <c r="H40" s="413"/>
      <c r="I40" s="413"/>
      <c r="J40" s="413"/>
      <c r="K40" s="413"/>
    </row>
    <row r="41" spans="1:11" ht="13.8" x14ac:dyDescent="0.25">
      <c r="A41" s="580" t="s">
        <v>16</v>
      </c>
      <c r="B41" s="594">
        <v>4000.01</v>
      </c>
      <c r="C41" s="594">
        <v>4801.8900000000003</v>
      </c>
      <c r="D41" s="594">
        <v>8693.5499999999993</v>
      </c>
      <c r="E41" s="413"/>
      <c r="F41" s="413"/>
      <c r="G41" s="413"/>
      <c r="H41" s="413"/>
      <c r="I41" s="413"/>
      <c r="J41" s="413"/>
      <c r="K41" s="413"/>
    </row>
    <row r="42" spans="1:11" ht="13.8" x14ac:dyDescent="0.25">
      <c r="A42" s="580" t="s">
        <v>36</v>
      </c>
      <c r="B42" s="594">
        <v>17918.189999999999</v>
      </c>
      <c r="C42" s="594">
        <v>12500</v>
      </c>
      <c r="D42" s="594">
        <v>154739.23000000001</v>
      </c>
      <c r="E42" s="413"/>
      <c r="F42" s="413"/>
      <c r="G42" s="413"/>
      <c r="H42" s="413"/>
      <c r="I42" s="413"/>
      <c r="J42" s="413"/>
      <c r="K42" s="413"/>
    </row>
    <row r="43" spans="1:11" ht="13.8" x14ac:dyDescent="0.25">
      <c r="A43" s="580" t="s">
        <v>23</v>
      </c>
      <c r="B43" s="594">
        <v>44627.37</v>
      </c>
      <c r="C43" s="594">
        <v>13153.35</v>
      </c>
      <c r="D43" s="594">
        <v>13717.8</v>
      </c>
      <c r="E43" s="413"/>
      <c r="F43" s="413"/>
      <c r="G43" s="413"/>
      <c r="H43" s="413"/>
      <c r="I43" s="413"/>
      <c r="J43" s="413"/>
      <c r="K43" s="413"/>
    </row>
    <row r="44" spans="1:11" ht="13.8" x14ac:dyDescent="0.25">
      <c r="A44" s="580" t="s">
        <v>24</v>
      </c>
      <c r="B44" s="594">
        <v>0</v>
      </c>
      <c r="C44" s="594">
        <v>0</v>
      </c>
      <c r="D44" s="594">
        <v>109.69</v>
      </c>
      <c r="E44" s="413"/>
      <c r="F44" s="413"/>
      <c r="G44" s="413"/>
      <c r="H44" s="413"/>
      <c r="I44" s="413"/>
      <c r="J44" s="413"/>
      <c r="K44" s="413"/>
    </row>
    <row r="45" spans="1:11" ht="13.8" x14ac:dyDescent="0.25">
      <c r="A45" s="580"/>
      <c r="B45" s="581"/>
      <c r="C45" s="581"/>
      <c r="D45" s="581"/>
      <c r="E45" s="413"/>
      <c r="F45" s="413"/>
      <c r="G45" s="413"/>
      <c r="H45" s="413"/>
      <c r="I45" s="413"/>
      <c r="J45" s="413"/>
      <c r="K45" s="413"/>
    </row>
    <row r="46" spans="1:11" ht="13.8" x14ac:dyDescent="0.25">
      <c r="A46" s="582" t="s">
        <v>35</v>
      </c>
      <c r="B46" s="583">
        <f>SUM(B33:B44)</f>
        <v>373063.44</v>
      </c>
      <c r="C46" s="583">
        <f t="shared" ref="C46:D46" si="3">SUM(C33:C44)</f>
        <v>291569.74</v>
      </c>
      <c r="D46" s="583">
        <f t="shared" si="3"/>
        <v>397058.25</v>
      </c>
      <c r="E46" s="413"/>
      <c r="F46" s="413"/>
      <c r="G46" s="413"/>
      <c r="H46" s="413"/>
      <c r="I46" s="413"/>
      <c r="J46" s="413"/>
      <c r="K46" s="413"/>
    </row>
    <row r="47" spans="1:11" x14ac:dyDescent="0.25">
      <c r="A47" s="413"/>
      <c r="B47" s="413"/>
      <c r="C47" s="413"/>
      <c r="D47" s="413"/>
      <c r="E47" s="413"/>
      <c r="F47" s="413"/>
      <c r="G47" s="413"/>
      <c r="H47" s="413"/>
      <c r="I47" s="413"/>
      <c r="J47" s="413"/>
      <c r="K47" s="413"/>
    </row>
    <row r="48" spans="1:11" ht="13.8" x14ac:dyDescent="0.25">
      <c r="A48" s="95" t="s">
        <v>181</v>
      </c>
      <c r="B48" s="110"/>
      <c r="C48" s="413"/>
      <c r="D48" s="413"/>
      <c r="E48" s="413"/>
      <c r="F48" s="413"/>
      <c r="G48" s="413"/>
      <c r="H48" s="413"/>
      <c r="I48" s="413"/>
      <c r="J48" s="413"/>
      <c r="K48" s="413"/>
    </row>
  </sheetData>
  <mergeCells count="6">
    <mergeCell ref="B32:D32"/>
    <mergeCell ref="B4:L4"/>
    <mergeCell ref="A14:M14"/>
    <mergeCell ref="D17:J17"/>
    <mergeCell ref="D22:J22"/>
    <mergeCell ref="A30:J30"/>
  </mergeCells>
  <pageMargins left="0.75" right="0.17" top="1" bottom="0.17" header="0.17" footer="0.17"/>
  <pageSetup scale="74" orientation="landscape" r:id="rId1"/>
  <headerFooter alignWithMargins="0"/>
  <ignoredErrors>
    <ignoredError sqref="B46:D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H70"/>
  <sheetViews>
    <sheetView zoomScaleNormal="100" workbookViewId="0">
      <selection sqref="A1:I55"/>
    </sheetView>
  </sheetViews>
  <sheetFormatPr defaultColWidth="8.88671875" defaultRowHeight="13.2" x14ac:dyDescent="0.25"/>
  <cols>
    <col min="1" max="1" width="48" style="530" customWidth="1"/>
    <col min="2" max="2" width="17.5546875" style="530" customWidth="1"/>
    <col min="3" max="4" width="20.33203125" style="530" customWidth="1"/>
    <col min="5" max="5" width="23.5546875" style="530" customWidth="1"/>
    <col min="6" max="7" width="20.33203125" style="530" customWidth="1"/>
    <col min="8" max="8" width="23.5546875" style="530" customWidth="1"/>
    <col min="9" max="16384" width="8.88671875" style="530"/>
  </cols>
  <sheetData>
    <row r="1" spans="1:8" ht="19.2" x14ac:dyDescent="0.3">
      <c r="A1" s="87" t="s">
        <v>261</v>
      </c>
      <c r="B1" s="79"/>
      <c r="C1" s="79"/>
      <c r="D1" s="79"/>
      <c r="E1" s="79"/>
      <c r="F1" s="79"/>
    </row>
    <row r="2" spans="1:8" ht="26.4" x14ac:dyDescent="0.25">
      <c r="A2" s="387"/>
      <c r="B2" s="128" t="s">
        <v>57</v>
      </c>
      <c r="C2" s="552" t="s">
        <v>149</v>
      </c>
      <c r="D2" s="552" t="s">
        <v>150</v>
      </c>
      <c r="E2" s="122" t="s">
        <v>259</v>
      </c>
      <c r="F2" s="551" t="s">
        <v>149</v>
      </c>
      <c r="G2" s="551" t="s">
        <v>150</v>
      </c>
      <c r="H2" s="123" t="s">
        <v>259</v>
      </c>
    </row>
    <row r="3" spans="1:8" ht="16.2" customHeight="1" x14ac:dyDescent="0.25">
      <c r="A3" s="388"/>
      <c r="B3" s="389" t="s">
        <v>39</v>
      </c>
      <c r="C3" s="652" t="s">
        <v>138</v>
      </c>
      <c r="D3" s="653"/>
      <c r="E3" s="654"/>
      <c r="F3" s="655" t="s">
        <v>139</v>
      </c>
      <c r="G3" s="656"/>
      <c r="H3" s="657"/>
    </row>
    <row r="4" spans="1:8" ht="13.8" x14ac:dyDescent="0.25">
      <c r="A4" s="323"/>
      <c r="B4" s="326"/>
      <c r="C4" s="90"/>
      <c r="D4" s="395"/>
      <c r="E4" s="324"/>
      <c r="F4" s="394"/>
      <c r="G4" s="550"/>
      <c r="H4" s="550"/>
    </row>
    <row r="5" spans="1:8" ht="13.8" x14ac:dyDescent="0.25">
      <c r="A5" s="322" t="s">
        <v>196</v>
      </c>
      <c r="B5" s="323"/>
      <c r="C5" s="90"/>
      <c r="D5" s="326"/>
      <c r="E5" s="324"/>
      <c r="F5" s="394"/>
      <c r="G5" s="536"/>
      <c r="H5" s="536"/>
    </row>
    <row r="6" spans="1:8" ht="14.4" x14ac:dyDescent="0.3">
      <c r="A6" s="325" t="s">
        <v>63</v>
      </c>
      <c r="B6" s="326">
        <v>1117195</v>
      </c>
      <c r="C6" s="324">
        <v>1117195</v>
      </c>
      <c r="D6" s="324">
        <v>1117195</v>
      </c>
      <c r="E6" s="324">
        <f>D6-C6</f>
        <v>0</v>
      </c>
      <c r="F6" s="397">
        <f t="shared" ref="F6:G9" si="0">C6*1.10231125</f>
        <v>1231496.6169437501</v>
      </c>
      <c r="G6" s="397">
        <f t="shared" si="0"/>
        <v>1231496.6169437501</v>
      </c>
      <c r="H6" s="542">
        <f>G6-F6</f>
        <v>0</v>
      </c>
    </row>
    <row r="7" spans="1:8" ht="14.4" x14ac:dyDescent="0.3">
      <c r="A7" s="325" t="s">
        <v>70</v>
      </c>
      <c r="B7" s="323"/>
      <c r="C7" s="326">
        <v>-90000</v>
      </c>
      <c r="D7" s="90">
        <v>-90000</v>
      </c>
      <c r="E7" s="326">
        <f>D7-C7</f>
        <v>0</v>
      </c>
      <c r="F7" s="397">
        <f t="shared" si="0"/>
        <v>-99208.012500000012</v>
      </c>
      <c r="G7" s="397">
        <f t="shared" si="0"/>
        <v>-99208.012500000012</v>
      </c>
      <c r="H7" s="542">
        <f>G7-F7</f>
        <v>0</v>
      </c>
    </row>
    <row r="8" spans="1:8" ht="14.4" x14ac:dyDescent="0.3">
      <c r="A8" s="435" t="s">
        <v>258</v>
      </c>
      <c r="B8" s="436"/>
      <c r="C8" s="342">
        <v>40000</v>
      </c>
      <c r="D8" s="346">
        <f>'Tab 3 WTO Raw  '!$B$46</f>
        <v>34499</v>
      </c>
      <c r="E8" s="326">
        <f>D8-C8</f>
        <v>-5501</v>
      </c>
      <c r="F8" s="397">
        <f t="shared" si="0"/>
        <v>44092.450000000004</v>
      </c>
      <c r="G8" s="397">
        <f t="shared" si="0"/>
        <v>38028.635813749999</v>
      </c>
      <c r="H8" s="542">
        <f>G8-F8</f>
        <v>-6063.8141862500052</v>
      </c>
    </row>
    <row r="9" spans="1:8" ht="13.8" x14ac:dyDescent="0.25">
      <c r="A9" s="327" t="s">
        <v>59</v>
      </c>
      <c r="B9" s="328">
        <f>SUM(B6:B7)</f>
        <v>1117195</v>
      </c>
      <c r="C9" s="329">
        <f>SUM(C6:C8)</f>
        <v>1067195</v>
      </c>
      <c r="D9" s="329">
        <f>SUM(D6:D8)</f>
        <v>1061694</v>
      </c>
      <c r="E9" s="587">
        <f>D9-C9</f>
        <v>-5501</v>
      </c>
      <c r="F9" s="396">
        <f t="shared" si="0"/>
        <v>1176381.0544437501</v>
      </c>
      <c r="G9" s="396">
        <f t="shared" si="0"/>
        <v>1170317.2402575</v>
      </c>
      <c r="H9" s="543">
        <f>G9-F9</f>
        <v>-6063.8141862500925</v>
      </c>
    </row>
    <row r="10" spans="1:8" ht="14.4" x14ac:dyDescent="0.3">
      <c r="A10" s="323"/>
      <c r="B10" s="326"/>
      <c r="C10" s="90"/>
      <c r="D10" s="326"/>
      <c r="E10" s="324"/>
      <c r="F10" s="394"/>
      <c r="G10" s="536"/>
      <c r="H10" s="548"/>
    </row>
    <row r="11" spans="1:8" ht="14.4" x14ac:dyDescent="0.3">
      <c r="A11" s="322" t="s">
        <v>197</v>
      </c>
      <c r="B11" s="326"/>
      <c r="C11" s="90"/>
      <c r="D11" s="326"/>
      <c r="E11" s="324"/>
      <c r="F11" s="394"/>
      <c r="G11" s="536"/>
      <c r="H11" s="548"/>
    </row>
    <row r="12" spans="1:8" ht="14.4" x14ac:dyDescent="0.3">
      <c r="A12" s="325" t="s">
        <v>64</v>
      </c>
      <c r="B12" s="330">
        <v>10300</v>
      </c>
      <c r="C12" s="390">
        <v>10300</v>
      </c>
      <c r="D12" s="330">
        <v>10300</v>
      </c>
      <c r="E12" s="331"/>
      <c r="F12" s="398">
        <f t="shared" ref="F12:G14" si="1">C12*1.10231125</f>
        <v>11353.805875</v>
      </c>
      <c r="G12" s="398">
        <f t="shared" si="1"/>
        <v>11353.805875</v>
      </c>
      <c r="H12" s="548"/>
    </row>
    <row r="13" spans="1:8" ht="14.4" x14ac:dyDescent="0.3">
      <c r="A13" s="325" t="s">
        <v>88</v>
      </c>
      <c r="B13" s="330">
        <v>2954</v>
      </c>
      <c r="C13" s="390">
        <v>0</v>
      </c>
      <c r="D13" s="330">
        <v>0</v>
      </c>
      <c r="E13" s="331"/>
      <c r="F13" s="398">
        <f t="shared" si="1"/>
        <v>0</v>
      </c>
      <c r="G13" s="398">
        <f t="shared" si="1"/>
        <v>0</v>
      </c>
      <c r="H13" s="542">
        <f>E13*1.10231125</f>
        <v>0</v>
      </c>
    </row>
    <row r="14" spans="1:8" ht="14.4" x14ac:dyDescent="0.3">
      <c r="A14" s="325" t="s">
        <v>65</v>
      </c>
      <c r="B14" s="330">
        <v>7090</v>
      </c>
      <c r="C14" s="390">
        <v>7090</v>
      </c>
      <c r="D14" s="330">
        <v>7090</v>
      </c>
      <c r="E14" s="331"/>
      <c r="F14" s="398">
        <f t="shared" si="1"/>
        <v>7815.3867625000003</v>
      </c>
      <c r="G14" s="398">
        <f t="shared" si="1"/>
        <v>7815.3867625000003</v>
      </c>
      <c r="H14" s="548"/>
    </row>
    <row r="15" spans="1:8" ht="14.4" x14ac:dyDescent="0.3">
      <c r="A15" s="323"/>
      <c r="B15" s="326"/>
      <c r="C15" s="90"/>
      <c r="D15" s="326"/>
      <c r="E15" s="324"/>
      <c r="F15" s="397"/>
      <c r="G15" s="549"/>
      <c r="H15" s="548"/>
    </row>
    <row r="16" spans="1:8" ht="14.4" x14ac:dyDescent="0.3">
      <c r="A16" s="325" t="s">
        <v>66</v>
      </c>
      <c r="B16" s="326"/>
      <c r="C16" s="90"/>
      <c r="D16" s="326"/>
      <c r="E16" s="324"/>
      <c r="F16" s="397"/>
      <c r="G16" s="549"/>
      <c r="H16" s="548"/>
    </row>
    <row r="17" spans="1:8" ht="14.4" x14ac:dyDescent="0.3">
      <c r="A17" s="332" t="s">
        <v>58</v>
      </c>
      <c r="B17" s="326">
        <v>1656</v>
      </c>
      <c r="C17" s="391">
        <v>1656</v>
      </c>
      <c r="D17" s="326">
        <v>1656</v>
      </c>
      <c r="E17" s="324">
        <f>D17-C17</f>
        <v>0</v>
      </c>
      <c r="F17" s="397">
        <f>C17*1.10231125</f>
        <v>1825.4274300000002</v>
      </c>
      <c r="G17" s="397">
        <f>D17*1.10231125</f>
        <v>1825.4274300000002</v>
      </c>
      <c r="H17" s="544">
        <f>G17-F17</f>
        <v>0</v>
      </c>
    </row>
    <row r="18" spans="1:8" ht="14.4" x14ac:dyDescent="0.3">
      <c r="A18" s="332" t="s">
        <v>60</v>
      </c>
      <c r="B18" s="330">
        <v>170000</v>
      </c>
      <c r="C18" s="392">
        <v>170000</v>
      </c>
      <c r="D18" s="330">
        <v>170000</v>
      </c>
      <c r="E18" s="331">
        <v>0</v>
      </c>
      <c r="F18" s="397">
        <v>187393</v>
      </c>
      <c r="G18" s="397">
        <f>D18*1.10231125</f>
        <v>187392.91250000001</v>
      </c>
      <c r="H18" s="535">
        <f>G18-F18</f>
        <v>-8.7499999994179234E-2</v>
      </c>
    </row>
    <row r="19" spans="1:8" ht="13.8" x14ac:dyDescent="0.25">
      <c r="A19" s="327" t="s">
        <v>61</v>
      </c>
      <c r="B19" s="328">
        <f>SUM(B12:B18)</f>
        <v>192000</v>
      </c>
      <c r="C19" s="328">
        <f>SUM(C12:C18)</f>
        <v>189046</v>
      </c>
      <c r="D19" s="328">
        <f>SUM(D12:D18)</f>
        <v>189046</v>
      </c>
      <c r="E19" s="328">
        <f>SUM(E12:E18)</f>
        <v>0</v>
      </c>
      <c r="F19" s="396">
        <f>C19*1.10231125</f>
        <v>208387.53256750002</v>
      </c>
      <c r="G19" s="396">
        <f>D19*1.10231125</f>
        <v>208387.53256750002</v>
      </c>
      <c r="H19" s="377">
        <f>E19*1.10231125</f>
        <v>0</v>
      </c>
    </row>
    <row r="20" spans="1:8" ht="14.4" x14ac:dyDescent="0.3">
      <c r="A20" s="323"/>
      <c r="B20" s="326"/>
      <c r="C20" s="90"/>
      <c r="D20" s="326"/>
      <c r="E20" s="324"/>
      <c r="F20" s="394"/>
      <c r="G20" s="536"/>
      <c r="H20" s="548"/>
    </row>
    <row r="21" spans="1:8" ht="14.4" x14ac:dyDescent="0.3">
      <c r="A21" s="322" t="s">
        <v>62</v>
      </c>
      <c r="B21" s="326"/>
      <c r="C21" s="90"/>
      <c r="D21" s="326"/>
      <c r="E21" s="324"/>
      <c r="F21" s="394"/>
      <c r="G21" s="536"/>
      <c r="H21" s="548"/>
    </row>
    <row r="22" spans="1:8" ht="14.4" x14ac:dyDescent="0.3">
      <c r="A22" s="325" t="s">
        <v>198</v>
      </c>
      <c r="B22" s="283">
        <v>140340</v>
      </c>
      <c r="C22" s="346"/>
      <c r="D22" s="336"/>
      <c r="E22" s="324"/>
      <c r="F22" s="394"/>
      <c r="G22" s="536"/>
      <c r="H22" s="548"/>
    </row>
    <row r="23" spans="1:8" ht="14.4" x14ac:dyDescent="0.3">
      <c r="A23" s="332" t="s">
        <v>171</v>
      </c>
      <c r="B23" s="326"/>
      <c r="C23" s="333">
        <v>27634</v>
      </c>
      <c r="D23" s="333">
        <v>27634</v>
      </c>
      <c r="E23" s="333">
        <f>D23-C23</f>
        <v>0</v>
      </c>
      <c r="F23" s="397">
        <f>C23*1.10231125</f>
        <v>30461.269082500003</v>
      </c>
      <c r="G23" s="546">
        <f>D23*1.10231125</f>
        <v>30461.269082500003</v>
      </c>
      <c r="H23" s="535">
        <f>G23-F23</f>
        <v>0</v>
      </c>
    </row>
    <row r="24" spans="1:8" ht="14.4" x14ac:dyDescent="0.3">
      <c r="A24" s="332" t="s">
        <v>195</v>
      </c>
      <c r="B24" s="326"/>
      <c r="C24" s="334">
        <v>120163</v>
      </c>
      <c r="D24" s="334">
        <v>120163</v>
      </c>
      <c r="E24" s="334">
        <f>D24-C24</f>
        <v>0</v>
      </c>
      <c r="F24" s="397">
        <f>C24*1.10231125</f>
        <v>132457.02673375001</v>
      </c>
      <c r="G24" s="546">
        <f>D24*1.10231125</f>
        <v>132457.02673375001</v>
      </c>
      <c r="H24" s="535">
        <f>G24-F24</f>
        <v>0</v>
      </c>
    </row>
    <row r="25" spans="1:8" ht="14.4" x14ac:dyDescent="0.3">
      <c r="A25" s="332"/>
      <c r="B25" s="326"/>
      <c r="C25" s="334"/>
      <c r="D25" s="334"/>
      <c r="E25" s="334"/>
      <c r="F25" s="397"/>
      <c r="G25" s="546"/>
      <c r="H25" s="535"/>
    </row>
    <row r="26" spans="1:8" ht="14.4" x14ac:dyDescent="0.3">
      <c r="A26" s="325" t="s">
        <v>200</v>
      </c>
      <c r="B26" s="326">
        <v>2000</v>
      </c>
      <c r="C26" s="334"/>
      <c r="D26" s="334"/>
      <c r="E26" s="334"/>
      <c r="F26" s="397"/>
      <c r="G26" s="546"/>
      <c r="H26" s="535"/>
    </row>
    <row r="27" spans="1:8" ht="14.4" x14ac:dyDescent="0.3">
      <c r="A27" s="332" t="s">
        <v>171</v>
      </c>
      <c r="B27" s="326"/>
      <c r="C27" s="334">
        <v>0</v>
      </c>
      <c r="D27" s="334">
        <v>0</v>
      </c>
      <c r="E27" s="334">
        <f>D27-C27</f>
        <v>0</v>
      </c>
      <c r="F27" s="397">
        <f>C27*1.10231125</f>
        <v>0</v>
      </c>
      <c r="G27" s="546">
        <f>D27*1.10231125</f>
        <v>0</v>
      </c>
      <c r="H27" s="535">
        <f>G27-F27</f>
        <v>0</v>
      </c>
    </row>
    <row r="28" spans="1:8" ht="14.4" x14ac:dyDescent="0.3">
      <c r="A28" s="332" t="s">
        <v>195</v>
      </c>
      <c r="B28" s="326"/>
      <c r="C28" s="334">
        <v>0</v>
      </c>
      <c r="D28" s="334">
        <v>0</v>
      </c>
      <c r="E28" s="334">
        <f>D28-C28</f>
        <v>0</v>
      </c>
      <c r="F28" s="397">
        <f>C28*1.10231125</f>
        <v>0</v>
      </c>
      <c r="G28" s="546">
        <f>D28*1.10231125</f>
        <v>0</v>
      </c>
      <c r="H28" s="535">
        <f>G28-F28</f>
        <v>0</v>
      </c>
    </row>
    <row r="29" spans="1:8" ht="14.4" x14ac:dyDescent="0.3">
      <c r="A29" s="332"/>
      <c r="B29" s="326"/>
      <c r="C29" s="334"/>
      <c r="D29" s="334"/>
      <c r="E29" s="334"/>
      <c r="F29" s="397"/>
      <c r="G29" s="546"/>
      <c r="H29" s="535"/>
    </row>
    <row r="30" spans="1:8" ht="14.4" x14ac:dyDescent="0.3">
      <c r="A30" s="325" t="s">
        <v>201</v>
      </c>
      <c r="B30" s="326">
        <v>56000</v>
      </c>
      <c r="C30" s="334"/>
      <c r="D30" s="334"/>
      <c r="E30" s="334"/>
      <c r="F30" s="397"/>
      <c r="G30" s="546"/>
      <c r="H30" s="535"/>
    </row>
    <row r="31" spans="1:8" ht="14.4" x14ac:dyDescent="0.3">
      <c r="A31" s="332" t="s">
        <v>171</v>
      </c>
      <c r="B31" s="326"/>
      <c r="C31" s="333">
        <v>21562</v>
      </c>
      <c r="D31" s="333">
        <v>21562</v>
      </c>
      <c r="E31" s="333">
        <f>D31-C31</f>
        <v>0</v>
      </c>
      <c r="F31" s="397">
        <f>C31*1.10231125</f>
        <v>23768.0351725</v>
      </c>
      <c r="G31" s="546">
        <f>D31*1.10231125</f>
        <v>23768.0351725</v>
      </c>
      <c r="H31" s="535">
        <f>G31-F31</f>
        <v>0</v>
      </c>
    </row>
    <row r="32" spans="1:8" ht="14.4" x14ac:dyDescent="0.3">
      <c r="A32" s="332" t="s">
        <v>195</v>
      </c>
      <c r="B32" s="326"/>
      <c r="C32" s="334">
        <v>37607</v>
      </c>
      <c r="D32" s="334">
        <v>37607</v>
      </c>
      <c r="E32" s="334">
        <f>D32-C32</f>
        <v>0</v>
      </c>
      <c r="F32" s="397">
        <f>C32*1.10231125</f>
        <v>41454.619178749999</v>
      </c>
      <c r="G32" s="546">
        <f>D32*1.10231125</f>
        <v>41454.619178749999</v>
      </c>
      <c r="H32" s="535">
        <f>G32-F32</f>
        <v>0</v>
      </c>
    </row>
    <row r="33" spans="1:8" ht="14.4" x14ac:dyDescent="0.3">
      <c r="A33" s="335"/>
      <c r="B33" s="336"/>
      <c r="C33" s="547"/>
      <c r="D33" s="283"/>
      <c r="E33" s="547"/>
      <c r="F33" s="399"/>
      <c r="G33" s="546"/>
      <c r="H33" s="535"/>
    </row>
    <row r="34" spans="1:8" ht="14.4" x14ac:dyDescent="0.3">
      <c r="A34" s="325" t="s">
        <v>202</v>
      </c>
      <c r="B34" s="330">
        <v>7585</v>
      </c>
      <c r="C34" s="337"/>
      <c r="D34" s="337"/>
      <c r="E34" s="337"/>
      <c r="F34" s="397"/>
      <c r="G34" s="546"/>
      <c r="H34" s="535"/>
    </row>
    <row r="35" spans="1:8" ht="14.4" x14ac:dyDescent="0.3">
      <c r="A35" s="332" t="s">
        <v>171</v>
      </c>
      <c r="B35" s="330"/>
      <c r="C35" s="337">
        <v>6350</v>
      </c>
      <c r="D35" s="337">
        <v>6350</v>
      </c>
      <c r="E35" s="337">
        <f>D35-C35</f>
        <v>0</v>
      </c>
      <c r="F35" s="397">
        <f>C35*1.10231125</f>
        <v>6999.6764375000002</v>
      </c>
      <c r="G35" s="546">
        <f>D35*1.10231125</f>
        <v>6999.6764375000002</v>
      </c>
      <c r="H35" s="535">
        <f>G35-F35</f>
        <v>0</v>
      </c>
    </row>
    <row r="36" spans="1:8" ht="14.4" x14ac:dyDescent="0.3">
      <c r="A36" s="332" t="s">
        <v>195</v>
      </c>
      <c r="B36" s="330"/>
      <c r="C36" s="337">
        <v>6533</v>
      </c>
      <c r="D36" s="337">
        <v>6533</v>
      </c>
      <c r="E36" s="337">
        <f>D36-C36</f>
        <v>0</v>
      </c>
      <c r="F36" s="397">
        <f>C36*1.10231125</f>
        <v>7201.3993962500008</v>
      </c>
      <c r="G36" s="546">
        <f>D36*1.10231125</f>
        <v>7201.3993962500008</v>
      </c>
      <c r="H36" s="535">
        <f>G36-F36</f>
        <v>0</v>
      </c>
    </row>
    <row r="37" spans="1:8" ht="14.4" x14ac:dyDescent="0.3">
      <c r="A37" s="332"/>
      <c r="B37" s="330"/>
      <c r="C37" s="392"/>
      <c r="D37" s="330"/>
      <c r="E37" s="331"/>
      <c r="F37" s="394"/>
      <c r="G37" s="545"/>
      <c r="H37" s="535"/>
    </row>
    <row r="38" spans="1:8" ht="17.399999999999999" x14ac:dyDescent="0.55000000000000004">
      <c r="A38" s="327" t="s">
        <v>53</v>
      </c>
      <c r="B38" s="556">
        <f>B22+B26+B30+B34</f>
        <v>205925</v>
      </c>
      <c r="C38" s="556">
        <f>SUM(C23:C36)</f>
        <v>219849</v>
      </c>
      <c r="D38" s="556">
        <f>SUM(D23:D36)</f>
        <v>219849</v>
      </c>
      <c r="E38" s="557">
        <f>SUM(E23:E36)</f>
        <v>0</v>
      </c>
      <c r="F38" s="558">
        <f>SUM(F23:F36)</f>
        <v>242342.02600125002</v>
      </c>
      <c r="G38" s="558">
        <f>SUM(G23:G36)</f>
        <v>242342.02600125002</v>
      </c>
      <c r="H38" s="559">
        <f>G38-F38</f>
        <v>0</v>
      </c>
    </row>
    <row r="39" spans="1:8" ht="14.4" x14ac:dyDescent="0.3">
      <c r="A39" s="338"/>
      <c r="B39" s="560"/>
      <c r="C39" s="561"/>
      <c r="D39" s="560"/>
      <c r="E39" s="562"/>
      <c r="F39" s="563"/>
      <c r="G39" s="564"/>
      <c r="H39" s="565">
        <f>G39-F39</f>
        <v>0</v>
      </c>
    </row>
    <row r="40" spans="1:8" ht="17.399999999999999" x14ac:dyDescent="0.55000000000000004">
      <c r="A40" s="339" t="s">
        <v>86</v>
      </c>
      <c r="B40" s="556">
        <f>B9+B19+B38</f>
        <v>1515120</v>
      </c>
      <c r="C40" s="556">
        <f>C9+C19+C38</f>
        <v>1476090</v>
      </c>
      <c r="D40" s="556">
        <f>D9+D19+D38</f>
        <v>1470589</v>
      </c>
      <c r="E40" s="566">
        <f>+D40-C40</f>
        <v>-5501</v>
      </c>
      <c r="F40" s="558">
        <f>F9+F19+F38</f>
        <v>1627110.6130125001</v>
      </c>
      <c r="G40" s="558">
        <f>G9+G19+G38</f>
        <v>1621046.7988262498</v>
      </c>
      <c r="H40" s="567">
        <f>+G40-F40</f>
        <v>-6063.8141862503253</v>
      </c>
    </row>
    <row r="41" spans="1:8" ht="14.4" x14ac:dyDescent="0.3">
      <c r="A41" s="338"/>
      <c r="B41" s="560"/>
      <c r="C41" s="561"/>
      <c r="D41" s="560"/>
      <c r="E41" s="568"/>
      <c r="F41" s="563"/>
      <c r="G41" s="564"/>
      <c r="H41" s="569"/>
    </row>
    <row r="42" spans="1:8" ht="21.6" customHeight="1" x14ac:dyDescent="0.3">
      <c r="A42" s="325" t="s">
        <v>262</v>
      </c>
      <c r="B42" s="340"/>
      <c r="C42" s="194">
        <f>F42/1.10231125</f>
        <v>1014232.5953763059</v>
      </c>
      <c r="D42" s="340">
        <f>G42/1.10231125</f>
        <v>1014232.5953763059</v>
      </c>
      <c r="E42" s="341">
        <f>D42-C42</f>
        <v>0</v>
      </c>
      <c r="F42" s="537">
        <v>1118000</v>
      </c>
      <c r="G42" s="537">
        <v>1118000</v>
      </c>
      <c r="H42" s="570">
        <f>+G42-F42</f>
        <v>0</v>
      </c>
    </row>
    <row r="43" spans="1:8" ht="14.4" x14ac:dyDescent="0.3">
      <c r="A43" s="325"/>
      <c r="B43" s="560"/>
      <c r="C43" s="539"/>
      <c r="D43" s="538"/>
      <c r="E43" s="562"/>
      <c r="F43" s="537"/>
      <c r="G43" s="537"/>
      <c r="H43" s="569"/>
    </row>
    <row r="44" spans="1:8" ht="21.6" customHeight="1" x14ac:dyDescent="0.3">
      <c r="A44" s="325" t="s">
        <v>263</v>
      </c>
      <c r="B44" s="571"/>
      <c r="C44" s="541">
        <f>F44/1.10231125</f>
        <v>317514.67654893297</v>
      </c>
      <c r="D44" s="540">
        <f>G44/1.10231125</f>
        <v>317514.67654893297</v>
      </c>
      <c r="E44" s="572">
        <f>D44-C44</f>
        <v>0</v>
      </c>
      <c r="F44" s="537">
        <v>350000</v>
      </c>
      <c r="G44" s="537">
        <v>350000</v>
      </c>
      <c r="H44" s="569">
        <f>G44-F44</f>
        <v>0</v>
      </c>
    </row>
    <row r="45" spans="1:8" ht="14.4" x14ac:dyDescent="0.3">
      <c r="A45" s="325"/>
      <c r="B45" s="560"/>
      <c r="C45" s="539"/>
      <c r="D45" s="538"/>
      <c r="E45" s="562"/>
      <c r="F45" s="537"/>
      <c r="G45" s="537"/>
      <c r="H45" s="569"/>
    </row>
    <row r="46" spans="1:8" ht="14.4" x14ac:dyDescent="0.3">
      <c r="A46" s="325" t="s">
        <v>285</v>
      </c>
      <c r="B46" s="560"/>
      <c r="C46" s="539">
        <f>F46/1.10231125</f>
        <v>63502.93530978659</v>
      </c>
      <c r="D46" s="538">
        <f>G46/1.10231125</f>
        <v>63502.93530978659</v>
      </c>
      <c r="E46" s="562">
        <f>D46-C46</f>
        <v>0</v>
      </c>
      <c r="F46" s="537">
        <v>70000</v>
      </c>
      <c r="G46" s="537">
        <v>70000</v>
      </c>
      <c r="H46" s="569">
        <f>G46-F46</f>
        <v>0</v>
      </c>
    </row>
    <row r="47" spans="1:8" ht="14.4" x14ac:dyDescent="0.3">
      <c r="A47" s="338"/>
      <c r="B47" s="560"/>
      <c r="C47" s="561"/>
      <c r="D47" s="560"/>
      <c r="E47" s="568"/>
      <c r="F47" s="573"/>
      <c r="G47" s="564"/>
      <c r="H47" s="569"/>
    </row>
    <row r="48" spans="1:8" ht="21.6" customHeight="1" x14ac:dyDescent="0.3">
      <c r="A48" s="343" t="s">
        <v>264</v>
      </c>
      <c r="B48" s="574"/>
      <c r="C48" s="575">
        <f>C40+C42+C44+C46</f>
        <v>2871340.2072350257</v>
      </c>
      <c r="D48" s="574">
        <f>D40+D42+D44+D46</f>
        <v>2865839.2072350257</v>
      </c>
      <c r="E48" s="576">
        <f>+D48-C48</f>
        <v>-5501</v>
      </c>
      <c r="F48" s="577">
        <f>F40+F42+F44+F46</f>
        <v>3165110.6130125001</v>
      </c>
      <c r="G48" s="577">
        <f>G40+G42+G44+G46</f>
        <v>3159046.7988262498</v>
      </c>
      <c r="H48" s="578">
        <f>+G48-F48</f>
        <v>-6063.8141862503253</v>
      </c>
    </row>
    <row r="49" spans="1:6" ht="13.8" x14ac:dyDescent="0.25">
      <c r="A49" s="93"/>
      <c r="B49" s="90"/>
      <c r="C49" s="90"/>
      <c r="D49" s="90"/>
      <c r="E49" s="91"/>
      <c r="F49" s="90"/>
    </row>
    <row r="50" spans="1:6" s="531" customFormat="1" ht="13.8" x14ac:dyDescent="0.25">
      <c r="A50" s="531" t="s">
        <v>182</v>
      </c>
      <c r="B50" s="534"/>
      <c r="C50" s="533"/>
      <c r="D50" s="533"/>
      <c r="E50" s="91"/>
      <c r="F50" s="90"/>
    </row>
    <row r="51" spans="1:6" s="531" customFormat="1" ht="13.8" x14ac:dyDescent="0.25">
      <c r="A51" s="344" t="s">
        <v>199</v>
      </c>
      <c r="B51" s="534"/>
      <c r="C51" s="533"/>
      <c r="D51" s="533"/>
      <c r="E51" s="91"/>
      <c r="F51" s="90"/>
    </row>
    <row r="52" spans="1:6" s="531" customFormat="1" ht="13.8" x14ac:dyDescent="0.25">
      <c r="A52" s="344" t="s">
        <v>137</v>
      </c>
      <c r="B52" s="345"/>
      <c r="C52" s="345"/>
      <c r="D52" s="345"/>
      <c r="E52" s="345"/>
      <c r="F52" s="345"/>
    </row>
    <row r="53" spans="1:6" s="531" customFormat="1" ht="13.8" x14ac:dyDescent="0.25">
      <c r="A53" s="344" t="s">
        <v>136</v>
      </c>
      <c r="B53" s="346"/>
      <c r="C53" s="346"/>
      <c r="D53" s="346"/>
      <c r="E53" s="346"/>
      <c r="F53" s="346"/>
    </row>
    <row r="54" spans="1:6" s="531" customFormat="1" ht="13.8" x14ac:dyDescent="0.25">
      <c r="A54" s="532" t="s">
        <v>135</v>
      </c>
    </row>
    <row r="55" spans="1:6" s="73" customFormat="1" x14ac:dyDescent="0.25"/>
    <row r="56" spans="1:6" s="73" customFormat="1" x14ac:dyDescent="0.25"/>
    <row r="57" spans="1:6" s="73" customFormat="1" x14ac:dyDescent="0.25"/>
    <row r="58" spans="1:6" s="73" customFormat="1" x14ac:dyDescent="0.25"/>
    <row r="59" spans="1:6" s="73" customFormat="1" x14ac:dyDescent="0.25"/>
    <row r="60" spans="1:6" s="73" customFormat="1" x14ac:dyDescent="0.25"/>
    <row r="61" spans="1:6" s="73" customFormat="1" x14ac:dyDescent="0.25"/>
    <row r="62" spans="1:6" s="73" customFormat="1" x14ac:dyDescent="0.25"/>
    <row r="63" spans="1:6" s="73" customFormat="1" x14ac:dyDescent="0.25"/>
    <row r="64" spans="1:6" s="73" customFormat="1" x14ac:dyDescent="0.25"/>
    <row r="65" s="73" customFormat="1" x14ac:dyDescent="0.25"/>
    <row r="66" s="73" customFormat="1" x14ac:dyDescent="0.25"/>
    <row r="67" s="73" customFormat="1" x14ac:dyDescent="0.25"/>
    <row r="68" s="73" customFormat="1" x14ac:dyDescent="0.25"/>
    <row r="69" s="73" customFormat="1" x14ac:dyDescent="0.25"/>
    <row r="70" s="73" customFormat="1" x14ac:dyDescent="0.25"/>
  </sheetData>
  <mergeCells count="2">
    <mergeCell ref="C3:E3"/>
    <mergeCell ref="F3:H3"/>
  </mergeCells>
  <pageMargins left="0.5" right="0.17" top="1" bottom="0.17" header="0.17" footer="0.17"/>
  <pageSetup scale="66" orientation="landscape" r:id="rId1"/>
  <ignoredErrors>
    <ignoredError sqref="E40 E4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FB61-A9E2-4B84-8859-0B900ECB83FC}">
  <sheetPr>
    <pageSetUpPr fitToPage="1"/>
  </sheetPr>
  <dimension ref="A1:K61"/>
  <sheetViews>
    <sheetView zoomScale="75" zoomScaleNormal="75" workbookViewId="0">
      <selection sqref="A1:K61"/>
    </sheetView>
  </sheetViews>
  <sheetFormatPr defaultColWidth="8.88671875" defaultRowHeight="14.4" x14ac:dyDescent="0.3"/>
  <cols>
    <col min="1" max="1" width="28.109375" style="494" customWidth="1"/>
    <col min="2" max="2" width="21.109375" style="494" customWidth="1"/>
    <col min="3" max="3" width="18.6640625" style="494" customWidth="1"/>
    <col min="4" max="4" width="16.6640625" style="494" customWidth="1"/>
    <col min="5" max="5" width="17.109375" style="494" customWidth="1"/>
    <col min="6" max="6" width="16.5546875" style="494" customWidth="1"/>
    <col min="7" max="7" width="17.88671875" style="494" customWidth="1"/>
    <col min="8" max="8" width="16.88671875" style="494" customWidth="1"/>
    <col min="9" max="9" width="17.6640625" style="494" customWidth="1"/>
    <col min="10" max="10" width="18.6640625" style="494" customWidth="1"/>
    <col min="11" max="11" width="21.6640625" style="494" customWidth="1"/>
    <col min="12" max="12" width="8.88671875" style="494"/>
    <col min="13" max="18" width="20.6640625" style="494" customWidth="1"/>
    <col min="19" max="16384" width="8.88671875" style="494"/>
  </cols>
  <sheetData>
    <row r="1" spans="1:11" ht="15.6" x14ac:dyDescent="0.3">
      <c r="A1" s="659" t="s">
        <v>89</v>
      </c>
      <c r="B1" s="660"/>
      <c r="C1" s="660"/>
      <c r="D1" s="660"/>
      <c r="E1" s="660"/>
      <c r="F1" s="660"/>
      <c r="G1" s="660"/>
      <c r="H1" s="660"/>
      <c r="I1" s="660"/>
      <c r="J1" s="660"/>
      <c r="K1" s="661"/>
    </row>
    <row r="2" spans="1:11" x14ac:dyDescent="0.3">
      <c r="A2" s="662" t="s">
        <v>211</v>
      </c>
      <c r="B2" s="663" t="s">
        <v>90</v>
      </c>
      <c r="C2" s="663"/>
      <c r="D2" s="663"/>
      <c r="E2" s="663"/>
      <c r="F2" s="663" t="s">
        <v>91</v>
      </c>
      <c r="G2" s="663"/>
      <c r="H2" s="663"/>
      <c r="I2" s="663" t="s">
        <v>92</v>
      </c>
      <c r="J2" s="663"/>
      <c r="K2" s="663"/>
    </row>
    <row r="3" spans="1:11" x14ac:dyDescent="0.3">
      <c r="A3" s="662"/>
      <c r="B3" s="664" t="s">
        <v>82</v>
      </c>
      <c r="C3" s="664"/>
      <c r="D3" s="664"/>
      <c r="E3" s="664"/>
      <c r="F3" s="664" t="s">
        <v>93</v>
      </c>
      <c r="G3" s="664"/>
      <c r="H3" s="664"/>
      <c r="I3" s="664" t="s">
        <v>93</v>
      </c>
      <c r="J3" s="664"/>
      <c r="K3" s="664"/>
    </row>
    <row r="4" spans="1:11" ht="30.6" x14ac:dyDescent="0.3">
      <c r="A4" s="662"/>
      <c r="B4" s="415" t="s">
        <v>214</v>
      </c>
      <c r="C4" s="415" t="s">
        <v>94</v>
      </c>
      <c r="D4" s="415" t="s">
        <v>95</v>
      </c>
      <c r="E4" s="415" t="s">
        <v>96</v>
      </c>
      <c r="F4" s="415" t="s">
        <v>215</v>
      </c>
      <c r="G4" s="415" t="s">
        <v>97</v>
      </c>
      <c r="H4" s="415" t="s">
        <v>95</v>
      </c>
      <c r="I4" s="415" t="s">
        <v>216</v>
      </c>
      <c r="J4" s="415" t="s">
        <v>97</v>
      </c>
      <c r="K4" s="415" t="s">
        <v>98</v>
      </c>
    </row>
    <row r="5" spans="1:11" x14ac:dyDescent="0.3">
      <c r="A5" s="495" t="s">
        <v>109</v>
      </c>
      <c r="B5" s="496"/>
      <c r="C5" s="496"/>
      <c r="D5" s="496"/>
      <c r="E5" s="496"/>
      <c r="F5" s="496"/>
      <c r="G5" s="496"/>
      <c r="H5" s="496"/>
      <c r="I5" s="496"/>
      <c r="J5" s="496"/>
      <c r="K5" s="497"/>
    </row>
    <row r="6" spans="1:11" ht="14.4" customHeight="1" x14ac:dyDescent="0.3">
      <c r="A6" s="498" t="s">
        <v>99</v>
      </c>
      <c r="B6" s="499">
        <v>-88446.5</v>
      </c>
      <c r="C6" s="499">
        <v>84432.83</v>
      </c>
      <c r="D6" s="499">
        <v>23374.21</v>
      </c>
      <c r="E6" s="499">
        <v>72892.259999999995</v>
      </c>
      <c r="F6" s="499">
        <v>-154052.22</v>
      </c>
      <c r="G6" s="499">
        <v>69685.39</v>
      </c>
      <c r="H6" s="499">
        <v>61808.11</v>
      </c>
      <c r="I6" s="499">
        <v>-3725.97</v>
      </c>
      <c r="J6" s="499">
        <v>5440.31</v>
      </c>
      <c r="K6" s="499">
        <v>5286</v>
      </c>
    </row>
    <row r="7" spans="1:11" ht="14.4" customHeight="1" x14ac:dyDescent="0.3">
      <c r="A7" s="416" t="s">
        <v>100</v>
      </c>
      <c r="B7" s="499">
        <v>-100280.12</v>
      </c>
      <c r="C7" s="499">
        <v>193809</v>
      </c>
      <c r="D7" s="499">
        <v>44476.21</v>
      </c>
      <c r="E7" s="499">
        <v>75022.66</v>
      </c>
      <c r="F7" s="499">
        <v>-146174.99</v>
      </c>
      <c r="G7" s="499">
        <v>72481.91</v>
      </c>
      <c r="H7" s="499">
        <v>64808.84</v>
      </c>
      <c r="I7" s="499">
        <v>-3571.68</v>
      </c>
      <c r="J7" s="499">
        <v>4902.6899999999996</v>
      </c>
      <c r="K7" s="499">
        <v>4818.63</v>
      </c>
    </row>
    <row r="8" spans="1:11" ht="14.4" customHeight="1" x14ac:dyDescent="0.3">
      <c r="A8" s="416" t="s">
        <v>101</v>
      </c>
      <c r="B8" s="499">
        <v>-25969.99</v>
      </c>
      <c r="C8" s="499">
        <v>44820.04</v>
      </c>
      <c r="D8" s="499">
        <v>37565.97</v>
      </c>
      <c r="E8" s="499">
        <v>74273.759999999995</v>
      </c>
      <c r="F8" s="499">
        <v>-138501.87</v>
      </c>
      <c r="G8" s="499">
        <v>70783.429999999993</v>
      </c>
      <c r="H8" s="499">
        <v>67671.429999999993</v>
      </c>
      <c r="I8" s="499">
        <v>-3487.62</v>
      </c>
      <c r="J8" s="499">
        <v>5860.74</v>
      </c>
      <c r="K8" s="499">
        <v>6302.39</v>
      </c>
    </row>
    <row r="9" spans="1:11" ht="14.4" customHeight="1" x14ac:dyDescent="0.3">
      <c r="A9" s="416" t="s">
        <v>102</v>
      </c>
      <c r="B9" s="499">
        <v>-92989.7</v>
      </c>
      <c r="C9" s="499">
        <v>104840.75</v>
      </c>
      <c r="D9" s="499">
        <v>37207.22</v>
      </c>
      <c r="E9" s="499">
        <v>67842.679999999993</v>
      </c>
      <c r="F9" s="499">
        <v>-135389.91</v>
      </c>
      <c r="G9" s="499">
        <v>63721.01</v>
      </c>
      <c r="H9" s="499">
        <v>68750.929999999993</v>
      </c>
      <c r="I9" s="499">
        <v>-3929.29</v>
      </c>
      <c r="J9" s="499">
        <v>6316.85</v>
      </c>
      <c r="K9" s="499">
        <v>5709.06</v>
      </c>
    </row>
    <row r="10" spans="1:11" ht="14.4" customHeight="1" x14ac:dyDescent="0.3">
      <c r="A10" s="417" t="s">
        <v>35</v>
      </c>
      <c r="B10" s="499"/>
      <c r="C10" s="499">
        <v>427902.62</v>
      </c>
      <c r="D10" s="499">
        <v>142623.60999999999</v>
      </c>
      <c r="E10" s="499">
        <v>290031.35999999999</v>
      </c>
      <c r="F10" s="499"/>
      <c r="G10" s="499">
        <v>276671.74</v>
      </c>
      <c r="H10" s="499">
        <v>263039.31</v>
      </c>
      <c r="I10" s="499"/>
      <c r="J10" s="499">
        <v>22520.59</v>
      </c>
      <c r="K10" s="499">
        <v>22116.080000000002</v>
      </c>
    </row>
    <row r="11" spans="1:11" ht="14.4" customHeight="1" x14ac:dyDescent="0.3">
      <c r="A11" s="495" t="s">
        <v>127</v>
      </c>
      <c r="B11" s="499"/>
      <c r="C11" s="499"/>
      <c r="D11" s="499"/>
      <c r="E11" s="499"/>
      <c r="F11" s="499"/>
      <c r="G11" s="499"/>
      <c r="H11" s="499"/>
      <c r="I11" s="499"/>
      <c r="J11" s="499"/>
      <c r="K11" s="499"/>
    </row>
    <row r="12" spans="1:11" ht="14.4" customHeight="1" x14ac:dyDescent="0.3">
      <c r="A12" s="500" t="s">
        <v>99</v>
      </c>
      <c r="B12" s="499">
        <v>-93198.86</v>
      </c>
      <c r="C12" s="499">
        <v>86329.18</v>
      </c>
      <c r="D12" s="499">
        <v>36104.33</v>
      </c>
      <c r="E12" s="499">
        <v>61722.77</v>
      </c>
      <c r="F12" s="499">
        <v>-140419.82</v>
      </c>
      <c r="G12" s="499">
        <v>58073.23</v>
      </c>
      <c r="H12" s="499">
        <v>67281.69</v>
      </c>
      <c r="I12" s="499">
        <v>-3321.48</v>
      </c>
      <c r="J12" s="499">
        <v>5622.04</v>
      </c>
      <c r="K12" s="499">
        <v>6007.72</v>
      </c>
    </row>
    <row r="13" spans="1:11" ht="14.4" customHeight="1" x14ac:dyDescent="0.3">
      <c r="A13" s="418" t="s">
        <v>100</v>
      </c>
      <c r="B13" s="499">
        <v>-104696.78</v>
      </c>
      <c r="C13" s="499">
        <v>56024.37</v>
      </c>
      <c r="D13" s="499">
        <v>21049.05</v>
      </c>
      <c r="E13" s="499">
        <v>75977.02</v>
      </c>
      <c r="F13" s="499">
        <v>-149628.32999999999</v>
      </c>
      <c r="G13" s="499">
        <v>72097.350000000006</v>
      </c>
      <c r="H13" s="499">
        <v>60613.35</v>
      </c>
      <c r="I13" s="499">
        <v>-3707.15</v>
      </c>
      <c r="J13" s="499">
        <v>5971.78</v>
      </c>
      <c r="K13" s="499">
        <v>7380.89</v>
      </c>
    </row>
    <row r="14" spans="1:11" ht="14.4" customHeight="1" x14ac:dyDescent="0.3">
      <c r="A14" s="418" t="s">
        <v>101</v>
      </c>
      <c r="B14" s="499">
        <v>-145425.06</v>
      </c>
      <c r="C14" s="499">
        <v>104756.32</v>
      </c>
      <c r="D14" s="499">
        <v>12802.95</v>
      </c>
      <c r="E14" s="499">
        <v>65253.35</v>
      </c>
      <c r="F14" s="499">
        <v>-138144.24</v>
      </c>
      <c r="G14" s="499">
        <v>61013.62</v>
      </c>
      <c r="H14" s="499">
        <v>62959.82</v>
      </c>
      <c r="I14" s="499">
        <v>-5116.28</v>
      </c>
      <c r="J14" s="499">
        <v>6305.5</v>
      </c>
      <c r="K14" s="499">
        <v>6926.44</v>
      </c>
    </row>
    <row r="15" spans="1:11" ht="14.4" customHeight="1" x14ac:dyDescent="0.3">
      <c r="A15" s="418" t="s">
        <v>102</v>
      </c>
      <c r="B15" s="499">
        <v>-118725.04</v>
      </c>
      <c r="C15" s="499">
        <v>113244.68</v>
      </c>
      <c r="D15" s="499">
        <v>5019.3900000000003</v>
      </c>
      <c r="E15" s="499">
        <v>63939.1</v>
      </c>
      <c r="F15" s="499">
        <v>-140090.45000000001</v>
      </c>
      <c r="G15" s="499">
        <v>59805.2</v>
      </c>
      <c r="H15" s="499">
        <v>65015.6</v>
      </c>
      <c r="I15" s="499">
        <v>-5737.23</v>
      </c>
      <c r="J15" s="499">
        <v>6161.49</v>
      </c>
      <c r="K15" s="499">
        <v>8232.9</v>
      </c>
    </row>
    <row r="16" spans="1:11" ht="14.4" customHeight="1" x14ac:dyDescent="0.3">
      <c r="A16" s="419" t="s">
        <v>35</v>
      </c>
      <c r="B16" s="499"/>
      <c r="C16" s="499">
        <v>360354.55</v>
      </c>
      <c r="D16" s="499">
        <v>74975.72</v>
      </c>
      <c r="E16" s="499">
        <v>266892.24</v>
      </c>
      <c r="F16" s="499"/>
      <c r="G16" s="499">
        <v>250989.4</v>
      </c>
      <c r="H16" s="499">
        <v>255870.46</v>
      </c>
      <c r="I16" s="499"/>
      <c r="J16" s="499">
        <v>24060.81</v>
      </c>
      <c r="K16" s="499">
        <v>28547.95</v>
      </c>
    </row>
    <row r="17" spans="1:11" ht="14.4" customHeight="1" x14ac:dyDescent="0.3">
      <c r="A17" s="495" t="s">
        <v>132</v>
      </c>
      <c r="B17" s="499"/>
      <c r="C17" s="499"/>
      <c r="D17" s="499"/>
      <c r="E17" s="499"/>
      <c r="F17" s="499"/>
      <c r="G17" s="499"/>
      <c r="H17" s="499"/>
      <c r="I17" s="499"/>
      <c r="J17" s="499"/>
      <c r="K17" s="499"/>
    </row>
    <row r="18" spans="1:11" ht="14.4" customHeight="1" x14ac:dyDescent="0.3">
      <c r="A18" s="498" t="s">
        <v>99</v>
      </c>
      <c r="B18" s="499">
        <v>-74438.86</v>
      </c>
      <c r="C18" s="499">
        <v>99208.14</v>
      </c>
      <c r="D18" s="499">
        <v>9330.07</v>
      </c>
      <c r="E18" s="499">
        <v>67353.86</v>
      </c>
      <c r="F18" s="499">
        <v>-145300.89000000001</v>
      </c>
      <c r="G18" s="499">
        <v>63798.98</v>
      </c>
      <c r="H18" s="499">
        <v>70458.53</v>
      </c>
      <c r="I18" s="499">
        <v>-7808.64</v>
      </c>
      <c r="J18" s="499">
        <v>5630.36</v>
      </c>
      <c r="K18" s="499">
        <v>7356.58</v>
      </c>
    </row>
    <row r="19" spans="1:11" ht="14.4" customHeight="1" x14ac:dyDescent="0.3">
      <c r="A19" s="416" t="s">
        <v>100</v>
      </c>
      <c r="B19" s="499">
        <v>-51914.64</v>
      </c>
      <c r="C19" s="499">
        <v>16679.349999999999</v>
      </c>
      <c r="D19" s="499">
        <v>9196.23</v>
      </c>
      <c r="E19" s="499">
        <v>81047.3</v>
      </c>
      <c r="F19" s="499">
        <v>-151960.48000000001</v>
      </c>
      <c r="G19" s="499">
        <v>77279.899999999994</v>
      </c>
      <c r="H19" s="499">
        <v>66181.23</v>
      </c>
      <c r="I19" s="499">
        <v>-9534.82</v>
      </c>
      <c r="J19" s="499">
        <v>6337.67</v>
      </c>
      <c r="K19" s="499">
        <v>9360.68</v>
      </c>
    </row>
    <row r="20" spans="1:11" ht="14.4" customHeight="1" x14ac:dyDescent="0.3">
      <c r="A20" s="418" t="s">
        <v>101</v>
      </c>
      <c r="B20" s="499">
        <v>-125478.81</v>
      </c>
      <c r="C20" s="499">
        <v>122343.16</v>
      </c>
      <c r="D20" s="499">
        <v>11740.87</v>
      </c>
      <c r="E20" s="499">
        <v>113113.93</v>
      </c>
      <c r="F20" s="499">
        <v>-140861.76000000001</v>
      </c>
      <c r="G20" s="499">
        <v>111345.46</v>
      </c>
      <c r="H20" s="499">
        <v>68038.75</v>
      </c>
      <c r="I20" s="499">
        <v>-12557.81</v>
      </c>
      <c r="J20" s="499">
        <v>6025.62</v>
      </c>
      <c r="K20" s="499">
        <v>5347.68</v>
      </c>
    </row>
    <row r="21" spans="1:11" ht="14.4" customHeight="1" x14ac:dyDescent="0.3">
      <c r="A21" s="420" t="s">
        <v>102</v>
      </c>
      <c r="B21" s="499">
        <v>-127990.48</v>
      </c>
      <c r="C21" s="499">
        <v>134832.79</v>
      </c>
      <c r="D21" s="499">
        <v>34229.07</v>
      </c>
      <c r="E21" s="499">
        <v>91309.03</v>
      </c>
      <c r="F21" s="499">
        <v>-97555.03</v>
      </c>
      <c r="G21" s="499">
        <v>87144.78</v>
      </c>
      <c r="H21" s="499">
        <v>69622.429999999993</v>
      </c>
      <c r="I21" s="499">
        <v>-11879.87</v>
      </c>
      <c r="J21" s="499">
        <v>7122.05</v>
      </c>
      <c r="K21" s="499">
        <v>6592.03</v>
      </c>
    </row>
    <row r="22" spans="1:11" ht="14.4" customHeight="1" x14ac:dyDescent="0.3">
      <c r="A22" s="419" t="s">
        <v>35</v>
      </c>
      <c r="B22" s="499"/>
      <c r="C22" s="499">
        <v>373063.44</v>
      </c>
      <c r="D22" s="499">
        <v>64496.24</v>
      </c>
      <c r="E22" s="499">
        <v>352824.12</v>
      </c>
      <c r="F22" s="499"/>
      <c r="G22" s="499">
        <v>339569.12</v>
      </c>
      <c r="H22" s="499">
        <v>274300.94</v>
      </c>
      <c r="I22" s="499"/>
      <c r="J22" s="499">
        <v>25115.7</v>
      </c>
      <c r="K22" s="499">
        <v>28656.97</v>
      </c>
    </row>
    <row r="23" spans="1:11" ht="14.4" customHeight="1" x14ac:dyDescent="0.3">
      <c r="A23" s="495" t="s">
        <v>141</v>
      </c>
      <c r="B23" s="499"/>
      <c r="C23" s="499"/>
      <c r="D23" s="499"/>
      <c r="E23" s="499"/>
      <c r="F23" s="499"/>
      <c r="G23" s="499"/>
      <c r="H23" s="499"/>
      <c r="I23" s="499"/>
      <c r="J23" s="499"/>
      <c r="K23" s="499"/>
    </row>
    <row r="24" spans="1:11" ht="14.4" customHeight="1" x14ac:dyDescent="0.3">
      <c r="A24" s="498" t="s">
        <v>99</v>
      </c>
      <c r="B24" s="499">
        <v>-118695.79</v>
      </c>
      <c r="C24" s="499">
        <v>81041.48</v>
      </c>
      <c r="D24" s="499">
        <v>11980.51</v>
      </c>
      <c r="E24" s="499">
        <v>55877.09</v>
      </c>
      <c r="F24" s="499">
        <v>-80032.75</v>
      </c>
      <c r="G24" s="499">
        <v>52051.9</v>
      </c>
      <c r="H24" s="499">
        <v>71515.789999999994</v>
      </c>
      <c r="I24" s="499">
        <v>-11349.85</v>
      </c>
      <c r="J24" s="499">
        <v>5694.71</v>
      </c>
      <c r="K24" s="499">
        <v>5621.59</v>
      </c>
    </row>
    <row r="25" spans="1:11" ht="14.4" customHeight="1" x14ac:dyDescent="0.3">
      <c r="A25" s="416" t="s">
        <v>100</v>
      </c>
      <c r="B25" s="499">
        <v>-105511.91</v>
      </c>
      <c r="C25" s="499">
        <v>67377.429999999993</v>
      </c>
      <c r="D25" s="499">
        <v>12807.72</v>
      </c>
      <c r="E25" s="499">
        <v>56350.1</v>
      </c>
      <c r="F25" s="499">
        <v>-99496.56</v>
      </c>
      <c r="G25" s="499">
        <v>52347.94</v>
      </c>
      <c r="H25" s="499">
        <v>64331.35</v>
      </c>
      <c r="I25" s="499">
        <v>-11276.73</v>
      </c>
      <c r="J25" s="499">
        <v>5884.74</v>
      </c>
      <c r="K25" s="499">
        <v>5453.87</v>
      </c>
    </row>
    <row r="26" spans="1:11" ht="14.4" customHeight="1" x14ac:dyDescent="0.3">
      <c r="A26" s="418" t="s">
        <v>101</v>
      </c>
      <c r="B26" s="499">
        <v>-107292.31</v>
      </c>
      <c r="C26" s="499">
        <v>28903.34</v>
      </c>
      <c r="D26" s="499">
        <v>32293.43</v>
      </c>
      <c r="E26" s="499">
        <v>62165.33</v>
      </c>
      <c r="F26" s="499">
        <v>-111479.95</v>
      </c>
      <c r="G26" s="499">
        <v>57053.06</v>
      </c>
      <c r="H26" s="499">
        <v>70863.839999999997</v>
      </c>
      <c r="I26" s="499">
        <v>-10845.85</v>
      </c>
      <c r="J26" s="499">
        <v>7098.86</v>
      </c>
      <c r="K26" s="499">
        <v>7085.21</v>
      </c>
    </row>
    <row r="27" spans="1:11" ht="14.4" customHeight="1" x14ac:dyDescent="0.3">
      <c r="A27" s="420" t="s">
        <v>192</v>
      </c>
      <c r="B27" s="499">
        <v>-172847.75</v>
      </c>
      <c r="C27" s="499">
        <v>114247.49</v>
      </c>
      <c r="D27" s="499">
        <v>12486.47</v>
      </c>
      <c r="E27" s="499">
        <v>77958.12</v>
      </c>
      <c r="F27" s="499">
        <v>-125290.8</v>
      </c>
      <c r="G27" s="499">
        <v>74267.39</v>
      </c>
      <c r="H27" s="499">
        <v>65785.66</v>
      </c>
      <c r="I27" s="499">
        <v>-10832.19</v>
      </c>
      <c r="J27" s="499">
        <v>6232.86</v>
      </c>
      <c r="K27" s="499">
        <v>6280.78</v>
      </c>
    </row>
    <row r="28" spans="1:11" ht="14.4" customHeight="1" x14ac:dyDescent="0.3">
      <c r="A28" s="419" t="s">
        <v>35</v>
      </c>
      <c r="B28" s="499"/>
      <c r="C28" s="499">
        <v>291569.74</v>
      </c>
      <c r="D28" s="499">
        <v>69568.13</v>
      </c>
      <c r="E28" s="499">
        <v>252350.64</v>
      </c>
      <c r="F28" s="499"/>
      <c r="G28" s="499">
        <v>235720.29</v>
      </c>
      <c r="H28" s="499">
        <v>272496.64000000001</v>
      </c>
      <c r="I28" s="499"/>
      <c r="J28" s="499">
        <v>24911.17</v>
      </c>
      <c r="K28" s="499">
        <v>24441.45</v>
      </c>
    </row>
    <row r="29" spans="1:11" ht="14.4" customHeight="1" x14ac:dyDescent="0.3">
      <c r="A29" s="501" t="s">
        <v>189</v>
      </c>
      <c r="B29" s="499"/>
      <c r="C29" s="499"/>
      <c r="D29" s="499"/>
      <c r="E29" s="499"/>
      <c r="F29" s="499"/>
      <c r="G29" s="499"/>
      <c r="H29" s="499"/>
      <c r="I29" s="499"/>
      <c r="J29" s="499"/>
      <c r="K29" s="499"/>
    </row>
    <row r="30" spans="1:11" ht="14.4" customHeight="1" x14ac:dyDescent="0.3">
      <c r="A30" s="502" t="s">
        <v>207</v>
      </c>
      <c r="B30" s="499">
        <v>-149044.85</v>
      </c>
      <c r="C30" s="499">
        <v>154154.32999999999</v>
      </c>
      <c r="D30" s="499">
        <v>11078.78</v>
      </c>
      <c r="E30" s="499">
        <v>74472.740000000005</v>
      </c>
      <c r="F30" s="499">
        <v>-116808.94</v>
      </c>
      <c r="G30" s="499">
        <v>71311.06</v>
      </c>
      <c r="H30" s="499">
        <v>63722.49</v>
      </c>
      <c r="I30" s="499">
        <v>-10880.09</v>
      </c>
      <c r="J30" s="499">
        <v>5629.77</v>
      </c>
      <c r="K30" s="499">
        <v>5503.31</v>
      </c>
    </row>
    <row r="31" spans="1:11" ht="14.4" customHeight="1" x14ac:dyDescent="0.3">
      <c r="A31" s="416" t="s">
        <v>217</v>
      </c>
      <c r="B31" s="499">
        <v>-80442.06</v>
      </c>
      <c r="C31" s="499">
        <v>64970.76</v>
      </c>
      <c r="D31" s="499">
        <v>6647.74</v>
      </c>
      <c r="E31" s="499">
        <v>77682.11</v>
      </c>
      <c r="F31" s="499">
        <v>-109220.37</v>
      </c>
      <c r="G31" s="499">
        <v>74120.91</v>
      </c>
      <c r="H31" s="499">
        <v>64702.43</v>
      </c>
      <c r="I31" s="499">
        <v>-10753.66</v>
      </c>
      <c r="J31" s="499">
        <v>6098.47</v>
      </c>
      <c r="K31" s="499">
        <v>6091.77</v>
      </c>
    </row>
    <row r="32" spans="1:11" ht="17.25" customHeight="1" x14ac:dyDescent="0.3">
      <c r="A32" s="418" t="s">
        <v>101</v>
      </c>
      <c r="B32" s="499">
        <v>-99801.13</v>
      </c>
      <c r="C32" s="499">
        <v>57894.71</v>
      </c>
      <c r="D32" s="499">
        <v>7106.42</v>
      </c>
      <c r="E32" s="499">
        <v>81292.36</v>
      </c>
      <c r="F32" s="499">
        <v>-99801.97</v>
      </c>
      <c r="G32" s="499">
        <v>77791.38</v>
      </c>
      <c r="H32" s="499">
        <v>68513.36</v>
      </c>
      <c r="I32" s="499">
        <v>-10746.95</v>
      </c>
      <c r="J32" s="499">
        <v>6310.46</v>
      </c>
      <c r="K32" s="499">
        <v>5572.17</v>
      </c>
    </row>
    <row r="33" spans="1:11" ht="14.4" customHeight="1" x14ac:dyDescent="0.3">
      <c r="A33" s="420" t="s">
        <v>251</v>
      </c>
      <c r="B33" s="499">
        <v>-130305.19</v>
      </c>
      <c r="C33" s="503">
        <v>120038</v>
      </c>
      <c r="D33" s="503" t="s">
        <v>161</v>
      </c>
      <c r="E33" s="503" t="s">
        <v>161</v>
      </c>
      <c r="F33" s="499">
        <v>-90523.89</v>
      </c>
      <c r="G33" s="504" t="s">
        <v>161</v>
      </c>
      <c r="H33" s="504" t="s">
        <v>161</v>
      </c>
      <c r="I33" s="499">
        <v>-10008.66</v>
      </c>
      <c r="J33" s="504" t="s">
        <v>161</v>
      </c>
      <c r="K33" s="504" t="s">
        <v>161</v>
      </c>
    </row>
    <row r="34" spans="1:11" ht="17.25" customHeight="1" x14ac:dyDescent="0.3">
      <c r="A34" s="419" t="s">
        <v>35</v>
      </c>
      <c r="B34" s="503"/>
      <c r="C34" s="503">
        <f>SUM(C30:C33)</f>
        <v>397057.8</v>
      </c>
      <c r="D34" s="503" t="s">
        <v>161</v>
      </c>
      <c r="E34" s="503" t="s">
        <v>161</v>
      </c>
      <c r="F34" s="504"/>
      <c r="G34" s="504" t="s">
        <v>161</v>
      </c>
      <c r="H34" s="504" t="s">
        <v>161</v>
      </c>
      <c r="I34" s="504"/>
      <c r="J34" s="504" t="s">
        <v>161</v>
      </c>
      <c r="K34" s="504" t="s">
        <v>161</v>
      </c>
    </row>
    <row r="35" spans="1:11" x14ac:dyDescent="0.3">
      <c r="A35" s="505" t="s">
        <v>103</v>
      </c>
      <c r="K35" s="506"/>
    </row>
    <row r="36" spans="1:11" x14ac:dyDescent="0.3">
      <c r="A36" s="421" t="s">
        <v>252</v>
      </c>
      <c r="B36" s="507">
        <v>-2836.81</v>
      </c>
      <c r="C36" s="507">
        <v>312784.77</v>
      </c>
      <c r="D36" s="507">
        <v>140038.29</v>
      </c>
      <c r="E36" s="507">
        <v>148132.43</v>
      </c>
      <c r="F36" s="507">
        <v>-73158.960000000006</v>
      </c>
      <c r="G36" s="507">
        <v>129100.98</v>
      </c>
      <c r="H36" s="507">
        <v>173427.97</v>
      </c>
      <c r="I36" s="507">
        <v>-7803.74</v>
      </c>
      <c r="J36" s="507">
        <v>23637.72</v>
      </c>
      <c r="K36" s="507">
        <v>22996.27</v>
      </c>
    </row>
    <row r="37" spans="1:11" x14ac:dyDescent="0.3">
      <c r="A37" s="421" t="s">
        <v>253</v>
      </c>
      <c r="B37" s="507">
        <v>21777.23</v>
      </c>
      <c r="C37" s="507">
        <v>351714.17</v>
      </c>
      <c r="D37" s="507">
        <v>314867.46999999997</v>
      </c>
      <c r="E37" s="507">
        <v>211525.25</v>
      </c>
      <c r="F37" s="507">
        <v>-117508.16</v>
      </c>
      <c r="G37" s="507">
        <v>194561.87</v>
      </c>
      <c r="H37" s="507">
        <v>175283.45</v>
      </c>
      <c r="I37" s="507">
        <v>-7162.28</v>
      </c>
      <c r="J37" s="507">
        <v>23632.2</v>
      </c>
      <c r="K37" s="507">
        <v>21924.75</v>
      </c>
    </row>
    <row r="38" spans="1:11" x14ac:dyDescent="0.3">
      <c r="A38" s="421" t="s">
        <v>254</v>
      </c>
      <c r="B38" s="507">
        <v>-152901.32</v>
      </c>
      <c r="C38" s="507">
        <v>564335.26</v>
      </c>
      <c r="D38" s="507">
        <v>243977.87</v>
      </c>
      <c r="E38" s="507">
        <v>202940.9</v>
      </c>
      <c r="F38" s="507">
        <v>-98246.46</v>
      </c>
      <c r="G38" s="507">
        <v>141420.31</v>
      </c>
      <c r="H38" s="507">
        <v>163005.32</v>
      </c>
      <c r="I38" s="507">
        <v>-5454.85</v>
      </c>
      <c r="J38" s="507">
        <v>18667.63</v>
      </c>
      <c r="K38" s="507">
        <v>20986.91</v>
      </c>
    </row>
    <row r="39" spans="1:11" x14ac:dyDescent="0.3">
      <c r="A39" s="421" t="s">
        <v>255</v>
      </c>
      <c r="B39" s="507">
        <v>-35172.19</v>
      </c>
      <c r="C39" s="507">
        <v>282236.71999999997</v>
      </c>
      <c r="D39" s="507">
        <v>138227.51999999999</v>
      </c>
      <c r="E39" s="507">
        <v>136097.19</v>
      </c>
      <c r="F39" s="507">
        <v>-119831.53</v>
      </c>
      <c r="G39" s="507">
        <v>124042.4</v>
      </c>
      <c r="H39" s="507">
        <v>172227.42</v>
      </c>
      <c r="I39" s="507">
        <v>-7774.12</v>
      </c>
      <c r="J39" s="507">
        <v>16408.61</v>
      </c>
      <c r="K39" s="507">
        <v>15556.52</v>
      </c>
    </row>
    <row r="40" spans="1:11" x14ac:dyDescent="0.3">
      <c r="A40" s="421" t="s">
        <v>256</v>
      </c>
      <c r="B40" s="507">
        <v>-27260.17</v>
      </c>
      <c r="C40" s="507">
        <v>410357.98</v>
      </c>
      <c r="D40" s="507">
        <v>188227.31</v>
      </c>
      <c r="E40" s="507">
        <v>240645.46</v>
      </c>
      <c r="F40" s="507">
        <v>-168068.87</v>
      </c>
      <c r="G40" s="507">
        <v>229528.12</v>
      </c>
      <c r="H40" s="507">
        <v>192833.82</v>
      </c>
      <c r="I40" s="507">
        <v>-6922.08</v>
      </c>
      <c r="J40" s="507">
        <v>18550.18</v>
      </c>
      <c r="K40" s="507">
        <v>17559.509999999998</v>
      </c>
    </row>
    <row r="41" spans="1:11" ht="15.6" customHeight="1" x14ac:dyDescent="0.3">
      <c r="A41" s="421" t="s">
        <v>80</v>
      </c>
      <c r="B41" s="507">
        <v>-45774.96</v>
      </c>
      <c r="C41" s="507">
        <v>264093.03999999998</v>
      </c>
      <c r="D41" s="507">
        <v>199195.01</v>
      </c>
      <c r="E41" s="507">
        <v>212326.08</v>
      </c>
      <c r="F41" s="507">
        <v>-131374.85</v>
      </c>
      <c r="G41" s="507">
        <v>199166.5</v>
      </c>
      <c r="H41" s="507">
        <v>198960.53</v>
      </c>
      <c r="I41" s="507">
        <v>-5931.35</v>
      </c>
      <c r="J41" s="507">
        <v>20451.36</v>
      </c>
      <c r="K41" s="507">
        <v>13821.06</v>
      </c>
    </row>
    <row r="42" spans="1:11" ht="15.6" customHeight="1" x14ac:dyDescent="0.3">
      <c r="A42" s="421" t="s">
        <v>81</v>
      </c>
      <c r="B42" s="508">
        <v>-193203</v>
      </c>
      <c r="C42" s="508">
        <v>610930.15</v>
      </c>
      <c r="D42" s="508">
        <v>263208.25</v>
      </c>
      <c r="E42" s="508">
        <v>178583.76</v>
      </c>
      <c r="F42" s="508">
        <v>-131217.99</v>
      </c>
      <c r="G42" s="508">
        <v>162997.51</v>
      </c>
      <c r="H42" s="508">
        <v>200255.24</v>
      </c>
      <c r="I42" s="508">
        <v>698.96</v>
      </c>
      <c r="J42" s="508">
        <v>21613.1</v>
      </c>
      <c r="K42" s="508">
        <v>32571.64</v>
      </c>
    </row>
    <row r="43" spans="1:11" ht="16.95" customHeight="1" x14ac:dyDescent="0.3">
      <c r="A43" s="421" t="s">
        <v>218</v>
      </c>
      <c r="B43" s="507">
        <v>-24064.83</v>
      </c>
      <c r="C43" s="507">
        <v>641272.17000000004</v>
      </c>
      <c r="D43" s="507">
        <v>244645.78</v>
      </c>
      <c r="E43" s="507">
        <v>250148.43</v>
      </c>
      <c r="F43" s="507">
        <v>-169782.89</v>
      </c>
      <c r="G43" s="507">
        <v>217164.57</v>
      </c>
      <c r="H43" s="507">
        <v>203406</v>
      </c>
      <c r="I43" s="507">
        <v>-10259.64</v>
      </c>
      <c r="J43" s="507">
        <v>27146.29</v>
      </c>
      <c r="K43" s="507">
        <v>20157.900000000001</v>
      </c>
    </row>
    <row r="44" spans="1:11" ht="15.6" customHeight="1" x14ac:dyDescent="0.3">
      <c r="A44" s="421" t="s">
        <v>107</v>
      </c>
      <c r="B44" s="507">
        <v>135541.69</v>
      </c>
      <c r="C44" s="507">
        <v>278999.21999999997</v>
      </c>
      <c r="D44" s="507">
        <v>266834.21000000002</v>
      </c>
      <c r="E44" s="507">
        <v>236153.21</v>
      </c>
      <c r="F44" s="507">
        <v>-156024.19</v>
      </c>
      <c r="G44" s="507">
        <v>222418.33</v>
      </c>
      <c r="H44" s="507">
        <v>220446.38</v>
      </c>
      <c r="I44" s="507">
        <v>-3271.29</v>
      </c>
      <c r="J44" s="507">
        <v>20959.34</v>
      </c>
      <c r="K44" s="507">
        <v>21414.03</v>
      </c>
    </row>
    <row r="45" spans="1:11" ht="15.6" customHeight="1" x14ac:dyDescent="0.3">
      <c r="A45" s="421" t="s">
        <v>110</v>
      </c>
      <c r="B45" s="507">
        <v>-88446.5</v>
      </c>
      <c r="C45" s="507">
        <v>427902.62</v>
      </c>
      <c r="D45" s="507">
        <v>142623.60999999999</v>
      </c>
      <c r="E45" s="507">
        <v>290031.35999999999</v>
      </c>
      <c r="F45" s="507">
        <v>-154052.22</v>
      </c>
      <c r="G45" s="507">
        <v>276671.74</v>
      </c>
      <c r="H45" s="507">
        <v>263039.31</v>
      </c>
      <c r="I45" s="507">
        <v>-3725.97</v>
      </c>
      <c r="J45" s="507">
        <v>22520.59</v>
      </c>
      <c r="K45" s="507">
        <v>22116.080000000002</v>
      </c>
    </row>
    <row r="46" spans="1:11" ht="15.6" customHeight="1" x14ac:dyDescent="0.3">
      <c r="A46" s="421" t="s">
        <v>133</v>
      </c>
      <c r="B46" s="507">
        <v>-93198.86</v>
      </c>
      <c r="C46" s="507">
        <v>360354.55</v>
      </c>
      <c r="D46" s="507">
        <v>74975.72</v>
      </c>
      <c r="E46" s="507">
        <v>266892.24</v>
      </c>
      <c r="F46" s="507">
        <v>-140419.82</v>
      </c>
      <c r="G46" s="507">
        <v>250989.4</v>
      </c>
      <c r="H46" s="507">
        <v>255870.46</v>
      </c>
      <c r="I46" s="507">
        <v>-3321.48</v>
      </c>
      <c r="J46" s="507">
        <v>24060.81</v>
      </c>
      <c r="K46" s="507">
        <v>28547.95</v>
      </c>
    </row>
    <row r="47" spans="1:11" ht="15.6" customHeight="1" x14ac:dyDescent="0.3">
      <c r="A47" s="422" t="s">
        <v>142</v>
      </c>
      <c r="B47" s="507">
        <v>-74438.86</v>
      </c>
      <c r="C47" s="507">
        <v>373063.44</v>
      </c>
      <c r="D47" s="507">
        <v>64496.24</v>
      </c>
      <c r="E47" s="507">
        <v>352824.12</v>
      </c>
      <c r="F47" s="507">
        <v>-145300.89000000001</v>
      </c>
      <c r="G47" s="507">
        <v>339569.12</v>
      </c>
      <c r="H47" s="507">
        <v>274300.94</v>
      </c>
      <c r="I47" s="507">
        <v>-7808.64</v>
      </c>
      <c r="J47" s="507">
        <v>25115.7</v>
      </c>
      <c r="K47" s="507">
        <v>28656.97</v>
      </c>
    </row>
    <row r="48" spans="1:11" ht="15.6" customHeight="1" x14ac:dyDescent="0.3">
      <c r="A48" s="509" t="s">
        <v>194</v>
      </c>
      <c r="B48" s="507">
        <v>-118695.79</v>
      </c>
      <c r="C48" s="507">
        <v>291569.74</v>
      </c>
      <c r="D48" s="507">
        <v>69568.13</v>
      </c>
      <c r="E48" s="507">
        <v>252350.64</v>
      </c>
      <c r="F48" s="507">
        <v>-80032.75</v>
      </c>
      <c r="G48" s="507">
        <v>235720.29</v>
      </c>
      <c r="H48" s="507">
        <v>272496.64000000001</v>
      </c>
      <c r="I48" s="507">
        <v>-11349.85</v>
      </c>
      <c r="J48" s="507">
        <v>24911.17</v>
      </c>
      <c r="K48" s="507">
        <v>24441.45</v>
      </c>
    </row>
    <row r="49" spans="1:11" ht="16.95" customHeight="1" x14ac:dyDescent="0.3">
      <c r="A49" s="422" t="s">
        <v>190</v>
      </c>
      <c r="B49" s="504">
        <f>+B48+C48-D48-E48</f>
        <v>-149044.82</v>
      </c>
      <c r="C49" s="510">
        <f>+C34</f>
        <v>397057.8</v>
      </c>
      <c r="D49" s="510" t="s">
        <v>161</v>
      </c>
      <c r="E49" s="511">
        <v>294244</v>
      </c>
      <c r="F49" s="504">
        <f>+F48+G48-H48</f>
        <v>-116809.1</v>
      </c>
      <c r="G49" s="510" t="s">
        <v>161</v>
      </c>
      <c r="H49" s="510" t="s">
        <v>161</v>
      </c>
      <c r="I49" s="504">
        <f>+I48+J48-K48</f>
        <v>-10880.130000000003</v>
      </c>
      <c r="J49" s="510" t="s">
        <v>161</v>
      </c>
      <c r="K49" s="512" t="s">
        <v>161</v>
      </c>
    </row>
    <row r="50" spans="1:11" ht="16.95" customHeight="1" x14ac:dyDescent="0.3">
      <c r="A50" s="423" t="s">
        <v>204</v>
      </c>
      <c r="B50" s="510" t="s">
        <v>161</v>
      </c>
      <c r="C50" s="510" t="s">
        <v>161</v>
      </c>
      <c r="D50" s="510" t="s">
        <v>161</v>
      </c>
      <c r="E50" s="511">
        <v>308244</v>
      </c>
      <c r="F50" s="504" t="s">
        <v>161</v>
      </c>
      <c r="G50" s="510" t="s">
        <v>161</v>
      </c>
      <c r="H50" s="510" t="s">
        <v>161</v>
      </c>
      <c r="I50" s="504" t="s">
        <v>161</v>
      </c>
      <c r="J50" s="510" t="s">
        <v>161</v>
      </c>
      <c r="K50" s="513"/>
    </row>
    <row r="51" spans="1:11" ht="12.6" customHeight="1" x14ac:dyDescent="0.4">
      <c r="A51" s="384"/>
      <c r="B51" s="514"/>
      <c r="C51" s="514"/>
      <c r="D51" s="514"/>
      <c r="E51" s="515"/>
      <c r="F51" s="516"/>
      <c r="G51" s="514"/>
      <c r="H51" s="514"/>
      <c r="I51" s="516"/>
      <c r="J51" s="514"/>
      <c r="K51" s="517"/>
    </row>
    <row r="52" spans="1:11" ht="18.75" customHeight="1" x14ac:dyDescent="0.3">
      <c r="A52" s="518" t="s">
        <v>162</v>
      </c>
      <c r="B52" s="519"/>
      <c r="C52" s="519"/>
      <c r="D52" s="519"/>
      <c r="E52" s="519"/>
      <c r="F52" s="519"/>
      <c r="G52" s="519"/>
      <c r="H52" s="519"/>
      <c r="I52" s="519"/>
      <c r="J52" s="519"/>
      <c r="K52" s="519"/>
    </row>
    <row r="53" spans="1:11" ht="15.6" customHeight="1" x14ac:dyDescent="0.3">
      <c r="A53" s="658" t="s">
        <v>111</v>
      </c>
      <c r="B53" s="658"/>
      <c r="C53" s="658"/>
      <c r="D53" s="658"/>
      <c r="E53" s="658"/>
      <c r="F53" s="658"/>
      <c r="G53" s="658"/>
      <c r="H53" s="658"/>
      <c r="I53" s="658"/>
      <c r="J53" s="658"/>
      <c r="K53" s="658"/>
    </row>
    <row r="54" spans="1:11" ht="15.6" customHeight="1" x14ac:dyDescent="0.3">
      <c r="A54" s="520" t="s">
        <v>184</v>
      </c>
      <c r="B54" s="520"/>
      <c r="C54" s="520"/>
      <c r="D54" s="520"/>
      <c r="E54" s="520"/>
      <c r="F54" s="520"/>
      <c r="G54" s="520"/>
      <c r="H54" s="520"/>
      <c r="I54" s="520"/>
      <c r="J54" s="520"/>
      <c r="K54" s="520"/>
    </row>
    <row r="55" spans="1:11" ht="15.6" customHeight="1" x14ac:dyDescent="0.3">
      <c r="A55" s="658" t="s">
        <v>104</v>
      </c>
      <c r="B55" s="658"/>
      <c r="C55" s="658"/>
      <c r="D55" s="658"/>
      <c r="E55" s="658"/>
      <c r="F55" s="658"/>
      <c r="G55" s="658"/>
      <c r="H55" s="658"/>
      <c r="I55" s="658"/>
      <c r="J55" s="658"/>
      <c r="K55" s="658"/>
    </row>
    <row r="56" spans="1:11" ht="15.6" customHeight="1" x14ac:dyDescent="0.3">
      <c r="A56" s="658" t="s">
        <v>105</v>
      </c>
      <c r="B56" s="658"/>
      <c r="C56" s="658"/>
      <c r="D56" s="658"/>
      <c r="E56" s="658"/>
      <c r="F56" s="658"/>
      <c r="G56" s="658"/>
      <c r="H56" s="658"/>
      <c r="I56" s="658"/>
      <c r="J56" s="658"/>
      <c r="K56" s="658"/>
    </row>
    <row r="57" spans="1:11" ht="15.6" customHeight="1" x14ac:dyDescent="0.3">
      <c r="A57" s="424" t="s">
        <v>163</v>
      </c>
      <c r="B57" s="424"/>
      <c r="C57" s="424"/>
      <c r="D57" s="424"/>
      <c r="E57" s="424"/>
      <c r="F57" s="424"/>
      <c r="G57" s="424"/>
      <c r="H57" s="424"/>
      <c r="I57" s="424"/>
      <c r="J57" s="424"/>
      <c r="K57" s="424"/>
    </row>
    <row r="58" spans="1:11" ht="15.6" customHeight="1" x14ac:dyDescent="0.3">
      <c r="A58" s="521" t="s">
        <v>193</v>
      </c>
      <c r="B58" s="522"/>
      <c r="C58" s="522"/>
      <c r="D58" s="522"/>
      <c r="E58" s="522"/>
      <c r="F58" s="522"/>
      <c r="G58" s="519"/>
      <c r="H58" s="519"/>
      <c r="I58" s="519"/>
      <c r="J58" s="519"/>
      <c r="K58" s="519"/>
    </row>
    <row r="59" spans="1:11" ht="15.6" customHeight="1" x14ac:dyDescent="0.3">
      <c r="A59" s="521" t="s">
        <v>205</v>
      </c>
      <c r="B59" s="522"/>
      <c r="C59" s="522"/>
      <c r="D59" s="522"/>
      <c r="E59" s="522"/>
      <c r="F59" s="522"/>
      <c r="G59" s="519"/>
      <c r="H59" s="519"/>
      <c r="I59" s="519"/>
      <c r="J59" s="519"/>
      <c r="K59" s="519"/>
    </row>
    <row r="60" spans="1:11" ht="15.6" customHeight="1" x14ac:dyDescent="0.3">
      <c r="A60" s="518" t="s">
        <v>206</v>
      </c>
      <c r="B60" s="518"/>
      <c r="C60" s="518"/>
      <c r="D60" s="518"/>
      <c r="E60" s="518"/>
      <c r="F60" s="518"/>
      <c r="G60" s="518"/>
      <c r="H60" s="518"/>
      <c r="I60" s="518"/>
      <c r="J60" s="518"/>
      <c r="K60" s="518"/>
    </row>
    <row r="61" spans="1:11" x14ac:dyDescent="0.3">
      <c r="A61" s="518"/>
    </row>
  </sheetData>
  <mergeCells count="11">
    <mergeCell ref="A53:K53"/>
    <mergeCell ref="A55:K55"/>
    <mergeCell ref="A56:K56"/>
    <mergeCell ref="A1:K1"/>
    <mergeCell ref="A2:A4"/>
    <mergeCell ref="B2:E2"/>
    <mergeCell ref="F2:H2"/>
    <mergeCell ref="I2:K2"/>
    <mergeCell ref="B3:E3"/>
    <mergeCell ref="F3:H3"/>
    <mergeCell ref="I3:K3"/>
  </mergeCells>
  <pageMargins left="0.5" right="0.17" top="1" bottom="0.17" header="0.17" footer="0.17"/>
  <pageSetup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Page </vt:lpstr>
      <vt:lpstr>Table 1 WASDE</vt:lpstr>
      <vt:lpstr>Tab 2 Mexico</vt:lpstr>
      <vt:lpstr>Tab 3 WTO Raw  </vt:lpstr>
      <vt:lpstr>Tab 4 Refined</vt:lpstr>
      <vt:lpstr>Tab 5 FTAs </vt:lpstr>
      <vt:lpstr>Tab 6,7 Re-Export </vt:lpstr>
      <vt:lpstr>Table 8 FY 2020</vt:lpstr>
      <vt:lpstr>Table 9 Re-Export</vt:lpstr>
      <vt:lpstr>Tab 10 SCP</vt:lpstr>
      <vt:lpstr>'Cover Page '!Print_Area</vt:lpstr>
      <vt:lpstr>'Tab 10 SCP'!Print_Area</vt:lpstr>
      <vt:lpstr>'Tab 2 Mexico'!Print_Area</vt:lpstr>
      <vt:lpstr>'Tab 3 WTO Raw  '!Print_Area</vt:lpstr>
      <vt:lpstr>'Tab 4 Refined'!Print_Area</vt:lpstr>
      <vt:lpstr>'Tab 5 FTAs '!Print_Area</vt:lpstr>
      <vt:lpstr>'Tab 6,7 Re-Export '!Print_Area</vt:lpstr>
      <vt:lpstr>'Table 1 WASDE'!Print_Area</vt:lpstr>
      <vt:lpstr>'Table 8 FY 2020'!Print_Area</vt:lpstr>
      <vt:lpstr>'Table 9 Re-Export'!Print_Area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2019-11-04T15:47:22Z</cp:lastPrinted>
  <dcterms:created xsi:type="dcterms:W3CDTF">2008-01-25T21:12:54Z</dcterms:created>
  <dcterms:modified xsi:type="dcterms:W3CDTF">2019-11-08T18:16:49Z</dcterms:modified>
</cp:coreProperties>
</file>