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Circular\Publish External\FY 2019\"/>
    </mc:Choice>
  </mc:AlternateContent>
  <xr:revisionPtr revIDLastSave="0" documentId="13_ncr:1_{8F447DC5-1484-4F2C-8C82-C2B2FB867B0B}" xr6:coauthVersionLast="41" xr6:coauthVersionMax="41" xr10:uidLastSave="{00000000-0000-0000-0000-000000000000}"/>
  <bookViews>
    <workbookView xWindow="-108" yWindow="-108" windowWidth="23256" windowHeight="12576" tabRatio="925" xr2:uid="{00000000-000D-0000-FFFF-FFFF00000000}"/>
  </bookViews>
  <sheets>
    <sheet name="Cover Page " sheetId="139" r:id="rId1"/>
    <sheet name="Table 1 WASDE" sheetId="74" r:id="rId2"/>
    <sheet name="Tab 2 Mexico" sheetId="12" r:id="rId3"/>
    <sheet name="Tab 3A WTO Raw  " sheetId="1" r:id="rId4"/>
    <sheet name="Table 3B Raw " sheetId="150" r:id="rId5"/>
    <sheet name="Tab 4 Refined" sheetId="8" r:id="rId6"/>
    <sheet name="Tab 5 FTAs " sheetId="54" r:id="rId7"/>
    <sheet name="Tab 6,7 Re-Export " sheetId="116" r:id="rId8"/>
    <sheet name="Table 8 FY 2019" sheetId="123" r:id="rId9"/>
    <sheet name="Table 9 Re-Export" sheetId="168" r:id="rId10"/>
    <sheet name="Tab 10 SCP" sheetId="45" r:id="rId11"/>
  </sheets>
  <externalReferences>
    <externalReference r:id="rId12"/>
    <externalReference r:id="rId13"/>
  </externalReferences>
  <definedNames>
    <definedName name="CCCInv" localSheetId="10">#REF!</definedName>
    <definedName name="CCCInv" localSheetId="6">#REF!</definedName>
    <definedName name="CCCInv" localSheetId="4">#REF!</definedName>
    <definedName name="CCCInv" localSheetId="9">#REF!</definedName>
    <definedName name="CCCInv">#REF!</definedName>
    <definedName name="CertificateGains" localSheetId="10">#REF!</definedName>
    <definedName name="CertificateGains" localSheetId="6">#REF!</definedName>
    <definedName name="CertificateGains" localSheetId="4">#REF!</definedName>
    <definedName name="CertificateGains" localSheetId="9">#REF!</definedName>
    <definedName name="CertificateGains">#REF!</definedName>
    <definedName name="ComplyAcres" localSheetId="10">#REF!</definedName>
    <definedName name="ComplyAcres" localSheetId="6">#REF!</definedName>
    <definedName name="ComplyAcres" localSheetId="4">#REF!</definedName>
    <definedName name="ComplyAcres" localSheetId="9">#REF!</definedName>
    <definedName name="ComplyAcres">#REF!</definedName>
    <definedName name="ContractPaymentAcres" localSheetId="10">#REF!</definedName>
    <definedName name="ContractPaymentAcres" localSheetId="6">#REF!</definedName>
    <definedName name="ContractPaymentAcres" localSheetId="4">#REF!</definedName>
    <definedName name="ContractPaymentAcres" localSheetId="9">#REF!</definedName>
    <definedName name="ContractPaymentAcres">#REF!</definedName>
    <definedName name="CountercyclicalPaymentRate" localSheetId="10">#REF!</definedName>
    <definedName name="CountercyclicalPaymentRate" localSheetId="6">#REF!</definedName>
    <definedName name="CountercyclicalPaymentRate" localSheetId="4">#REF!</definedName>
    <definedName name="CountercyclicalPaymentRate" localSheetId="9">#REF!</definedName>
    <definedName name="CountercyclicalPaymentRate">#REF!</definedName>
    <definedName name="CountercyclicalPayments" localSheetId="10">#REF!</definedName>
    <definedName name="CountercyclicalPayments" localSheetId="6">#REF!</definedName>
    <definedName name="CountercyclicalPayments" localSheetId="4">#REF!</definedName>
    <definedName name="CountercyclicalPayments" localSheetId="9">#REF!</definedName>
    <definedName name="CountercyclicalPayments">#REF!</definedName>
    <definedName name="CountercyclicalPaymentYield" localSheetId="10">#REF!</definedName>
    <definedName name="CountercyclicalPaymentYield" localSheetId="6">#REF!</definedName>
    <definedName name="CountercyclicalPaymentYield" localSheetId="4">#REF!</definedName>
    <definedName name="CountercyclicalPaymentYield" localSheetId="9">#REF!</definedName>
    <definedName name="CountercyclicalPaymentYield">#REF!</definedName>
    <definedName name="CRPHistory" localSheetId="10">#REF!</definedName>
    <definedName name="CRPHistory" localSheetId="6">#REF!</definedName>
    <definedName name="CRPHistory" localSheetId="4">#REF!</definedName>
    <definedName name="CRPHistory" localSheetId="9">#REF!</definedName>
    <definedName name="CRPHistory">#REF!</definedName>
    <definedName name="CRPPayments" localSheetId="10">#REF!</definedName>
    <definedName name="CRPPayments" localSheetId="6">#REF!</definedName>
    <definedName name="CRPPayments" localSheetId="4">#REF!</definedName>
    <definedName name="CRPPayments" localSheetId="9">#REF!</definedName>
    <definedName name="CRPPayments">#REF!</definedName>
    <definedName name="DiffUnaccounted" localSheetId="10">#REF!</definedName>
    <definedName name="DiffUnaccounted" localSheetId="6">#REF!</definedName>
    <definedName name="DiffUnaccounted" localSheetId="4">#REF!</definedName>
    <definedName name="DiffUnaccounted" localSheetId="9">#REF!</definedName>
    <definedName name="DiffUnaccounted">#REF!</definedName>
    <definedName name="DirectCounterCyclicalPayments" localSheetId="10">#REF!</definedName>
    <definedName name="DirectCounterCyclicalPayments" localSheetId="6">#REF!</definedName>
    <definedName name="DirectCounterCyclicalPayments" localSheetId="4">#REF!</definedName>
    <definedName name="DirectCounterCyclicalPayments" localSheetId="9">#REF!</definedName>
    <definedName name="DirectCounterCyclicalPayments">#REF!</definedName>
    <definedName name="DirectPaymentRate" localSheetId="10">#REF!</definedName>
    <definedName name="DirectPaymentRate" localSheetId="6">#REF!</definedName>
    <definedName name="DirectPaymentRate" localSheetId="4">#REF!</definedName>
    <definedName name="DirectPaymentRate" localSheetId="9">#REF!</definedName>
    <definedName name="DirectPaymentRate">#REF!</definedName>
    <definedName name="DirectPayments" localSheetId="10">#REF!</definedName>
    <definedName name="DirectPayments" localSheetId="6">#REF!</definedName>
    <definedName name="DirectPayments" localSheetId="4">#REF!</definedName>
    <definedName name="DirectPayments" localSheetId="9">#REF!</definedName>
    <definedName name="DirectPayments">#REF!</definedName>
    <definedName name="DirectPaymentsExtract" localSheetId="10">[1]ExtractFileForDirect!#REF!</definedName>
    <definedName name="DirectPaymentsExtract" localSheetId="6">[1]ExtractFileForDirect!#REF!</definedName>
    <definedName name="DirectPaymentsExtract" localSheetId="7">[2]ExtractFileForDirect!#REF!</definedName>
    <definedName name="DirectPaymentsExtract" localSheetId="8">[1]ExtractFileForDirect!#REF!</definedName>
    <definedName name="DirectPaymentsExtract" localSheetId="9">[1]ExtractFileForDirect!#REF!</definedName>
    <definedName name="DirectPaymentsExtract">[1]ExtractFileForDirect!#REF!</definedName>
    <definedName name="DirectPaymentYield" localSheetId="10">#REF!</definedName>
    <definedName name="DirectPaymentYield" localSheetId="6">#REF!</definedName>
    <definedName name="DirectPaymentYield" localSheetId="7">#REF!</definedName>
    <definedName name="DirectPaymentYield" localSheetId="4">#REF!</definedName>
    <definedName name="DirectPaymentYield" localSheetId="9">#REF!</definedName>
    <definedName name="DirectPaymentYield">#REF!</definedName>
    <definedName name="Domestic" localSheetId="10">#REF!</definedName>
    <definedName name="Domestic" localSheetId="6">#REF!</definedName>
    <definedName name="Domestic" localSheetId="4">#REF!</definedName>
    <definedName name="Domestic" localSheetId="9">#REF!</definedName>
    <definedName name="Domestic">#REF!</definedName>
    <definedName name="Effective" localSheetId="10">#REF!</definedName>
    <definedName name="Effective" localSheetId="6">#REF!</definedName>
    <definedName name="Effective" localSheetId="4">#REF!</definedName>
    <definedName name="Effective" localSheetId="9">#REF!</definedName>
    <definedName name="Effective">#REF!</definedName>
    <definedName name="EV__LASTREFTIME__" hidden="1">38283.519537037</definedName>
    <definedName name="ExcelName13">#N/A</definedName>
    <definedName name="FarmValueOfProd" localSheetId="10">#REF!</definedName>
    <definedName name="FarmValueOfProd" localSheetId="6">#REF!</definedName>
    <definedName name="FarmValueOfProd" localSheetId="7">#REF!</definedName>
    <definedName name="FarmValueOfProd" localSheetId="4">#REF!</definedName>
    <definedName name="FarmValueOfProd" localSheetId="9">#REF!</definedName>
    <definedName name="FarmValueOfProd">#REF!</definedName>
    <definedName name="FISCAL" localSheetId="10">#REF!</definedName>
    <definedName name="FISCAL" localSheetId="6">#REF!</definedName>
    <definedName name="FISCAL" localSheetId="4">#REF!</definedName>
    <definedName name="FISCAL" localSheetId="9">#REF!</definedName>
    <definedName name="FISCAL">#REF!</definedName>
    <definedName name="FixedDecoupledPayments" localSheetId="10">#REF!</definedName>
    <definedName name="FixedDecoupledPayments" localSheetId="6">#REF!</definedName>
    <definedName name="FixedDecoupledPayments" localSheetId="4">#REF!</definedName>
    <definedName name="FixedDecoupledPayments" localSheetId="9">#REF!</definedName>
    <definedName name="FixedDecoupledPayments">#REF!</definedName>
    <definedName name="FreeStocks" localSheetId="10">#REF!</definedName>
    <definedName name="FreeStocks" localSheetId="6">#REF!</definedName>
    <definedName name="FreeStocks" localSheetId="4">#REF!</definedName>
    <definedName name="FreeStocks" localSheetId="9">#REF!</definedName>
    <definedName name="FreeStocks">#REF!</definedName>
    <definedName name="HarvestedAcres" localSheetId="10">#REF!</definedName>
    <definedName name="HarvestedAcres" localSheetId="6">#REF!</definedName>
    <definedName name="HarvestedAcres" localSheetId="4">#REF!</definedName>
    <definedName name="HarvestedAcres" localSheetId="9">#REF!</definedName>
    <definedName name="HarvestedAcres">#REF!</definedName>
    <definedName name="HarvestedYield" localSheetId="10">#REF!</definedName>
    <definedName name="HarvestedYield" localSheetId="6">#REF!</definedName>
    <definedName name="HarvestedYield" localSheetId="4">#REF!</definedName>
    <definedName name="HarvestedYield" localSheetId="9">#REF!</definedName>
    <definedName name="HarvestedYield">#REF!</definedName>
    <definedName name="Hoja1_Query">#N/A</definedName>
    <definedName name="Imports" localSheetId="10">#REF!</definedName>
    <definedName name="Imports" localSheetId="6">#REF!</definedName>
    <definedName name="Imports" localSheetId="7">#REF!</definedName>
    <definedName name="Imports" localSheetId="4">#REF!</definedName>
    <definedName name="Imports" localSheetId="9">#REF!</definedName>
    <definedName name="Imports">#REF!</definedName>
    <definedName name="LDPs" localSheetId="10">#REF!</definedName>
    <definedName name="LDPs" localSheetId="6">#REF!</definedName>
    <definedName name="LDPs" localSheetId="4">#REF!</definedName>
    <definedName name="LDPs" localSheetId="9">#REF!</definedName>
    <definedName name="LDPs">#REF!</definedName>
    <definedName name="LoanDeficiencyPayments" localSheetId="10">#REF!</definedName>
    <definedName name="LoanDeficiencyPayments" localSheetId="6">#REF!</definedName>
    <definedName name="LoanDeficiencyPayments" localSheetId="4">#REF!</definedName>
    <definedName name="LoanDeficiencyPayments" localSheetId="9">#REF!</definedName>
    <definedName name="LoanDeficiencyPayments">#REF!</definedName>
    <definedName name="LoanRate" localSheetId="10">#REF!</definedName>
    <definedName name="LoanRate" localSheetId="6">#REF!</definedName>
    <definedName name="LoanRate" localSheetId="4">#REF!</definedName>
    <definedName name="LoanRate" localSheetId="9">#REF!</definedName>
    <definedName name="LoanRate">#REF!</definedName>
    <definedName name="LoanRePaymntRate" localSheetId="10">#REF!</definedName>
    <definedName name="LoanRePaymntRate" localSheetId="6">#REF!</definedName>
    <definedName name="LoanRePaymntRate" localSheetId="4">#REF!</definedName>
    <definedName name="LoanRePaymntRate" localSheetId="9">#REF!</definedName>
    <definedName name="LoanRePaymntRate">#REF!</definedName>
    <definedName name="LoansCertGains" localSheetId="10">#REF!</definedName>
    <definedName name="LoansCertGains" localSheetId="6">#REF!</definedName>
    <definedName name="LoansCertGains" localSheetId="4">#REF!</definedName>
    <definedName name="LoansCertGains" localSheetId="9">#REF!</definedName>
    <definedName name="LoansCertGains">#REF!</definedName>
    <definedName name="LoansCertPurchasesCwt" localSheetId="10">#REF!</definedName>
    <definedName name="LoansCertPurchasesCwt" localSheetId="6">#REF!</definedName>
    <definedName name="LoansCertPurchasesCwt" localSheetId="4">#REF!</definedName>
    <definedName name="LoansCertPurchasesCwt" localSheetId="9">#REF!</definedName>
    <definedName name="LoansCertPurchasesCwt">#REF!</definedName>
    <definedName name="LoansCertPurchasesDoll" localSheetId="10">#REF!</definedName>
    <definedName name="LoansCertPurchasesDoll" localSheetId="6">#REF!</definedName>
    <definedName name="LoansCertPurchasesDoll" localSheetId="4">#REF!</definedName>
    <definedName name="LoansCertPurchasesDoll" localSheetId="9">#REF!</definedName>
    <definedName name="LoansCertPurchasesDoll">#REF!</definedName>
    <definedName name="LoansOutstanding" localSheetId="10">#REF!</definedName>
    <definedName name="LoansOutstanding" localSheetId="6">#REF!</definedName>
    <definedName name="LoansOutstanding" localSheetId="4">#REF!</definedName>
    <definedName name="LoansOutstanding" localSheetId="9">#REF!</definedName>
    <definedName name="LoansOutstanding">#REF!</definedName>
    <definedName name="LoansRepaidCYFY_2" localSheetId="10">#REF!</definedName>
    <definedName name="LoansRepaidCYFY_2" localSheetId="6">#REF!</definedName>
    <definedName name="LoansRepaidCYFY_2" localSheetId="4">#REF!</definedName>
    <definedName name="LoansRepaidCYFY_2" localSheetId="9">#REF!</definedName>
    <definedName name="LoansRepaidCYFY_2">#REF!</definedName>
    <definedName name="MarketingLoanWriteOffs" localSheetId="10">#REF!</definedName>
    <definedName name="MarketingLoanWriteOffs" localSheetId="6">#REF!</definedName>
    <definedName name="MarketingLoanWriteOffs" localSheetId="4">#REF!</definedName>
    <definedName name="MarketingLoanWriteOffs" localSheetId="9">#REF!</definedName>
    <definedName name="MarketingLoanWriteOffs">#REF!</definedName>
    <definedName name="Marketings" localSheetId="10">#REF!</definedName>
    <definedName name="Marketings" localSheetId="6">#REF!</definedName>
    <definedName name="Marketings" localSheetId="4">#REF!</definedName>
    <definedName name="Marketings" localSheetId="9">#REF!</definedName>
    <definedName name="Marketings">#REF!</definedName>
    <definedName name="MarketReturns" localSheetId="10">#REF!</definedName>
    <definedName name="MarketReturns" localSheetId="6">#REF!</definedName>
    <definedName name="MarketReturns" localSheetId="4">#REF!</definedName>
    <definedName name="MarketReturns" localSheetId="9">#REF!</definedName>
    <definedName name="MarketReturns">#REF!</definedName>
    <definedName name="MO_GoatsClipped" localSheetId="10">#REF!</definedName>
    <definedName name="MO_GoatsClipped" localSheetId="6">#REF!</definedName>
    <definedName name="MO_GoatsClipped" localSheetId="4">#REF!</definedName>
    <definedName name="MO_GoatsClipped" localSheetId="9">#REF!</definedName>
    <definedName name="MO_GoatsClipped">#REF!</definedName>
    <definedName name="MO_LDPs" localSheetId="10">#REF!</definedName>
    <definedName name="MO_LDPs" localSheetId="6">#REF!</definedName>
    <definedName name="MO_LDPs" localSheetId="4">#REF!</definedName>
    <definedName name="MO_LDPs" localSheetId="9">#REF!</definedName>
    <definedName name="MO_LDPs">#REF!</definedName>
    <definedName name="MO_LoanDeficiencyPayments" localSheetId="10">#REF!</definedName>
    <definedName name="MO_LoanDeficiencyPayments" localSheetId="6">#REF!</definedName>
    <definedName name="MO_LoanDeficiencyPayments" localSheetId="4">#REF!</definedName>
    <definedName name="MO_LoanDeficiencyPayments" localSheetId="9">#REF!</definedName>
    <definedName name="MO_LoanDeficiencyPayments">#REF!</definedName>
    <definedName name="MO_LoansMadeByCwt" localSheetId="10">#REF!</definedName>
    <definedName name="MO_LoansMadeByCwt" localSheetId="6">#REF!</definedName>
    <definedName name="MO_LoansMadeByCwt" localSheetId="4">#REF!</definedName>
    <definedName name="MO_LoansMadeByCwt" localSheetId="9">#REF!</definedName>
    <definedName name="MO_LoansMadeByCwt">#REF!</definedName>
    <definedName name="MO_LoansMadeByDoll" localSheetId="10">#REF!</definedName>
    <definedName name="MO_LoansMadeByDoll" localSheetId="6">#REF!</definedName>
    <definedName name="MO_LoansMadeByDoll" localSheetId="4">#REF!</definedName>
    <definedName name="MO_LoansMadeByDoll" localSheetId="9">#REF!</definedName>
    <definedName name="MO_LoansMadeByDoll">#REF!</definedName>
    <definedName name="MO_LoansRepaidByCwt" localSheetId="10">#REF!</definedName>
    <definedName name="MO_LoansRepaidByCwt" localSheetId="6">#REF!</definedName>
    <definedName name="MO_LoansRepaidByCwt" localSheetId="4">#REF!</definedName>
    <definedName name="MO_LoansRepaidByCwt" localSheetId="9">#REF!</definedName>
    <definedName name="MO_LoansRepaidByCwt">#REF!</definedName>
    <definedName name="MO_LoansRepaidByDoll" localSheetId="10">#REF!</definedName>
    <definedName name="MO_LoansRepaidByDoll" localSheetId="6">#REF!</definedName>
    <definedName name="MO_LoansRepaidByDoll" localSheetId="4">#REF!</definedName>
    <definedName name="MO_LoansRepaidByDoll" localSheetId="9">#REF!</definedName>
    <definedName name="MO_LoansRepaidByDoll">#REF!</definedName>
    <definedName name="MO_MarketingLoanWriteOffs" localSheetId="10">#REF!</definedName>
    <definedName name="MO_MarketingLoanWriteOffs" localSheetId="6">#REF!</definedName>
    <definedName name="MO_MarketingLoanWriteOffs" localSheetId="4">#REF!</definedName>
    <definedName name="MO_MarketingLoanWriteOffs" localSheetId="9">#REF!</definedName>
    <definedName name="MO_MarketingLoanWriteOffs">#REF!</definedName>
    <definedName name="MO_Marketings" localSheetId="10">#REF!</definedName>
    <definedName name="MO_Marketings" localSheetId="6">#REF!</definedName>
    <definedName name="MO_Marketings" localSheetId="4">#REF!</definedName>
    <definedName name="MO_Marketings" localSheetId="9">#REF!</definedName>
    <definedName name="MO_Marketings">#REF!</definedName>
    <definedName name="MO_MarketReturns" localSheetId="10">#REF!</definedName>
    <definedName name="MO_MarketReturns" localSheetId="6">#REF!</definedName>
    <definedName name="MO_MarketReturns" localSheetId="4">#REF!</definedName>
    <definedName name="MO_MarketReturns" localSheetId="9">#REF!</definedName>
    <definedName name="MO_MarketReturns">#REF!</definedName>
    <definedName name="MO_Yield" localSheetId="10">#REF!</definedName>
    <definedName name="MO_Yield" localSheetId="6">#REF!</definedName>
    <definedName name="MO_Yield" localSheetId="4">#REF!</definedName>
    <definedName name="MO_Yield" localSheetId="9">#REF!</definedName>
    <definedName name="MO_Yield">#REF!</definedName>
    <definedName name="MohairPayments" localSheetId="10">#REF!</definedName>
    <definedName name="MohairPayments" localSheetId="6">#REF!</definedName>
    <definedName name="MohairPayments" localSheetId="4">#REF!</definedName>
    <definedName name="MohairPayments" localSheetId="9">#REF!</definedName>
    <definedName name="MohairPayments">#REF!</definedName>
    <definedName name="new_table" localSheetId="4">#REF!</definedName>
    <definedName name="new_table" localSheetId="9">#REF!</definedName>
    <definedName name="new_table">#REF!</definedName>
    <definedName name="NumberGoatsClipped" localSheetId="10">#REF!</definedName>
    <definedName name="NumberGoatsClipped" localSheetId="6">#REF!</definedName>
    <definedName name="NumberGoatsClipped" localSheetId="4">#REF!</definedName>
    <definedName name="NumberGoatsClipped" localSheetId="9">#REF!</definedName>
    <definedName name="NumberGoatsClipped">#REF!</definedName>
    <definedName name="OldTable" localSheetId="4">#REF!</definedName>
    <definedName name="OldTable" localSheetId="9">#REF!</definedName>
    <definedName name="OldTable">#REF!</definedName>
    <definedName name="OTHER" localSheetId="4">#REF!</definedName>
    <definedName name="OTHER" localSheetId="9">#REF!</definedName>
    <definedName name="OTHER">#REF!</definedName>
    <definedName name="PlantedAcres" localSheetId="10">#REF!</definedName>
    <definedName name="PlantedAcres" localSheetId="6">#REF!</definedName>
    <definedName name="PlantedAcres" localSheetId="4">#REF!</definedName>
    <definedName name="PlantedAcres" localSheetId="9">#REF!</definedName>
    <definedName name="PlantedAcres">#REF!</definedName>
    <definedName name="price" localSheetId="10">#REF!</definedName>
    <definedName name="price" localSheetId="6">#REF!</definedName>
    <definedName name="price" localSheetId="4">#REF!</definedName>
    <definedName name="price" localSheetId="9">#REF!</definedName>
    <definedName name="price">#REF!</definedName>
    <definedName name="_xlnm.Print_Area" localSheetId="0">'Cover Page '!$B$3:$R$9</definedName>
    <definedName name="_xlnm.Print_Area" localSheetId="10">'Tab 10 SCP'!$A$1:$P$14</definedName>
    <definedName name="_xlnm.Print_Area" localSheetId="2">'Tab 2 Mexico'!$A$1:$N$31</definedName>
    <definedName name="_xlnm.Print_Area" localSheetId="3">'Tab 3A WTO Raw  '!$A$1:$T$50</definedName>
    <definedName name="_xlnm.Print_Area" localSheetId="5">'Tab 4 Refined'!$A$1:$P$22</definedName>
    <definedName name="_xlnm.Print_Area" localSheetId="6">'Tab 5 FTAs '!$A$1:$T$39</definedName>
    <definedName name="_xlnm.Print_Area" localSheetId="7">'Tab 6,7 Re-Export '!$A$1:$N$52</definedName>
    <definedName name="_xlnm.Print_Area" localSheetId="1">'Table 1 WASDE'!$A$1:$O$32</definedName>
    <definedName name="_xlnm.Print_Area" localSheetId="4">'Table 3B Raw '!$A$1:$E$47</definedName>
    <definedName name="_xlnm.Print_Area" localSheetId="8">'Table 8 FY 2019'!$A$1:$I$57</definedName>
    <definedName name="_xlnm.Print_Area" localSheetId="9">'Table 9 Re-Export'!$A$1:$K$61</definedName>
    <definedName name="_xlnm.Print_Area">#N/A</definedName>
    <definedName name="_xlnm.Print_Titles">#N/A</definedName>
    <definedName name="Production" localSheetId="10">#REF!</definedName>
    <definedName name="Production" localSheetId="6">#REF!</definedName>
    <definedName name="Production" localSheetId="7">#REF!</definedName>
    <definedName name="Production" localSheetId="4">#REF!</definedName>
    <definedName name="Production" localSheetId="9">#REF!</definedName>
    <definedName name="Production">#REF!</definedName>
    <definedName name="ProductionFlexibilityPayments" localSheetId="10">#REF!</definedName>
    <definedName name="ProductionFlexibilityPayments" localSheetId="6">#REF!</definedName>
    <definedName name="ProductionFlexibilityPayments" localSheetId="4">#REF!</definedName>
    <definedName name="ProductionFlexibilityPayments" localSheetId="9">#REF!</definedName>
    <definedName name="ProductionFlexibilityPayments">#REF!</definedName>
    <definedName name="SAP" localSheetId="10">#REF!</definedName>
    <definedName name="SAP" localSheetId="6">#REF!</definedName>
    <definedName name="SAP" localSheetId="4">#REF!</definedName>
    <definedName name="SAP" localSheetId="9">#REF!</definedName>
    <definedName name="SAP">#REF!</definedName>
    <definedName name="SupportPrice" localSheetId="10">#REF!</definedName>
    <definedName name="SupportPrice" localSheetId="6">#REF!</definedName>
    <definedName name="SupportPrice" localSheetId="4">#REF!</definedName>
    <definedName name="SupportPrice" localSheetId="9">#REF!</definedName>
    <definedName name="SupportPrice">#REF!</definedName>
    <definedName name="TargetPrice" localSheetId="10">#REF!</definedName>
    <definedName name="TargetPrice" localSheetId="6">#REF!</definedName>
    <definedName name="TargetPrice" localSheetId="4">#REF!</definedName>
    <definedName name="TargetPrice" localSheetId="9">#REF!</definedName>
    <definedName name="TargetPrice">#REF!</definedName>
    <definedName name="WO_BeginningStocks" localSheetId="10">#REF!</definedName>
    <definedName name="WO_BeginningStocks" localSheetId="6">#REF!</definedName>
    <definedName name="WO_BeginningStocks" localSheetId="4">#REF!</definedName>
    <definedName name="WO_BeginningStocks" localSheetId="9">#REF!</definedName>
    <definedName name="WO_BeginningStocks">#REF!</definedName>
    <definedName name="WO_DiffUnAccted" localSheetId="10">#REF!</definedName>
    <definedName name="WO_DiffUnAccted" localSheetId="6">#REF!</definedName>
    <definedName name="WO_DiffUnAccted" localSheetId="4">#REF!</definedName>
    <definedName name="WO_DiffUnAccted" localSheetId="9">#REF!</definedName>
    <definedName name="WO_DiffUnAccted">#REF!</definedName>
    <definedName name="WO_DomesticUse" localSheetId="10">#REF!</definedName>
    <definedName name="WO_DomesticUse" localSheetId="6">#REF!</definedName>
    <definedName name="WO_DomesticUse" localSheetId="4">#REF!</definedName>
    <definedName name="WO_DomesticUse" localSheetId="9">#REF!</definedName>
    <definedName name="WO_DomesticUse">#REF!</definedName>
    <definedName name="WO_Exports" localSheetId="10">#REF!</definedName>
    <definedName name="WO_Exports" localSheetId="6">#REF!</definedName>
    <definedName name="WO_Exports" localSheetId="4">#REF!</definedName>
    <definedName name="WO_Exports" localSheetId="9">#REF!</definedName>
    <definedName name="WO_Exports">#REF!</definedName>
    <definedName name="WO_FreeStocks" localSheetId="10">#REF!</definedName>
    <definedName name="WO_FreeStocks" localSheetId="6">#REF!</definedName>
    <definedName name="WO_FreeStocks" localSheetId="4">#REF!</definedName>
    <definedName name="WO_FreeStocks" localSheetId="9">#REF!</definedName>
    <definedName name="WO_FreeStocks">#REF!</definedName>
    <definedName name="WO_Imports" localSheetId="10">#REF!</definedName>
    <definedName name="WO_Imports" localSheetId="6">#REF!</definedName>
    <definedName name="WO_Imports" localSheetId="4">#REF!</definedName>
    <definedName name="WO_Imports" localSheetId="9">#REF!</definedName>
    <definedName name="WO_Imports">#REF!</definedName>
    <definedName name="WO_LDPs" localSheetId="10">#REF!</definedName>
    <definedName name="WO_LDPs" localSheetId="6">#REF!</definedName>
    <definedName name="WO_LDPs" localSheetId="4">#REF!</definedName>
    <definedName name="WO_LDPs" localSheetId="9">#REF!</definedName>
    <definedName name="WO_LDPs">#REF!</definedName>
    <definedName name="WO_LDPsPelts" localSheetId="10">#REF!</definedName>
    <definedName name="WO_LDPsPelts" localSheetId="6">#REF!</definedName>
    <definedName name="WO_LDPsPelts" localSheetId="4">#REF!</definedName>
    <definedName name="WO_LDPsPelts" localSheetId="9">#REF!</definedName>
    <definedName name="WO_LDPsPelts">#REF!</definedName>
    <definedName name="WO_LoanDeficiencyPayments" localSheetId="10">#REF!</definedName>
    <definedName name="WO_LoanDeficiencyPayments" localSheetId="6">#REF!</definedName>
    <definedName name="WO_LoanDeficiencyPayments" localSheetId="4">#REF!</definedName>
    <definedName name="WO_LoanDeficiencyPayments" localSheetId="9">#REF!</definedName>
    <definedName name="WO_LoanDeficiencyPayments">#REF!</definedName>
    <definedName name="WO_LoansMadeByCwt" localSheetId="10">#REF!</definedName>
    <definedName name="WO_LoansMadeByCwt" localSheetId="6">#REF!</definedName>
    <definedName name="WO_LoansMadeByCwt" localSheetId="4">#REF!</definedName>
    <definedName name="WO_LoansMadeByCwt" localSheetId="9">#REF!</definedName>
    <definedName name="WO_LoansMadeByCwt">#REF!</definedName>
    <definedName name="WO_LoansMadeByDoll" localSheetId="10">#REF!</definedName>
    <definedName name="WO_LoansMadeByDoll" localSheetId="6">#REF!</definedName>
    <definedName name="WO_LoansMadeByDoll" localSheetId="4">#REF!</definedName>
    <definedName name="WO_LoansMadeByDoll" localSheetId="9">#REF!</definedName>
    <definedName name="WO_LoansMadeByDoll">#REF!</definedName>
    <definedName name="WO_LoansRepaidByCwt" localSheetId="10">#REF!</definedName>
    <definedName name="WO_LoansRepaidByCwt" localSheetId="6">#REF!</definedName>
    <definedName name="WO_LoansRepaidByCwt" localSheetId="4">#REF!</definedName>
    <definedName name="WO_LoansRepaidByCwt" localSheetId="9">#REF!</definedName>
    <definedName name="WO_LoansRepaidByCwt">#REF!</definedName>
    <definedName name="WO_LoansRepaidByDoll" localSheetId="10">#REF!</definedName>
    <definedName name="WO_LoansRepaidByDoll" localSheetId="6">#REF!</definedName>
    <definedName name="WO_LoansRepaidByDoll" localSheetId="4">#REF!</definedName>
    <definedName name="WO_LoansRepaidByDoll" localSheetId="9">#REF!</definedName>
    <definedName name="WO_LoansRepaidByDoll">#REF!</definedName>
    <definedName name="WO_MarketingLoanWriteOffs" localSheetId="10">#REF!</definedName>
    <definedName name="WO_MarketingLoanWriteOffs" localSheetId="6">#REF!</definedName>
    <definedName name="WO_MarketingLoanWriteOffs" localSheetId="4">#REF!</definedName>
    <definedName name="WO_MarketingLoanWriteOffs" localSheetId="9">#REF!</definedName>
    <definedName name="WO_MarketingLoanWriteOffs">#REF!</definedName>
    <definedName name="WO_Marketings" localSheetId="10">#REF!</definedName>
    <definedName name="WO_Marketings" localSheetId="6">#REF!</definedName>
    <definedName name="WO_Marketings" localSheetId="4">#REF!</definedName>
    <definedName name="WO_Marketings" localSheetId="9">#REF!</definedName>
    <definedName name="WO_Marketings">#REF!</definedName>
    <definedName name="WO_MarketReturns" localSheetId="10">#REF!</definedName>
    <definedName name="WO_MarketReturns" localSheetId="6">#REF!</definedName>
    <definedName name="WO_MarketReturns" localSheetId="4">#REF!</definedName>
    <definedName name="WO_MarketReturns" localSheetId="9">#REF!</definedName>
    <definedName name="WO_MarketReturns">#REF!</definedName>
    <definedName name="WO_production" localSheetId="10">#REF!</definedName>
    <definedName name="WO_production" localSheetId="6">#REF!</definedName>
    <definedName name="WO_production" localSheetId="4">#REF!</definedName>
    <definedName name="WO_production" localSheetId="9">#REF!</definedName>
    <definedName name="WO_production">#REF!</definedName>
    <definedName name="WO_SheepShorn" localSheetId="10">#REF!</definedName>
    <definedName name="WO_SheepShorn" localSheetId="6">#REF!</definedName>
    <definedName name="WO_SheepShorn" localSheetId="4">#REF!</definedName>
    <definedName name="WO_SheepShorn" localSheetId="9">#REF!</definedName>
    <definedName name="WO_SheepShorn">#REF!</definedName>
    <definedName name="WO_ShornWool" localSheetId="10">#REF!</definedName>
    <definedName name="WO_ShornWool" localSheetId="6">#REF!</definedName>
    <definedName name="WO_ShornWool" localSheetId="4">#REF!</definedName>
    <definedName name="WO_ShornWool" localSheetId="9">#REF!</definedName>
    <definedName name="WO_ShornWool">#REF!</definedName>
    <definedName name="WO_StockSheep" localSheetId="10">#REF!</definedName>
    <definedName name="WO_StockSheep" localSheetId="6">#REF!</definedName>
    <definedName name="WO_StockSheep" localSheetId="4">#REF!</definedName>
    <definedName name="WO_StockSheep" localSheetId="9">#REF!</definedName>
    <definedName name="WO_StockSheep">#REF!</definedName>
    <definedName name="WO_Yield" localSheetId="10">#REF!</definedName>
    <definedName name="WO_Yield" localSheetId="6">#REF!</definedName>
    <definedName name="WO_Yield" localSheetId="4">#REF!</definedName>
    <definedName name="WO_Yield" localSheetId="9">#REF!</definedName>
    <definedName name="WO_Yield">#REF!</definedName>
    <definedName name="XLSIMSIM" localSheetId="0" hidden="1">{"Sim",1,"Output 1","MProd!$U$230","1","4","10,000","298503897"}</definedName>
    <definedName name="XLSIMSIM" localSheetId="7" hidden="1">{"Sim",1,"Output 1","MProd!$U$230","1","4","10,000","298503897"}</definedName>
    <definedName name="XLSIMSIM" localSheetId="4" hidden="1">{"Sim",1,"Output 1","MProd!$U$230","1","4","10,000","298503897"}</definedName>
    <definedName name="XLSIMSIM" localSheetId="8"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Yield" localSheetId="10">#REF!</definedName>
    <definedName name="Yield" localSheetId="6">#REF!</definedName>
    <definedName name="Yield" localSheetId="7">#REF!</definedName>
    <definedName name="Yield" localSheetId="4">#REF!</definedName>
    <definedName name="Yield" localSheetId="9">#REF!</definedName>
    <definedName name="Yiel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 i="116" l="1"/>
  <c r="D49" i="116" l="1"/>
  <c r="C49" i="116"/>
  <c r="B49" i="116"/>
  <c r="N9" i="12" l="1"/>
  <c r="M22" i="12"/>
  <c r="P43" i="1" l="1"/>
  <c r="P42" i="1"/>
  <c r="P40" i="1"/>
  <c r="P39" i="1"/>
  <c r="P37" i="1"/>
  <c r="P35" i="1"/>
  <c r="P34" i="1"/>
  <c r="P33" i="1"/>
  <c r="P32" i="1"/>
  <c r="P30" i="1"/>
  <c r="P29" i="1"/>
  <c r="P27" i="1"/>
  <c r="P26" i="1"/>
  <c r="P24" i="1"/>
  <c r="P23" i="1"/>
  <c r="P21" i="1"/>
  <c r="P20" i="1"/>
  <c r="P19" i="1"/>
  <c r="P11" i="1"/>
  <c r="P12" i="1"/>
  <c r="P13" i="1"/>
  <c r="P14" i="1"/>
  <c r="P15" i="1"/>
  <c r="P16" i="1"/>
  <c r="P17" i="1"/>
  <c r="P6" i="1"/>
  <c r="P7" i="1"/>
  <c r="P8" i="1"/>
  <c r="P9" i="1"/>
  <c r="P10" i="1"/>
  <c r="P5" i="1"/>
  <c r="D19" i="123" l="1"/>
  <c r="C19" i="123"/>
  <c r="P44" i="1" l="1"/>
  <c r="P41" i="1"/>
  <c r="P38" i="1"/>
  <c r="P36" i="1"/>
  <c r="P31" i="1"/>
  <c r="P25" i="1"/>
  <c r="P22" i="1"/>
  <c r="P18" i="1"/>
  <c r="C11" i="74" l="1"/>
  <c r="D11" i="74"/>
  <c r="E11" i="74"/>
  <c r="F11" i="74"/>
  <c r="G11" i="74"/>
  <c r="H11" i="74"/>
  <c r="I11" i="74"/>
  <c r="J11" i="74"/>
  <c r="K11" i="74"/>
  <c r="L11" i="74"/>
  <c r="M11" i="74"/>
  <c r="N11" i="74"/>
  <c r="L22" i="12"/>
  <c r="C33" i="168" l="1"/>
  <c r="C34" i="168" s="1"/>
  <c r="C49" i="168" s="1"/>
  <c r="I49" i="168" l="1"/>
  <c r="F49" i="168"/>
  <c r="B49" i="168"/>
  <c r="C24" i="116" l="1"/>
  <c r="D24" i="116"/>
  <c r="E24" i="116"/>
  <c r="F24" i="116"/>
  <c r="G24" i="116"/>
  <c r="H24" i="116"/>
  <c r="I24" i="116"/>
  <c r="J24" i="116"/>
  <c r="K24" i="116"/>
  <c r="L24" i="116"/>
  <c r="M24" i="116"/>
  <c r="B24" i="116"/>
  <c r="N24" i="116" l="1"/>
  <c r="C19" i="116" l="1"/>
  <c r="D19" i="116"/>
  <c r="E19" i="116"/>
  <c r="F19" i="116"/>
  <c r="G19" i="116"/>
  <c r="H19" i="116"/>
  <c r="I19" i="116"/>
  <c r="J19" i="116"/>
  <c r="K19" i="116"/>
  <c r="L19" i="116"/>
  <c r="M19" i="116"/>
  <c r="B19" i="116"/>
  <c r="N18" i="116"/>
  <c r="K25" i="116" l="1"/>
  <c r="K27" i="116" s="1"/>
  <c r="C25" i="116"/>
  <c r="C27" i="116" s="1"/>
  <c r="J25" i="116"/>
  <c r="J27" i="116" s="1"/>
  <c r="I25" i="116"/>
  <c r="I27" i="116" s="1"/>
  <c r="G25" i="116"/>
  <c r="G27" i="116" s="1"/>
  <c r="N19" i="116"/>
  <c r="B25" i="116"/>
  <c r="F25" i="116"/>
  <c r="F27" i="116" s="1"/>
  <c r="M25" i="116"/>
  <c r="M27" i="116" s="1"/>
  <c r="E25" i="116"/>
  <c r="E27" i="116" s="1"/>
  <c r="L25" i="116"/>
  <c r="L27" i="116" s="1"/>
  <c r="H25" i="116"/>
  <c r="H27" i="116" s="1"/>
  <c r="D25" i="116"/>
  <c r="D27" i="116" s="1"/>
  <c r="R24" i="54"/>
  <c r="R23" i="54"/>
  <c r="R20" i="54"/>
  <c r="R19" i="54"/>
  <c r="R18" i="54"/>
  <c r="R8" i="54"/>
  <c r="R9" i="54"/>
  <c r="R10" i="54"/>
  <c r="R11" i="54"/>
  <c r="R12" i="54"/>
  <c r="R13" i="54"/>
  <c r="R15" i="54"/>
  <c r="R7" i="54"/>
  <c r="F6" i="54"/>
  <c r="F26" i="54" s="1"/>
  <c r="F22" i="54"/>
  <c r="F17" i="54"/>
  <c r="F24" i="54"/>
  <c r="F23" i="54"/>
  <c r="F20" i="54"/>
  <c r="F19" i="54"/>
  <c r="F18" i="54"/>
  <c r="F8" i="54"/>
  <c r="F9" i="54"/>
  <c r="F10" i="54"/>
  <c r="F11" i="54"/>
  <c r="F12" i="54"/>
  <c r="F13" i="54"/>
  <c r="F15" i="54"/>
  <c r="F7" i="54"/>
  <c r="S20" i="54"/>
  <c r="S19" i="54"/>
  <c r="S18" i="54"/>
  <c r="S8" i="54"/>
  <c r="S9" i="54"/>
  <c r="S10" i="54"/>
  <c r="S11" i="54"/>
  <c r="S12" i="54"/>
  <c r="S13" i="54"/>
  <c r="S14" i="54"/>
  <c r="S15" i="54"/>
  <c r="N25" i="116" l="1"/>
  <c r="B27" i="116"/>
  <c r="N27" i="116" s="1"/>
  <c r="S7" i="54"/>
  <c r="E32" i="123" l="1"/>
  <c r="M7" i="45" l="1"/>
  <c r="M10" i="45" s="1"/>
  <c r="L10" i="45"/>
  <c r="O46" i="1" l="1"/>
  <c r="N11" i="8"/>
  <c r="M8" i="8"/>
  <c r="M13" i="8" s="1"/>
  <c r="N9" i="74" s="1"/>
  <c r="N22" i="74" l="1"/>
  <c r="N20" i="74"/>
  <c r="M24" i="74"/>
  <c r="N24" i="74"/>
  <c r="K22" i="12"/>
  <c r="M23" i="12"/>
  <c r="N12" i="74" s="1"/>
  <c r="N23" i="74" s="1"/>
  <c r="C6" i="54" l="1"/>
  <c r="M22" i="74" l="1"/>
  <c r="L13" i="8"/>
  <c r="M9" i="74" s="1"/>
  <c r="M20" i="74" s="1"/>
  <c r="L24" i="74"/>
  <c r="L23" i="12"/>
  <c r="M12" i="74" s="1"/>
  <c r="M23" i="74" s="1"/>
  <c r="J22" i="12"/>
  <c r="P6" i="54" l="1"/>
  <c r="M46" i="1"/>
  <c r="M8" i="74" s="1"/>
  <c r="M19" i="74" s="1"/>
  <c r="S8" i="1" l="1"/>
  <c r="S9" i="1"/>
  <c r="H7" i="116" l="1"/>
  <c r="I7" i="116"/>
  <c r="J7" i="116"/>
  <c r="K10" i="45" l="1"/>
  <c r="C42" i="123" l="1"/>
  <c r="L22" i="74" l="1"/>
  <c r="K9" i="8"/>
  <c r="K7" i="8"/>
  <c r="K24" i="74"/>
  <c r="O6" i="54" l="1"/>
  <c r="L46" i="1"/>
  <c r="L8" i="74" s="1"/>
  <c r="L19" i="74" s="1"/>
  <c r="K23" i="12" l="1"/>
  <c r="L12" i="74" s="1"/>
  <c r="L23" i="74" s="1"/>
  <c r="I22" i="12"/>
  <c r="D44" i="123" l="1"/>
  <c r="C44" i="123"/>
  <c r="E44" i="150" l="1"/>
  <c r="D44" i="150" l="1"/>
  <c r="C44" i="150"/>
  <c r="B44" i="150"/>
  <c r="C46" i="123" l="1"/>
  <c r="K22" i="74" l="1"/>
  <c r="N22" i="54"/>
  <c r="N17" i="54"/>
  <c r="J10" i="45"/>
  <c r="J13" i="8"/>
  <c r="K9" i="74" s="1"/>
  <c r="K20" i="74" s="1"/>
  <c r="J24" i="74"/>
  <c r="J23" i="12"/>
  <c r="K12" i="74" s="1"/>
  <c r="K23" i="74" s="1"/>
  <c r="N6" i="54" l="1"/>
  <c r="N26" i="54" s="1"/>
  <c r="K10" i="74" s="1"/>
  <c r="K21" i="74" s="1"/>
  <c r="K46" i="1"/>
  <c r="K8" i="74" s="1"/>
  <c r="K19" i="74" s="1"/>
  <c r="H22" i="12"/>
  <c r="K25" i="74" l="1"/>
  <c r="K14" i="74"/>
  <c r="F7" i="123"/>
  <c r="I10" i="45" l="1"/>
  <c r="M23" i="54"/>
  <c r="M24" i="54"/>
  <c r="O23" i="54" l="1"/>
  <c r="P17" i="54"/>
  <c r="O24" i="54"/>
  <c r="O17" i="54"/>
  <c r="M22" i="54"/>
  <c r="M6" i="54"/>
  <c r="O22" i="54" l="1"/>
  <c r="Q22" i="54"/>
  <c r="P22" i="54"/>
  <c r="P26" i="54" s="1"/>
  <c r="M10" i="74" s="1"/>
  <c r="M21" i="74" s="1"/>
  <c r="O26" i="54"/>
  <c r="L10" i="74" s="1"/>
  <c r="L21" i="74" s="1"/>
  <c r="M26" i="54"/>
  <c r="J10" i="74" s="1"/>
  <c r="J21" i="74" s="1"/>
  <c r="J22" i="74"/>
  <c r="I24" i="74"/>
  <c r="I23" i="12"/>
  <c r="J12" i="74" s="1"/>
  <c r="J23" i="74" s="1"/>
  <c r="G22" i="12"/>
  <c r="M25" i="74" l="1"/>
  <c r="M14" i="74"/>
  <c r="J46" i="1"/>
  <c r="J8" i="74" s="1"/>
  <c r="J19" i="74" s="1"/>
  <c r="I13" i="8"/>
  <c r="J9" i="74" s="1"/>
  <c r="J20" i="74" s="1"/>
  <c r="J25" i="74" l="1"/>
  <c r="J14" i="74"/>
  <c r="D46" i="123"/>
  <c r="F22" i="12" l="1"/>
  <c r="T18" i="1" l="1"/>
  <c r="S18" i="1"/>
  <c r="R18" i="1"/>
  <c r="I22" i="74" l="1"/>
  <c r="H10" i="45" l="1"/>
  <c r="L22" i="54"/>
  <c r="L17" i="54"/>
  <c r="L6" i="54" l="1"/>
  <c r="L26" i="54" s="1"/>
  <c r="I10" i="74" s="1"/>
  <c r="I21" i="74" s="1"/>
  <c r="H24" i="74" l="1"/>
  <c r="H23" i="12"/>
  <c r="I12" i="74" s="1"/>
  <c r="I23" i="74" s="1"/>
  <c r="I46" i="1" l="1"/>
  <c r="I8" i="74" s="1"/>
  <c r="I19" i="74" s="1"/>
  <c r="G10" i="45" l="1"/>
  <c r="E22" i="12"/>
  <c r="H22" i="74" l="1"/>
  <c r="G7" i="116" l="1"/>
  <c r="K22" i="54" l="1"/>
  <c r="K17" i="54"/>
  <c r="G13" i="8"/>
  <c r="H9" i="74" s="1"/>
  <c r="H20" i="74" s="1"/>
  <c r="G23" i="12"/>
  <c r="D22" i="12"/>
  <c r="H12" i="74" l="1"/>
  <c r="H23" i="74" s="1"/>
  <c r="K6" i="54"/>
  <c r="K26" i="54" s="1"/>
  <c r="H10" i="74" s="1"/>
  <c r="H21" i="74" s="1"/>
  <c r="H46" i="1"/>
  <c r="H8" i="74" s="1"/>
  <c r="H19" i="74" s="1"/>
  <c r="H25" i="74" l="1"/>
  <c r="H14" i="74"/>
  <c r="F7" i="116" l="1"/>
  <c r="G24" i="74" l="1"/>
  <c r="F9" i="123" l="1"/>
  <c r="C9" i="123"/>
  <c r="F10" i="45" l="1"/>
  <c r="F23" i="12"/>
  <c r="G12" i="74" s="1"/>
  <c r="G23" i="74" s="1"/>
  <c r="G22" i="74"/>
  <c r="F24" i="74"/>
  <c r="J22" i="54"/>
  <c r="J17" i="54"/>
  <c r="F13" i="8"/>
  <c r="G9" i="74" s="1"/>
  <c r="G20" i="74" s="1"/>
  <c r="G46" i="1" l="1"/>
  <c r="G8" i="74" s="1"/>
  <c r="G19" i="74" s="1"/>
  <c r="C22" i="12"/>
  <c r="E7" i="116" l="1"/>
  <c r="J6" i="54"/>
  <c r="J26" i="54" s="1"/>
  <c r="G10" i="74" s="1"/>
  <c r="G21" i="74" s="1"/>
  <c r="G25" i="74" l="1"/>
  <c r="G14" i="74"/>
  <c r="I6" i="54"/>
  <c r="I26" i="54" s="1"/>
  <c r="F10" i="74" s="1"/>
  <c r="F21" i="74" s="1"/>
  <c r="E13" i="8"/>
  <c r="F9" i="74" s="1"/>
  <c r="F20" i="74" s="1"/>
  <c r="E10" i="45"/>
  <c r="F22" i="74"/>
  <c r="E23" i="12"/>
  <c r="F12" i="74" s="1"/>
  <c r="F23" i="74" s="1"/>
  <c r="F46" i="1" l="1"/>
  <c r="F8" i="74" s="1"/>
  <c r="F19" i="74" s="1"/>
  <c r="F25" i="74" s="1"/>
  <c r="F14" i="74" l="1"/>
  <c r="D10" i="45" l="1"/>
  <c r="D7" i="116"/>
  <c r="D22" i="54" l="1"/>
  <c r="E22" i="54"/>
  <c r="D17" i="54"/>
  <c r="E18" i="54"/>
  <c r="E19" i="54"/>
  <c r="E20" i="54"/>
  <c r="E8" i="54"/>
  <c r="E9" i="54"/>
  <c r="E10" i="54"/>
  <c r="E12" i="54"/>
  <c r="E13" i="54"/>
  <c r="E15" i="54"/>
  <c r="E7" i="54"/>
  <c r="E22" i="74"/>
  <c r="D24" i="74"/>
  <c r="E24" i="74"/>
  <c r="D23" i="12"/>
  <c r="E12" i="74" s="1"/>
  <c r="E23" i="74" s="1"/>
  <c r="B22" i="12"/>
  <c r="T6" i="1"/>
  <c r="T7" i="1"/>
  <c r="T8" i="1"/>
  <c r="T9" i="1"/>
  <c r="T10" i="1"/>
  <c r="T11" i="1"/>
  <c r="T12" i="1"/>
  <c r="T13" i="1"/>
  <c r="T14" i="1"/>
  <c r="T15" i="1"/>
  <c r="T16" i="1"/>
  <c r="T17" i="1"/>
  <c r="T19" i="1"/>
  <c r="T20" i="1"/>
  <c r="T21" i="1"/>
  <c r="T22" i="1"/>
  <c r="T23" i="1"/>
  <c r="T24" i="1"/>
  <c r="T25" i="1"/>
  <c r="T26" i="1"/>
  <c r="T27" i="1"/>
  <c r="T28" i="1"/>
  <c r="T29" i="1"/>
  <c r="T30" i="1"/>
  <c r="T31" i="1"/>
  <c r="T32" i="1"/>
  <c r="T33" i="1"/>
  <c r="T34" i="1"/>
  <c r="T35" i="1"/>
  <c r="T36" i="1"/>
  <c r="T37" i="1"/>
  <c r="T38" i="1"/>
  <c r="T39" i="1"/>
  <c r="T40" i="1"/>
  <c r="T41" i="1"/>
  <c r="T42" i="1"/>
  <c r="T43" i="1"/>
  <c r="T44" i="1"/>
  <c r="B46" i="1"/>
  <c r="D8" i="123" s="1"/>
  <c r="E17" i="54" l="1"/>
  <c r="D13" i="8"/>
  <c r="E9" i="74" s="1"/>
  <c r="E20" i="74" s="1"/>
  <c r="E8" i="123"/>
  <c r="H8" i="123" s="1"/>
  <c r="G8" i="123"/>
  <c r="E6" i="54"/>
  <c r="E46" i="1"/>
  <c r="E8" i="74" s="1"/>
  <c r="E19" i="74" s="1"/>
  <c r="D42" i="123"/>
  <c r="E26" i="54" l="1"/>
  <c r="E10" i="74" s="1"/>
  <c r="E21" i="74" s="1"/>
  <c r="E25" i="74" s="1"/>
  <c r="C7" i="116"/>
  <c r="E14" i="74" l="1"/>
  <c r="D22" i="74"/>
  <c r="B7" i="116" l="1"/>
  <c r="C23" i="12" l="1"/>
  <c r="D12" i="74" s="1"/>
  <c r="D23" i="74" s="1"/>
  <c r="C10" i="45" l="1"/>
  <c r="D6" i="54"/>
  <c r="D26" i="54" l="1"/>
  <c r="D10" i="74" s="1"/>
  <c r="D21" i="74" s="1"/>
  <c r="F14" i="123"/>
  <c r="F13" i="123"/>
  <c r="F12" i="123"/>
  <c r="R6" i="1"/>
  <c r="R7" i="1"/>
  <c r="R8" i="1"/>
  <c r="R9" i="1"/>
  <c r="R10" i="1"/>
  <c r="R11" i="1"/>
  <c r="R12" i="1"/>
  <c r="R13" i="1"/>
  <c r="R14" i="1"/>
  <c r="R15" i="1"/>
  <c r="R16" i="1"/>
  <c r="R17" i="1"/>
  <c r="R19" i="1"/>
  <c r="R20" i="1"/>
  <c r="R21" i="1"/>
  <c r="R22" i="1"/>
  <c r="R23" i="1"/>
  <c r="R24" i="1"/>
  <c r="R25" i="1"/>
  <c r="R26" i="1"/>
  <c r="R27" i="1"/>
  <c r="R28" i="1"/>
  <c r="R29" i="1"/>
  <c r="R30" i="1"/>
  <c r="R31" i="1"/>
  <c r="R32" i="1"/>
  <c r="R33" i="1"/>
  <c r="R34" i="1"/>
  <c r="R35" i="1"/>
  <c r="R36" i="1"/>
  <c r="R37" i="1"/>
  <c r="R38" i="1"/>
  <c r="R39" i="1"/>
  <c r="R40" i="1"/>
  <c r="R41" i="1"/>
  <c r="R42" i="1"/>
  <c r="R43" i="1"/>
  <c r="R44" i="1"/>
  <c r="D46" i="1"/>
  <c r="D8" i="74" s="1"/>
  <c r="D19" i="74" s="1"/>
  <c r="G22" i="54" l="1"/>
  <c r="G6" i="54" l="1"/>
  <c r="G17" i="54"/>
  <c r="C13" i="8"/>
  <c r="D9" i="74" s="1"/>
  <c r="D20" i="74" s="1"/>
  <c r="E14" i="123"/>
  <c r="E13" i="123"/>
  <c r="E12" i="123"/>
  <c r="G26" i="54" l="1"/>
  <c r="D14" i="74"/>
  <c r="D25" i="74"/>
  <c r="C22" i="54"/>
  <c r="C17" i="54"/>
  <c r="N10" i="45"/>
  <c r="C26" i="54" l="1"/>
  <c r="T6" i="54" l="1"/>
  <c r="H46" i="123" l="1"/>
  <c r="E46" i="123"/>
  <c r="E44" i="123"/>
  <c r="E42" i="123"/>
  <c r="H42" i="123" s="1"/>
  <c r="C38" i="123"/>
  <c r="B38" i="123"/>
  <c r="F36" i="123"/>
  <c r="F35" i="123"/>
  <c r="F32" i="123"/>
  <c r="F31" i="123"/>
  <c r="G28" i="123"/>
  <c r="F28" i="123"/>
  <c r="E28" i="123"/>
  <c r="H28" i="123" s="1"/>
  <c r="F27" i="123"/>
  <c r="F24" i="123"/>
  <c r="F23" i="123"/>
  <c r="G19" i="123"/>
  <c r="F19" i="123"/>
  <c r="E19" i="123"/>
  <c r="H19" i="123" s="1"/>
  <c r="G18" i="123"/>
  <c r="F18" i="123"/>
  <c r="E18" i="123"/>
  <c r="H18" i="123" s="1"/>
  <c r="G17" i="123"/>
  <c r="F17" i="123"/>
  <c r="E17" i="123"/>
  <c r="H17" i="123" s="1"/>
  <c r="H14" i="123"/>
  <c r="G14" i="123"/>
  <c r="H13" i="123"/>
  <c r="G13" i="123"/>
  <c r="H12" i="123"/>
  <c r="G12" i="123"/>
  <c r="G7" i="123"/>
  <c r="E7" i="123"/>
  <c r="H7" i="123" s="1"/>
  <c r="D6" i="123"/>
  <c r="B6" i="123"/>
  <c r="B9" i="123" s="1"/>
  <c r="H32" i="123"/>
  <c r="E6" i="123" l="1"/>
  <c r="D9" i="123"/>
  <c r="E9" i="123" s="1"/>
  <c r="H9" i="123" s="1"/>
  <c r="B40" i="123"/>
  <c r="G6" i="123"/>
  <c r="G9" i="123" s="1"/>
  <c r="C40" i="123"/>
  <c r="C48" i="123" s="1"/>
  <c r="F38" i="123"/>
  <c r="H44" i="123"/>
  <c r="H6" i="123"/>
  <c r="G32" i="123"/>
  <c r="F40" i="123" l="1"/>
  <c r="F48" i="123" s="1"/>
  <c r="H22" i="54" l="1"/>
  <c r="B22" i="54"/>
  <c r="H17" i="54"/>
  <c r="B17" i="54"/>
  <c r="H6" i="54"/>
  <c r="B6" i="54"/>
  <c r="H26" i="54" l="1"/>
  <c r="G31" i="123"/>
  <c r="E31" i="123"/>
  <c r="H31" i="123" s="1"/>
  <c r="B26" i="54"/>
  <c r="E27" i="123" l="1"/>
  <c r="H27" i="123" s="1"/>
  <c r="G27" i="123"/>
  <c r="G35" i="123"/>
  <c r="E35" i="123"/>
  <c r="H35" i="123" s="1"/>
  <c r="G23" i="123" l="1"/>
  <c r="E23" i="123"/>
  <c r="H23" i="123" l="1"/>
  <c r="N21" i="116" l="1"/>
  <c r="N9" i="116"/>
  <c r="N6" i="116"/>
  <c r="N7" i="116" l="1"/>
  <c r="N8" i="12" l="1"/>
  <c r="N12" i="12" l="1"/>
  <c r="T22" i="54" l="1"/>
  <c r="T17" i="54"/>
  <c r="T26" i="54" l="1"/>
  <c r="C24" i="74" l="1"/>
  <c r="C22" i="74" l="1"/>
  <c r="N16" i="12" l="1"/>
  <c r="N19" i="12" l="1"/>
  <c r="N6" i="12" l="1"/>
  <c r="N7" i="12"/>
  <c r="N10" i="12"/>
  <c r="N11" i="12"/>
  <c r="N13" i="12"/>
  <c r="N14" i="12"/>
  <c r="N15" i="12"/>
  <c r="N17" i="12"/>
  <c r="N18" i="12"/>
  <c r="N20" i="12"/>
  <c r="N5" i="12"/>
  <c r="H13" i="8" l="1"/>
  <c r="I9" i="74" s="1"/>
  <c r="I20" i="74" s="1"/>
  <c r="I25" i="74" s="1"/>
  <c r="I14" i="74" l="1"/>
  <c r="C46" i="1" l="1"/>
  <c r="C8" i="74" s="1"/>
  <c r="Q46" i="1"/>
  <c r="C10" i="74" l="1"/>
  <c r="C21" i="74" s="1"/>
  <c r="N22" i="12"/>
  <c r="O13" i="74" l="1"/>
  <c r="O24" i="74" l="1"/>
  <c r="O11" i="74"/>
  <c r="O22" i="74" l="1"/>
  <c r="B10" i="45" l="1"/>
  <c r="B23" i="12" l="1"/>
  <c r="C12" i="74" l="1"/>
  <c r="C23" i="74" s="1"/>
  <c r="O12" i="74" l="1"/>
  <c r="O23" i="74" l="1"/>
  <c r="B13" i="8"/>
  <c r="C9" i="74" l="1"/>
  <c r="C20" i="74" s="1"/>
  <c r="P8" i="45" l="1"/>
  <c r="P7" i="45"/>
  <c r="S6" i="1" l="1"/>
  <c r="S7" i="1"/>
  <c r="S10" i="1"/>
  <c r="S11" i="1"/>
  <c r="S13" i="1"/>
  <c r="S15" i="1"/>
  <c r="S16" i="1"/>
  <c r="S17" i="1"/>
  <c r="S19" i="1"/>
  <c r="S21" i="1"/>
  <c r="S22" i="1"/>
  <c r="S24" i="1"/>
  <c r="S25" i="1"/>
  <c r="S26" i="1"/>
  <c r="S28" i="1"/>
  <c r="S29" i="1"/>
  <c r="S30" i="1"/>
  <c r="S31" i="1"/>
  <c r="S32" i="1"/>
  <c r="S33" i="1"/>
  <c r="S35" i="1"/>
  <c r="S36" i="1"/>
  <c r="S37" i="1"/>
  <c r="S38" i="1"/>
  <c r="S41" i="1"/>
  <c r="S44" i="1"/>
  <c r="C19" i="74"/>
  <c r="C25" i="74" l="1"/>
  <c r="C14" i="74"/>
  <c r="P9" i="8"/>
  <c r="O10" i="45" l="1"/>
  <c r="P10" i="45" s="1"/>
  <c r="O13" i="8" l="1"/>
  <c r="P8" i="8"/>
  <c r="P7" i="8" l="1"/>
  <c r="N23" i="12" l="1"/>
  <c r="N5" i="116" l="1"/>
  <c r="P10" i="8" l="1"/>
  <c r="K10" i="8"/>
  <c r="K13" i="8" s="1"/>
  <c r="L9" i="74" s="1"/>
  <c r="P11" i="8"/>
  <c r="N13" i="8"/>
  <c r="P13" i="8" s="1"/>
  <c r="L14" i="74" l="1"/>
  <c r="O9" i="74"/>
  <c r="L20" i="74"/>
  <c r="L25" i="74" s="1"/>
  <c r="O20" i="74" l="1"/>
  <c r="S6" i="54" l="1"/>
  <c r="R6" i="54"/>
  <c r="Q6" i="54" l="1"/>
  <c r="D38" i="123" l="1"/>
  <c r="G24" i="123"/>
  <c r="E24" i="123"/>
  <c r="H24" i="123" l="1"/>
  <c r="D40" i="123"/>
  <c r="D48" i="123" s="1"/>
  <c r="Q26" i="54" l="1"/>
  <c r="N10" i="74" s="1"/>
  <c r="Q17" i="54"/>
  <c r="S17" i="54"/>
  <c r="R17" i="54"/>
  <c r="R26" i="54" s="1"/>
  <c r="S26" i="54" l="1"/>
  <c r="N21" i="74"/>
  <c r="O10" i="74"/>
  <c r="E36" i="123"/>
  <c r="G36" i="123"/>
  <c r="G38" i="123" s="1"/>
  <c r="G40" i="123" s="1"/>
  <c r="G48" i="123" s="1"/>
  <c r="H36" i="123" l="1"/>
  <c r="H38" i="123" s="1"/>
  <c r="H40" i="123" s="1"/>
  <c r="H48" i="123" s="1"/>
  <c r="E38" i="123"/>
  <c r="E40" i="123" s="1"/>
  <c r="E48" i="123" s="1"/>
  <c r="O21" i="74"/>
  <c r="P46" i="1" l="1"/>
  <c r="N46" i="1"/>
  <c r="N8" i="74" s="1"/>
  <c r="S46" i="1" l="1"/>
  <c r="O8" i="74"/>
  <c r="N14" i="74"/>
  <c r="N19" i="74"/>
  <c r="N25" i="74" s="1"/>
  <c r="T5" i="1"/>
  <c r="T46" i="1" s="1"/>
  <c r="R5" i="1"/>
  <c r="R46" i="1" s="1"/>
  <c r="S5" i="1"/>
  <c r="O7" i="74" l="1"/>
  <c r="O19" i="74"/>
  <c r="O14" i="74"/>
  <c r="O18" i="74" l="1"/>
  <c r="O25" i="74"/>
</calcChain>
</file>

<file path=xl/sharedStrings.xml><?xml version="1.0" encoding="utf-8"?>
<sst xmlns="http://schemas.openxmlformats.org/spreadsheetml/2006/main" count="525" uniqueCount="311">
  <si>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</si>
  <si>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</si>
  <si>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</si>
  <si>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</si>
  <si>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</si>
  <si>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</si>
  <si>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</si>
  <si>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</si>
  <si>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</si>
  <si>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</si>
  <si>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</si>
  <si>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</si>
  <si>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</si>
  <si>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</si>
  <si>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</si>
  <si>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</si>
  <si>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</si>
  <si>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</si>
  <si>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</si>
  <si>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</si>
  <si>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</si>
  <si>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</si>
  <si>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</si>
  <si>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</si>
  <si>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</si>
  <si>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</si>
  <si>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</si>
  <si>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</si>
  <si>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</si>
  <si>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</si>
  <si>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</si>
  <si>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</si>
  <si>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</si>
  <si>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</si>
  <si>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</si>
  <si>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</si>
  <si>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</si>
  <si>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</si>
  <si>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</si>
  <si>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</si>
  <si>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 xml:space="preserve">Metric Tons, Raw Value </t>
  </si>
  <si>
    <t>All Other Countries</t>
  </si>
  <si>
    <t>Paraguay</t>
  </si>
  <si>
    <t>District Port Name</t>
  </si>
  <si>
    <t xml:space="preserve">Tranche 4     </t>
  </si>
  <si>
    <t xml:space="preserve">Tranche 3     </t>
  </si>
  <si>
    <t xml:space="preserve">Tranche 2     </t>
  </si>
  <si>
    <t xml:space="preserve">         Tranche 1     </t>
  </si>
  <si>
    <t xml:space="preserve">Tranche 5     </t>
  </si>
  <si>
    <t xml:space="preserve">Peru special </t>
  </si>
  <si>
    <t>Costa Rica special</t>
  </si>
  <si>
    <t>Sub-Total Free Trade Agreements</t>
  </si>
  <si>
    <t>Panama, Total</t>
  </si>
  <si>
    <t>Peru, Total</t>
  </si>
  <si>
    <t>CAFTA-DR, Total</t>
  </si>
  <si>
    <t>DR</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</si>
  <si>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</si>
  <si>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</si>
  <si>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</si>
  <si>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</si>
  <si>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</si>
  <si>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</si>
  <si>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</si>
  <si>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</si>
  <si>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</si>
  <si>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</si>
  <si>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</si>
  <si>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</si>
  <si>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</si>
  <si>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 xml:space="preserve">Baltimore, MD           </t>
  </si>
  <si>
    <t xml:space="preserve">El Paso, TX             </t>
  </si>
  <si>
    <t xml:space="preserve">Laredo, TX              </t>
  </si>
  <si>
    <t xml:space="preserve">Mobile, AL              </t>
  </si>
  <si>
    <t xml:space="preserve">Nogales, AZ             </t>
  </si>
  <si>
    <t>Philadelphia, PA</t>
  </si>
  <si>
    <t xml:space="preserve">San Diego, CA        </t>
  </si>
  <si>
    <t xml:space="preserve">San Juan, PR            </t>
  </si>
  <si>
    <t>FY 2011</t>
  </si>
  <si>
    <t>FY 2012</t>
  </si>
  <si>
    <t>Metric tons raw value</t>
  </si>
  <si>
    <t xml:space="preserve">Total </t>
  </si>
  <si>
    <t>STRV</t>
  </si>
  <si>
    <t xml:space="preserve">Australia </t>
  </si>
  <si>
    <t xml:space="preserve">Total TRQ </t>
  </si>
  <si>
    <t>3/ On July 9, 2013, USDA exchanged domestic sugar for certificates representing 34,448 MT of Colombian access under this TRQ. The remaining allocation was 16,302 MT.</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</si>
  <si>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</si>
  <si>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</si>
  <si>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</si>
  <si>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</si>
  <si>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</si>
  <si>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</si>
  <si>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</si>
  <si>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</si>
  <si>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</si>
  <si>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</si>
  <si>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</si>
  <si>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</si>
  <si>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October-December</t>
  </si>
  <si>
    <t>January-March</t>
  </si>
  <si>
    <t>April-June</t>
  </si>
  <si>
    <t>July-September</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</si>
  <si>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</si>
  <si>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</si>
  <si>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</si>
  <si>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 xml:space="preserve">2/ Raw value is commercial weight multiplied by a factor of 1.06. </t>
  </si>
  <si>
    <t>FY 2014</t>
  </si>
  <si>
    <t>Tampa, FL</t>
  </si>
  <si>
    <t>FY 2015:</t>
  </si>
  <si>
    <t>FY 2015</t>
  </si>
  <si>
    <t>1/  A negative balance indicates that cumulative exports and transfers exceed cumulative imports.  A positive balance indicates that cumulative imports exceed cumulative exports and transfers.</t>
  </si>
  <si>
    <t>Final</t>
  </si>
  <si>
    <t>Country</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</si>
  <si>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</si>
  <si>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</si>
  <si>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</si>
  <si>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</si>
  <si>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</si>
  <si>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</si>
  <si>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</si>
  <si>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</si>
  <si>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</si>
  <si>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Re-export program imports</t>
  </si>
  <si>
    <t>Table 2</t>
  </si>
  <si>
    <t>1/ USDA World Agricultural Supply and Demand Estimates (WASDE) report for month indicated.</t>
  </si>
  <si>
    <t>FY 2016:</t>
  </si>
  <si>
    <t>Savannah, GA</t>
  </si>
  <si>
    <t xml:space="preserve">Short Tons, Raw Value </t>
  </si>
  <si>
    <t>Factor for Metric tons to Short Tons: 1.10231125</t>
  </si>
  <si>
    <t>Seattle, WA</t>
  </si>
  <si>
    <t>FY 2017:</t>
  </si>
  <si>
    <t>FY 2016</t>
  </si>
  <si>
    <t>4/ Totals may not add due to rounding.</t>
  </si>
  <si>
    <t>---------------------- MTRV -------------------</t>
  </si>
  <si>
    <t>--------------------- STRV ------------------------</t>
  </si>
  <si>
    <t>FY 2018 TRQ</t>
  </si>
  <si>
    <t>U.S. Sugar Monthly Import and Re-Exports</t>
  </si>
  <si>
    <t>FY 2018:</t>
  </si>
  <si>
    <t>FY 2017</t>
  </si>
  <si>
    <t xml:space="preserve">2/ For all sugar imports from Mexico, see Table 2, U.S. Imports of Sugar from Mexico. </t>
  </si>
  <si>
    <t xml:space="preserve">1/ For all sugar imports from Mexico, see Table 2, U.S. Imports of Sugar from Mexico. </t>
  </si>
  <si>
    <t>March</t>
  </si>
  <si>
    <t>Canada</t>
  </si>
  <si>
    <t>April</t>
  </si>
  <si>
    <t>2/ The current and previous months are forecasts. Sources: U.S. Census and FAS.</t>
  </si>
  <si>
    <t>October</t>
  </si>
  <si>
    <t>November</t>
  </si>
  <si>
    <t>December</t>
  </si>
  <si>
    <t>January</t>
  </si>
  <si>
    <t>February</t>
  </si>
  <si>
    <t xml:space="preserve">May </t>
  </si>
  <si>
    <t>June</t>
  </si>
  <si>
    <t>July</t>
  </si>
  <si>
    <t>August</t>
  </si>
  <si>
    <t>September</t>
  </si>
  <si>
    <t>FY 2019 WTO Raw sugar TRQ:</t>
  </si>
  <si>
    <t>FY 2019 WTO Refined sugar TRQ:</t>
  </si>
  <si>
    <t xml:space="preserve">CAFTA/DR CY 2019  </t>
  </si>
  <si>
    <t>Jan-Sep 2019</t>
  </si>
  <si>
    <t xml:space="preserve">Peru CY 2019 </t>
  </si>
  <si>
    <t xml:space="preserve">Colombia CY 2019 </t>
  </si>
  <si>
    <t xml:space="preserve">Panama CY 2019 </t>
  </si>
  <si>
    <t>Oct-Dec 2018</t>
  </si>
  <si>
    <t>New York, NY</t>
  </si>
  <si>
    <t>Los Angeles, CA</t>
  </si>
  <si>
    <t>NA</t>
  </si>
  <si>
    <t>NA = data not available.</t>
  </si>
  <si>
    <t>5/  Balances may vary slightly from previously published figures due to corrections or adjustments to reported transactions.</t>
  </si>
  <si>
    <t>Table 1 -- U.S. Monthly Sugar Imports, Fiscal Year (FY) 2019</t>
  </si>
  <si>
    <t>Table 4 -- U.S. Refined Sugar Tariff-Rate Quota (TRQ) WTO Allocations and Entries By Month, Fiscal Year (FY) 2019</t>
  </si>
  <si>
    <t>Sep-19</t>
  </si>
  <si>
    <t xml:space="preserve">Nov-18      </t>
  </si>
  <si>
    <t xml:space="preserve">Oct-18  </t>
  </si>
  <si>
    <t>Dec-18</t>
  </si>
  <si>
    <t>Jan-19</t>
  </si>
  <si>
    <t>Feb-19</t>
  </si>
  <si>
    <t>Mar-19</t>
  </si>
  <si>
    <t>Apr-19</t>
  </si>
  <si>
    <t>May-19</t>
  </si>
  <si>
    <t>Jun-19</t>
  </si>
  <si>
    <t>Jul-19</t>
  </si>
  <si>
    <t>Aug-19</t>
  </si>
  <si>
    <t>------------------------Fiscal Year 2019-----------------------</t>
  </si>
  <si>
    <t>Entries-to-date</t>
  </si>
  <si>
    <t xml:space="preserve">2/ The tranches of the FY 2019 specialty sugar TRQ open as follows in MTRV.  See Federal Register notice of June 29, 2018, Vol. 83, No. 126, Page 30687.  </t>
  </si>
  <si>
    <t>Percent Filled</t>
  </si>
  <si>
    <t>Entered in October 2018</t>
  </si>
  <si>
    <t>1/ On June 29, 2018, USDA set the raw sugar TRQ at the minimum level to which the United States is committed in the Uruguay Round Agreement on Agriculture.</t>
  </si>
  <si>
    <t>1/ Authorized under Additional U.S. Note 8 of Chapter 17 of the U.S. Harmonized Tariff Schedule: 59,250 MT to Canada, and 5,459 MT to other countries on a first-come, first-served basis.</t>
  </si>
  <si>
    <t xml:space="preserve"> Jan-Sep 2018</t>
  </si>
  <si>
    <t>FY 2019</t>
  </si>
  <si>
    <t>FY 2019 TRQ</t>
  </si>
  <si>
    <t>CY 2018</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</si>
  <si>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</si>
  <si>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</si>
  <si>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</si>
  <si>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</si>
  <si>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</si>
  <si>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</si>
  <si>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rPr>
        <u/>
        <sz val="11"/>
        <rFont val="Arial"/>
        <family val="2"/>
      </rPr>
      <t>Source</t>
    </r>
    <r>
      <rPr>
        <sz val="11"/>
        <rFont val="Arial"/>
        <family val="2"/>
      </rPr>
      <t>: U.S. Census Bureau Trade Data, except forecast is FAS.</t>
    </r>
  </si>
  <si>
    <r>
      <rPr>
        <u/>
        <sz val="11"/>
        <rFont val="Arial"/>
        <family val="2"/>
      </rPr>
      <t>Source</t>
    </r>
    <r>
      <rPr>
        <sz val="11"/>
        <rFont val="Arial"/>
        <family val="2"/>
      </rPr>
      <t xml:space="preserve">: U.S. Customs and Border Protection, Weekly Quota Status Report.  </t>
    </r>
  </si>
  <si>
    <r>
      <t xml:space="preserve">Dominican Republic </t>
    </r>
    <r>
      <rPr>
        <vertAlign val="superscript"/>
        <sz val="11"/>
        <rFont val="Arial"/>
        <family val="2"/>
      </rPr>
      <t>2/</t>
    </r>
  </si>
  <si>
    <r>
      <t xml:space="preserve">Guatemala </t>
    </r>
    <r>
      <rPr>
        <vertAlign val="superscript"/>
        <sz val="11"/>
        <rFont val="Arial"/>
        <family val="2"/>
      </rPr>
      <t>3/</t>
    </r>
  </si>
  <si>
    <r>
      <t xml:space="preserve">Peru </t>
    </r>
    <r>
      <rPr>
        <vertAlign val="superscript"/>
        <sz val="11"/>
        <rFont val="Arial"/>
        <family val="2"/>
      </rPr>
      <t>2/</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</si>
  <si>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</si>
  <si>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</si>
  <si>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r>
      <rPr>
        <u/>
        <sz val="11"/>
        <rFont val="Arial"/>
        <family val="2"/>
      </rPr>
      <t>Source</t>
    </r>
    <r>
      <rPr>
        <sz val="11"/>
        <rFont val="Arial"/>
        <family val="2"/>
      </rPr>
      <t xml:space="preserve">: </t>
    </r>
  </si>
  <si>
    <r>
      <t>Other Countries</t>
    </r>
    <r>
      <rPr>
        <vertAlign val="superscript"/>
        <sz val="11"/>
        <rFont val="Arial"/>
        <family val="2"/>
      </rPr>
      <t xml:space="preserve"> </t>
    </r>
  </si>
  <si>
    <t xml:space="preserve">2/  The July-Sept. amount of 536,285 in "Refiners Imports" is the sum of the following:  imports, 6,175 MTRV; exchange of CCC-owned sugar for credits, 516,981 MTRV; transfers between refiners, 13,129 MTRV.  </t>
  </si>
  <si>
    <t>------------------------ FY 2019 ---------------------</t>
  </si>
  <si>
    <t>CY 2019</t>
  </si>
  <si>
    <t xml:space="preserve">Global Minimum </t>
  </si>
  <si>
    <r>
      <t>Mexico</t>
    </r>
    <r>
      <rPr>
        <vertAlign val="superscript"/>
        <sz val="11"/>
        <rFont val="Arial"/>
        <family val="2"/>
      </rPr>
      <t xml:space="preserve"> 1/</t>
    </r>
  </si>
  <si>
    <r>
      <t>Specialty, WTO minimum</t>
    </r>
    <r>
      <rPr>
        <vertAlign val="superscript"/>
        <sz val="11"/>
        <rFont val="Arial"/>
        <family val="2"/>
      </rPr>
      <t xml:space="preserve"> 2/</t>
    </r>
  </si>
  <si>
    <r>
      <t>Specialty, Additional</t>
    </r>
    <r>
      <rPr>
        <vertAlign val="superscript"/>
        <sz val="11"/>
        <rFont val="Arial"/>
        <family val="2"/>
      </rPr>
      <t xml:space="preserve"> 2/</t>
    </r>
  </si>
  <si>
    <t>1/ These TRQs are established on a calendar year basis.  See Federal Register Notice of November 26, 2018 for CY 2019.</t>
  </si>
  <si>
    <t xml:space="preserve">Panama, General </t>
  </si>
  <si>
    <t>2/ Determined not to have a trade surplus as defined under the Free Trade Agreements, and thus the CY 2019 TRQs are zero. See Federal Register Notice of November 26, 2018.</t>
  </si>
  <si>
    <t>Chile was determined to have no trade surplus as defined under the Free Trade Agreement, and thus the CY 2019 TRQ is zero. See Federal Register Notice of November 26, 2018.</t>
  </si>
  <si>
    <t>Morocco was determined to have no trade surplus as defined under the Free Trade Agreement, and thus the CY 2019 TRQ is zero. See Federal Register Notice of November 26, 2018.</t>
  </si>
  <si>
    <t xml:space="preserve">Oct-18 Final    </t>
  </si>
  <si>
    <t>FY 2018 TRQ Entered in FY 2019</t>
  </si>
  <si>
    <r>
      <t xml:space="preserve">Mexico </t>
    </r>
    <r>
      <rPr>
        <vertAlign val="superscript"/>
        <sz val="12"/>
        <rFont val="Arial"/>
        <family val="2"/>
      </rPr>
      <t>2/</t>
    </r>
  </si>
  <si>
    <r>
      <t>High-duty sugar</t>
    </r>
    <r>
      <rPr>
        <vertAlign val="superscript"/>
        <sz val="11"/>
        <rFont val="Arial"/>
        <family val="2"/>
      </rPr>
      <t xml:space="preserve"> </t>
    </r>
    <r>
      <rPr>
        <vertAlign val="superscript"/>
        <sz val="12"/>
        <rFont val="Arial"/>
        <family val="2"/>
      </rPr>
      <t>2/</t>
    </r>
  </si>
  <si>
    <t>3/ January includes 2,527 tons of CY 2017 sugar which was granted a waiver to enter in January 2018.</t>
  </si>
  <si>
    <t>FY 2019:</t>
  </si>
  <si>
    <t>High-Tier (over-quota)</t>
  </si>
  <si>
    <r>
      <t xml:space="preserve">FY 2019 </t>
    </r>
    <r>
      <rPr>
        <vertAlign val="superscript"/>
        <sz val="12"/>
        <rFont val="Arial"/>
        <family val="2"/>
      </rPr>
      <t>6/</t>
    </r>
  </si>
  <si>
    <t xml:space="preserve">Nov-18 Final    </t>
  </si>
  <si>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</si>
  <si>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t xml:space="preserve">Dec-18 Final </t>
  </si>
  <si>
    <t xml:space="preserve">July-September </t>
  </si>
  <si>
    <t xml:space="preserve">6/  Forecast of 294,244 MT for refiner transfers is based on a linear trend of FY 2009-2018 of combined SCP exports and Polyhdric use.  </t>
  </si>
  <si>
    <t>FY 2018</t>
  </si>
  <si>
    <t>Eswatini (Swaziland)</t>
  </si>
  <si>
    <t xml:space="preserve">Feb-19 Final  </t>
  </si>
  <si>
    <r>
      <t xml:space="preserve">FY 2020 </t>
    </r>
    <r>
      <rPr>
        <vertAlign val="superscript"/>
        <sz val="12"/>
        <rFont val="Arial"/>
        <family val="2"/>
      </rPr>
      <t>7/</t>
    </r>
  </si>
  <si>
    <t xml:space="preserve">7/  Forecast of 308,244 MT for refiner transfers is based on a linear trend of FY 2009-2019 of combined SCP exports and Polyhdric use.  </t>
  </si>
  <si>
    <t>8/  Reporting deadline is the end of the calendar quarter following the quarter in which the transaction occurs.  Monthly totals are preliminary until after reporting deadline.</t>
  </si>
  <si>
    <t>Mar-19 Final</t>
  </si>
  <si>
    <t>St. Kitts &amp; Nevis</t>
  </si>
  <si>
    <t>Philippines</t>
  </si>
  <si>
    <t>Net FY 2019 TRQ</t>
  </si>
  <si>
    <t>Apr-19 Final</t>
  </si>
  <si>
    <t>Surrender</t>
  </si>
  <si>
    <r>
      <t>Reallocation</t>
    </r>
    <r>
      <rPr>
        <b/>
        <vertAlign val="superscript"/>
        <sz val="12"/>
        <rFont val="Arial"/>
        <family val="2"/>
      </rPr>
      <t xml:space="preserve"> 1/</t>
    </r>
  </si>
  <si>
    <t>Table 3B -- U.S. Raw Sugar Tariff-Rate Quota (TRQ), Fiscal Year (FY) 2019</t>
  </si>
  <si>
    <t xml:space="preserve">1/ On June 25, 2019, USTR reallocated sugar from countries that have stated they are unable to fill. </t>
  </si>
  <si>
    <t>Eswatini (formerly Swaziland)</t>
  </si>
  <si>
    <t xml:space="preserve">October-December </t>
  </si>
  <si>
    <t xml:space="preserve">Metric Tons, Raw Value  </t>
  </si>
  <si>
    <t>May-19 Final</t>
  </si>
  <si>
    <r>
      <t>Table 10 -- U.S. Sugar-Containing Products Tariff-Rate Quota (TRQ) Allocations and Entries By Month, Fiscal Year (FY) 2019</t>
    </r>
    <r>
      <rPr>
        <b/>
        <vertAlign val="superscript"/>
        <sz val="14"/>
        <rFont val="Arial"/>
        <family val="2"/>
      </rPr>
      <t>1/</t>
    </r>
  </si>
  <si>
    <r>
      <t xml:space="preserve">Table 5 -- Sugar Imports During Fiscal Year (FY) 2019 Under Free Trade Agreement Tariff-Rate Quotas </t>
    </r>
    <r>
      <rPr>
        <b/>
        <vertAlign val="superscript"/>
        <sz val="14"/>
        <rFont val="Arial"/>
        <family val="2"/>
      </rPr>
      <t>1/</t>
    </r>
    <r>
      <rPr>
        <b/>
        <sz val="14"/>
        <rFont val="Arial"/>
        <family val="2"/>
      </rPr>
      <t xml:space="preserve"> </t>
    </r>
  </si>
  <si>
    <r>
      <t xml:space="preserve">Table 6 -- U.S. Refined Sugar Reported for Export Credit Under the U.S. Refined Sugar Re-Export Program, Fiscal Year (FY) 2019 </t>
    </r>
    <r>
      <rPr>
        <b/>
        <vertAlign val="superscript"/>
        <sz val="14"/>
        <rFont val="Arial"/>
        <family val="2"/>
      </rPr>
      <t>1/</t>
    </r>
    <r>
      <rPr>
        <b/>
        <vertAlign val="superscript"/>
        <sz val="12"/>
        <rFont val="Arial"/>
        <family val="2"/>
      </rPr>
      <t xml:space="preserve"> </t>
    </r>
  </si>
  <si>
    <r>
      <t xml:space="preserve">Fiscal Year by Quarter </t>
    </r>
    <r>
      <rPr>
        <vertAlign val="superscript"/>
        <sz val="12"/>
        <color rgb="FF000000"/>
        <rFont val="Arial"/>
        <family val="2"/>
      </rPr>
      <t>5/</t>
    </r>
  </si>
  <si>
    <t xml:space="preserve">Final </t>
  </si>
  <si>
    <t xml:space="preserve">Jul-19 </t>
  </si>
  <si>
    <t>Totals may not add due to rounding.</t>
  </si>
  <si>
    <t xml:space="preserve">  https://www.govinfo.gov/content/pkg/FR-2019-06-25/pdf/2019-13415.pdf</t>
  </si>
  <si>
    <r>
      <t xml:space="preserve">This report was compiled and reconciled by Souleymane Diaby, Bill Janis, and Ron Lord.  Questions, comments, and/or suggestions about this report should be directed to </t>
    </r>
    <r>
      <rPr>
        <u/>
        <sz val="12"/>
        <rFont val="Arial"/>
        <family val="2"/>
      </rPr>
      <t>Souleymane.Diaby@usda.gov</t>
    </r>
    <r>
      <rPr>
        <sz val="12"/>
        <rFont val="Arial"/>
        <family val="2"/>
      </rPr>
      <t xml:space="preserve"> or 202-720-2916.</t>
    </r>
  </si>
  <si>
    <r>
      <t>Refiner Beginning Balances</t>
    </r>
    <r>
      <rPr>
        <vertAlign val="superscript"/>
        <sz val="12"/>
        <color rgb="FF000000"/>
        <rFont val="Arial"/>
        <family val="2"/>
      </rPr>
      <t xml:space="preserve"> 1/</t>
    </r>
  </si>
  <si>
    <r>
      <t>SCP Beginning Balances</t>
    </r>
    <r>
      <rPr>
        <vertAlign val="superscript"/>
        <sz val="12"/>
        <color rgb="FF000000"/>
        <rFont val="Arial"/>
        <family val="2"/>
      </rPr>
      <t xml:space="preserve"> 3/</t>
    </r>
  </si>
  <si>
    <r>
      <t xml:space="preserve">POLY Beginning Balances </t>
    </r>
    <r>
      <rPr>
        <vertAlign val="superscript"/>
        <sz val="12"/>
        <color rgb="FF000000"/>
        <rFont val="Arial"/>
        <family val="2"/>
      </rPr>
      <t>4/</t>
    </r>
  </si>
  <si>
    <t xml:space="preserve">January-March </t>
  </si>
  <si>
    <r>
      <t xml:space="preserve">FY 2013 </t>
    </r>
    <r>
      <rPr>
        <vertAlign val="superscript"/>
        <sz val="12"/>
        <rFont val="Arial"/>
        <family val="2"/>
      </rPr>
      <t>2/</t>
    </r>
    <r>
      <rPr>
        <vertAlign val="superscript"/>
        <sz val="14"/>
        <rFont val="Arial"/>
        <family val="2"/>
      </rPr>
      <t xml:space="preserve"> </t>
    </r>
  </si>
  <si>
    <r>
      <t>New Orleans, LA</t>
    </r>
    <r>
      <rPr>
        <vertAlign val="superscript"/>
        <sz val="11"/>
        <color theme="1"/>
        <rFont val="Arial"/>
        <family val="2"/>
      </rPr>
      <t xml:space="preserve"> </t>
    </r>
    <r>
      <rPr>
        <sz val="11"/>
        <color theme="1"/>
        <rFont val="Arial"/>
        <family val="2"/>
      </rPr>
      <t xml:space="preserve"> </t>
    </r>
  </si>
  <si>
    <t xml:space="preserve">San Francisco, CA  </t>
  </si>
  <si>
    <r>
      <t>Table 2 -- U.S. Imports of Sugar from Mexico, Fiscal Year (FY) 2019</t>
    </r>
    <r>
      <rPr>
        <b/>
        <vertAlign val="superscript"/>
        <sz val="12"/>
        <rFont val="Arial"/>
        <family val="2"/>
      </rPr>
      <t xml:space="preserve"> 1/</t>
    </r>
  </si>
  <si>
    <r>
      <t xml:space="preserve">Jan-19 Final </t>
    </r>
    <r>
      <rPr>
        <b/>
        <vertAlign val="superscript"/>
        <sz val="12"/>
        <rFont val="Arial"/>
        <family val="2"/>
      </rPr>
      <t>3/</t>
    </r>
  </si>
  <si>
    <r>
      <t xml:space="preserve">Jun-19 Final </t>
    </r>
    <r>
      <rPr>
        <b/>
        <vertAlign val="superscript"/>
        <sz val="12"/>
        <rFont val="Arial"/>
        <family val="2"/>
      </rPr>
      <t>3/</t>
    </r>
  </si>
  <si>
    <r>
      <t>Total raw value</t>
    </r>
    <r>
      <rPr>
        <i/>
        <vertAlign val="subscript"/>
        <sz val="11"/>
        <rFont val="Arial"/>
        <family val="2"/>
      </rPr>
      <t xml:space="preserve"> </t>
    </r>
    <r>
      <rPr>
        <b/>
        <i/>
        <vertAlign val="superscript"/>
        <sz val="12"/>
        <rFont val="Arial"/>
        <family val="2"/>
      </rPr>
      <t>2/</t>
    </r>
  </si>
  <si>
    <r>
      <t>3/ U.S. Census data will differ from this table due to revisions that are reflected on USDA re-export licenses, but will not be published by U.S. Census until Spring 2020 in the 13th month Revisions.  Thus U.S. Census data are currently</t>
    </r>
    <r>
      <rPr>
        <u/>
        <sz val="11"/>
        <rFont val="Arial"/>
        <family val="2"/>
      </rPr>
      <t xml:space="preserve"> larger </t>
    </r>
    <r>
      <rPr>
        <sz val="11"/>
        <rFont val="Arial"/>
        <family val="2"/>
      </rPr>
      <t>than this Table as follows:  San Francisco, January 2019, 24,210 MT;  New Orleans, June 2019, 7,100 MT.</t>
    </r>
  </si>
  <si>
    <r>
      <t>TRQ</t>
    </r>
    <r>
      <rPr>
        <vertAlign val="superscript"/>
        <sz val="10"/>
        <rFont val="Arial"/>
        <family val="2"/>
      </rPr>
      <t xml:space="preserve"> 1/</t>
    </r>
  </si>
  <si>
    <t>Jul-19 Final</t>
  </si>
  <si>
    <t xml:space="preserve">October 2019 </t>
  </si>
  <si>
    <t xml:space="preserve">Jun-19 </t>
  </si>
  <si>
    <t>Guadeloupe</t>
  </si>
  <si>
    <t>Table 7A -- U.S. Raw Sugar Imports Under the U.S. Sugar Re-Export Program, Fiscal Year (FY) 2019</t>
  </si>
  <si>
    <t>FY 2006</t>
  </si>
  <si>
    <t>FY 2007</t>
  </si>
  <si>
    <t>FY 2008</t>
  </si>
  <si>
    <t>FY 2009</t>
  </si>
  <si>
    <t>FY 2010</t>
  </si>
  <si>
    <t>Table 3A -- U.S. Raw Sugar Tariff-Rate Quota (TRQ) WTO Allocations and Entries By Month, Fiscal Year (FY) 2019</t>
  </si>
  <si>
    <t>Others</t>
  </si>
  <si>
    <t>Table 7A</t>
  </si>
  <si>
    <t>July-September  8/</t>
  </si>
  <si>
    <t>Aug-19 Final</t>
  </si>
  <si>
    <t>Entered in October 2019</t>
  </si>
  <si>
    <t>TRQ Final Entries</t>
  </si>
  <si>
    <t>Final Shortfall</t>
  </si>
  <si>
    <t>Change in Forecast, November vs October</t>
  </si>
  <si>
    <t xml:space="preserve">Change in Forecast, November vs October </t>
  </si>
  <si>
    <t xml:space="preserve"> Final Report - Fiscal Year (FY) 2019</t>
  </si>
  <si>
    <t>Final Entries</t>
  </si>
  <si>
    <r>
      <t>Mexico</t>
    </r>
    <r>
      <rPr>
        <vertAlign val="superscript"/>
        <sz val="11"/>
        <rFont val="Arial"/>
        <family val="2"/>
      </rPr>
      <t xml:space="preserve"> </t>
    </r>
    <r>
      <rPr>
        <vertAlign val="superscript"/>
        <sz val="14"/>
        <rFont val="Arial"/>
        <family val="2"/>
      </rPr>
      <t>2/</t>
    </r>
  </si>
  <si>
    <r>
      <t xml:space="preserve">Re-export Program Imports </t>
    </r>
    <r>
      <rPr>
        <vertAlign val="superscript"/>
        <sz val="14"/>
        <rFont val="Arial"/>
        <family val="2"/>
      </rPr>
      <t>3/</t>
    </r>
  </si>
  <si>
    <r>
      <t>Total Projected Imports</t>
    </r>
    <r>
      <rPr>
        <b/>
        <vertAlign val="superscript"/>
        <sz val="11"/>
        <rFont val="Arial"/>
        <family val="2"/>
      </rPr>
      <t xml:space="preserve"> </t>
    </r>
    <r>
      <rPr>
        <vertAlign val="superscript"/>
        <sz val="14"/>
        <rFont val="Arial"/>
        <family val="2"/>
      </rPr>
      <t>4/</t>
    </r>
  </si>
  <si>
    <r>
      <t xml:space="preserve">FY 2019 TRQ sugar not entered in FY 2019 </t>
    </r>
    <r>
      <rPr>
        <vertAlign val="superscript"/>
        <sz val="14"/>
        <rFont val="Arial"/>
        <family val="2"/>
      </rPr>
      <t>5/</t>
    </r>
  </si>
  <si>
    <t>1/ October 1, 2018 - September 30, 2019.</t>
  </si>
  <si>
    <t>2/ All sugar covered by the scope of the U.S.-Mexico suspension agreement.</t>
  </si>
  <si>
    <t>3/ Includes sugar from Mexico imported for the U.S. sugar re-export program (HTS 1701.14.20), which is not covered by the scope of the suspension agreements.</t>
  </si>
  <si>
    <t>5/ Comprised of amounts that did not enter in FY 2019 (55,697 MTRV) and 34,499 MTRV that entered through October 15, 2019. See Table 3A.</t>
  </si>
  <si>
    <t xml:space="preserve">Table 8 -- Fiscal Year 2019 U.S. Sugar Imports </t>
  </si>
  <si>
    <t xml:space="preserve">   The projection of Mexico sugar exports to the United States includes 2,152 MTRV, reflecting sugar that was exported under a 2017/2018 export license but recorded by the U.S. Census as imported in 2018/19.</t>
  </si>
  <si>
    <t>Miami, FL</t>
  </si>
  <si>
    <t>FY 2019 Final Entries</t>
  </si>
  <si>
    <t>Sep-19 Final</t>
  </si>
  <si>
    <t>Table 7B -- U.S. Raw Sugar Imports Under the U.S. Sugar Re-Export Program, by Fiscal Year</t>
  </si>
  <si>
    <t xml:space="preserve"> Totals may not add due to rounding.</t>
  </si>
  <si>
    <t>Initial FY 2019 TRQ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</si>
</sst>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m/d/yyyy;@"/>
    <numFmt numFmtId="167" formatCode="#.00"/>
    <numFmt numFmtId="168" formatCode="0;[Red]0"/>
    <numFmt numFmtId="169" formatCode="#,##0;[Red]#,##0"/>
    <numFmt numFmtId="170" formatCode="&quot;$&quot;#,##0.00"/>
    <numFmt numFmtId="171" formatCode="0.00000000"/>
    <numFmt numFmtId="172" formatCode="#,##0.000"/>
    <numFmt numFmtId="173" formatCode="#,##0.00;[Red]#,##0.00"/>
    <numFmt numFmtId="174" formatCode="#,##0.0;[Red]#,##0.0"/>
    <numFmt numFmtId="175" formatCode="#,##0.0"/>
  </numFmts>
  <fonts count="10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sz val="10"/>
      <name val="Arial"/>
      <family val="2"/>
    </font>
    <font>
      <b/>
      <sz val="12"/>
      <name val="Arial"/>
      <family val="2"/>
    </font>
    <font>
      <b/>
      <sz val="10"/>
      <name val="Arial"/>
      <family val="2"/>
    </font>
    <font>
      <i/>
      <sz val="8"/>
      <name val="Arial"/>
      <family val="2"/>
    </font>
    <font>
      <sz val="10"/>
      <color indexed="22"/>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name val="Arial"/>
      <family val="2"/>
    </font>
    <font>
      <sz val="10"/>
      <name val="Arial"/>
      <family val="2"/>
    </font>
    <font>
      <sz val="12"/>
      <name val="Arial"/>
      <family val="2"/>
    </font>
    <font>
      <b/>
      <sz val="24"/>
      <name val="Arial"/>
      <family val="2"/>
    </font>
    <font>
      <i/>
      <sz val="9"/>
      <name val="Arial"/>
      <family val="2"/>
    </font>
    <font>
      <b/>
      <sz val="20"/>
      <name val="Arial"/>
      <family val="2"/>
    </font>
    <font>
      <sz val="10"/>
      <color rgb="FF000000"/>
      <name val="Arial"/>
      <family val="2"/>
    </font>
    <font>
      <b/>
      <sz val="11"/>
      <name val="Arial"/>
      <family val="2"/>
    </font>
    <font>
      <b/>
      <sz val="12"/>
      <color rgb="FF000000"/>
      <name val="Arial"/>
      <family val="2"/>
    </font>
    <font>
      <u/>
      <sz val="12"/>
      <name val="Arial"/>
      <family val="2"/>
    </font>
    <font>
      <b/>
      <sz val="18"/>
      <name val="Arial"/>
      <family val="2"/>
    </font>
    <font>
      <i/>
      <sz val="10"/>
      <color rgb="FFFF0000"/>
      <name val="Arial"/>
      <family val="2"/>
    </font>
    <font>
      <i/>
      <sz val="11"/>
      <name val="Arial"/>
      <family val="2"/>
    </font>
    <font>
      <vertAlign val="superscript"/>
      <sz val="12"/>
      <name val="Arial"/>
      <family val="2"/>
    </font>
    <font>
      <b/>
      <vertAlign val="superscript"/>
      <sz val="14"/>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u/>
      <sz val="11"/>
      <name val="Arial"/>
      <family val="2"/>
    </font>
    <font>
      <vertAlign val="superscript"/>
      <sz val="11"/>
      <color theme="1"/>
      <name val="Arial"/>
      <family val="2"/>
    </font>
    <font>
      <i/>
      <vertAlign val="subscript"/>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u val="singleAccounting"/>
      <sz val="11"/>
      <color theme="1"/>
      <name val="Arial"/>
      <family val="2"/>
    </font>
    <font>
      <b/>
      <i/>
      <u val="singleAccounting"/>
      <sz val="11"/>
      <color rgb="FFFF0000"/>
      <name val="Arial"/>
      <family val="2"/>
    </font>
    <font>
      <b/>
      <vertAlign val="superscript"/>
      <sz val="11"/>
      <name val="Arial"/>
      <family val="2"/>
    </font>
    <font>
      <b/>
      <sz val="14"/>
      <name val="Arial"/>
      <family val="2"/>
    </font>
    <font>
      <vertAlign val="superscript"/>
      <sz val="12"/>
      <color rgb="FF000000"/>
      <name val="Arial"/>
      <family val="2"/>
    </font>
    <font>
      <b/>
      <sz val="16"/>
      <color rgb="FFFF0000"/>
      <name val="Arial"/>
      <family val="2"/>
    </font>
    <font>
      <sz val="11"/>
      <color indexed="12"/>
      <name val="Arial"/>
      <family val="2"/>
    </font>
    <font>
      <b/>
      <sz val="10"/>
      <color rgb="FF000000"/>
      <name val="Arial"/>
      <family val="2"/>
    </font>
    <font>
      <i/>
      <sz val="10"/>
      <color rgb="FF000000"/>
      <name val="Arial"/>
      <family val="2"/>
    </font>
    <font>
      <vertAlign val="superscript"/>
      <sz val="14"/>
      <name val="Arial"/>
      <family val="2"/>
    </font>
    <font>
      <sz val="11"/>
      <name val="Calibri"/>
      <family val="2"/>
      <scheme val="minor"/>
    </font>
    <font>
      <b/>
      <sz val="14"/>
      <color rgb="FFFF0000"/>
      <name val="Arial"/>
      <family val="2"/>
    </font>
    <font>
      <b/>
      <i/>
      <vertAlign val="superscript"/>
      <sz val="12"/>
      <name val="Arial"/>
      <family val="2"/>
    </font>
    <font>
      <vertAlign val="superscript"/>
      <sz val="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right/>
      <top/>
      <bottom style="thin">
        <color indexed="8"/>
      </bottom>
      <diagonal/>
    </border>
    <border>
      <left/>
      <right/>
      <top/>
      <bottom style="thin">
        <color indexed="64"/>
      </bottom>
      <diagonal/>
    </border>
    <border>
      <left/>
      <right style="thin">
        <color indexed="64"/>
      </right>
      <top/>
      <bottom style="thin">
        <color indexed="8"/>
      </bottom>
      <diagonal/>
    </border>
    <border>
      <left style="thin">
        <color indexed="64"/>
      </left>
      <right style="thin">
        <color indexed="64"/>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style="thin">
        <color rgb="FF000000"/>
      </left>
      <right style="thin">
        <color rgb="FF000000"/>
      </right>
      <top style="thin">
        <color rgb="FF000000"/>
      </top>
      <bottom style="thin">
        <color rgb="FF191970"/>
      </bottom>
      <diagonal/>
    </border>
    <border>
      <left style="thin">
        <color rgb="FF000000"/>
      </left>
      <right style="thin">
        <color rgb="FF191970"/>
      </right>
      <top style="thin">
        <color rgb="FF000000"/>
      </top>
      <bottom style="thin">
        <color rgb="FF191970"/>
      </bottom>
      <diagonal/>
    </border>
    <border>
      <left style="thin">
        <color rgb="FF000000"/>
      </left>
      <right style="thin">
        <color rgb="FF000000"/>
      </right>
      <top style="thin">
        <color rgb="FF19197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182">
    <xf numFmtId="0" fontId="0" fillId="0" borderId="0"/>
    <xf numFmtId="43" fontId="25" fillId="0" borderId="0" applyFont="0" applyFill="0" applyBorder="0" applyAlignment="0" applyProtection="0"/>
    <xf numFmtId="43" fontId="3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3" fontId="34" fillId="0" borderId="0" applyFont="0" applyFill="0" applyBorder="0" applyAlignment="0" applyProtection="0"/>
    <xf numFmtId="44" fontId="25" fillId="0" borderId="0" applyFont="0" applyFill="0" applyBorder="0" applyAlignment="0" applyProtection="0"/>
    <xf numFmtId="42" fontId="34" fillId="0" borderId="0" applyFont="0" applyFill="0" applyBorder="0" applyAlignment="0" applyProtection="0"/>
    <xf numFmtId="0" fontId="27" fillId="0" borderId="0" applyNumberFormat="0" applyFill="0" applyBorder="0" applyAlignment="0" applyProtection="0">
      <alignment vertical="top"/>
      <protection locked="0"/>
    </xf>
    <xf numFmtId="0" fontId="25" fillId="0" borderId="0"/>
    <xf numFmtId="0" fontId="38" fillId="0" borderId="0"/>
    <xf numFmtId="0" fontId="38" fillId="0" borderId="0"/>
    <xf numFmtId="9" fontId="25" fillId="0" borderId="0" applyFont="0" applyFill="0" applyBorder="0" applyAlignment="0" applyProtection="0"/>
    <xf numFmtId="0" fontId="39" fillId="0" borderId="0">
      <protection locked="0"/>
    </xf>
    <xf numFmtId="167" fontId="39" fillId="0" borderId="0">
      <protection locked="0"/>
    </xf>
    <xf numFmtId="0" fontId="40" fillId="0" borderId="0">
      <protection locked="0"/>
    </xf>
    <xf numFmtId="0" fontId="40" fillId="0" borderId="0">
      <protection locked="0"/>
    </xf>
    <xf numFmtId="0" fontId="22" fillId="0" borderId="0"/>
    <xf numFmtId="0" fontId="42" fillId="0" borderId="0"/>
    <xf numFmtId="43" fontId="25" fillId="0" borderId="0" applyFont="0" applyFill="0" applyBorder="0" applyAlignment="0" applyProtection="0"/>
    <xf numFmtId="43" fontId="23"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0" fontId="45" fillId="0" borderId="0" applyNumberFormat="0" applyFill="0" applyBorder="0" applyAlignment="0" applyProtection="0"/>
    <xf numFmtId="0" fontId="46" fillId="0" borderId="20" applyNumberFormat="0" applyFill="0" applyAlignment="0" applyProtection="0"/>
    <xf numFmtId="0" fontId="47" fillId="0" borderId="21" applyNumberFormat="0" applyFill="0" applyAlignment="0" applyProtection="0"/>
    <xf numFmtId="0" fontId="48" fillId="0" borderId="22"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23" applyNumberFormat="0" applyAlignment="0" applyProtection="0"/>
    <xf numFmtId="0" fontId="53" fillId="6" borderId="24" applyNumberFormat="0" applyAlignment="0" applyProtection="0"/>
    <xf numFmtId="0" fontId="54" fillId="6" borderId="23" applyNumberFormat="0" applyAlignment="0" applyProtection="0"/>
    <xf numFmtId="0" fontId="55" fillId="0" borderId="25" applyNumberFormat="0" applyFill="0" applyAlignment="0" applyProtection="0"/>
    <xf numFmtId="0" fontId="56" fillId="7" borderId="26"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60" fillId="32" borderId="0" applyNumberFormat="0" applyBorder="0" applyAlignment="0" applyProtection="0"/>
    <xf numFmtId="0" fontId="20" fillId="0" borderId="0"/>
    <xf numFmtId="0" fontId="20" fillId="8" borderId="27" applyNumberFormat="0" applyFont="0" applyAlignment="0" applyProtection="0"/>
    <xf numFmtId="43" fontId="62" fillId="0" borderId="0" applyFont="0" applyFill="0" applyBorder="0" applyAlignment="0" applyProtection="0"/>
    <xf numFmtId="9" fontId="62" fillId="0" borderId="0" applyFont="0" applyFill="0" applyBorder="0" applyAlignment="0" applyProtection="0"/>
    <xf numFmtId="0" fontId="19" fillId="0" borderId="0"/>
    <xf numFmtId="0" fontId="25" fillId="0" borderId="0"/>
    <xf numFmtId="0" fontId="18" fillId="0" borderId="0"/>
    <xf numFmtId="0" fontId="18" fillId="0" borderId="0"/>
    <xf numFmtId="43" fontId="18" fillId="0" borderId="0" applyFont="0" applyFill="0" applyBorder="0" applyAlignment="0" applyProtection="0"/>
    <xf numFmtId="0" fontId="18" fillId="0" borderId="0"/>
    <xf numFmtId="0" fontId="25" fillId="0" borderId="0"/>
    <xf numFmtId="9" fontId="25" fillId="0" borderId="0" applyFont="0" applyFill="0" applyBorder="0" applyAlignment="0" applyProtection="0"/>
    <xf numFmtId="0" fontId="17" fillId="0" borderId="0"/>
    <xf numFmtId="0" fontId="25" fillId="0" borderId="0"/>
    <xf numFmtId="9" fontId="25"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27" applyNumberFormat="0" applyFont="0" applyAlignment="0" applyProtection="0"/>
    <xf numFmtId="43" fontId="25" fillId="0" borderId="0" applyFont="0" applyFill="0" applyBorder="0" applyAlignment="0" applyProtection="0"/>
    <xf numFmtId="9" fontId="25"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5" fillId="0" borderId="0"/>
    <xf numFmtId="43" fontId="15" fillId="0" borderId="0" applyFont="0" applyFill="0" applyBorder="0" applyAlignment="0" applyProtection="0"/>
    <xf numFmtId="0" fontId="25"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3" fillId="0" borderId="0"/>
    <xf numFmtId="0" fontId="13" fillId="0" borderId="0"/>
    <xf numFmtId="0" fontId="13"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7" applyNumberFormat="0" applyFont="0" applyAlignment="0" applyProtection="0"/>
    <xf numFmtId="0" fontId="12" fillId="8" borderId="27"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7" applyNumberFormat="0" applyFont="0" applyAlignment="0" applyProtection="0"/>
    <xf numFmtId="0" fontId="12" fillId="8" borderId="27" applyNumberFormat="0" applyFont="0" applyAlignment="0" applyProtection="0"/>
    <xf numFmtId="0" fontId="12" fillId="0" borderId="0"/>
    <xf numFmtId="0" fontId="12" fillId="0" borderId="0"/>
    <xf numFmtId="0" fontId="12"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0" fontId="11" fillId="0" borderId="0"/>
    <xf numFmtId="0" fontId="11" fillId="0" borderId="0"/>
    <xf numFmtId="0" fontId="10" fillId="0" borderId="0"/>
    <xf numFmtId="0" fontId="10" fillId="0" borderId="0"/>
    <xf numFmtId="0" fontId="10" fillId="0" borderId="0"/>
    <xf numFmtId="43" fontId="25" fillId="0" borderId="0" applyFont="0" applyFill="0" applyBorder="0" applyAlignment="0" applyProtection="0"/>
    <xf numFmtId="9" fontId="25" fillId="0" borderId="0" applyFont="0" applyFill="0" applyBorder="0" applyAlignment="0" applyProtection="0"/>
    <xf numFmtId="0" fontId="9" fillId="0" borderId="0"/>
    <xf numFmtId="0" fontId="9" fillId="0" borderId="0"/>
    <xf numFmtId="0" fontId="9"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25" fillId="0" borderId="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38">
    <xf numFmtId="0" fontId="0" fillId="0" borderId="0" xfId="0"/>
    <xf numFmtId="3" fontId="0" fillId="0" borderId="0" xfId="0" applyNumberFormat="1"/>
    <xf numFmtId="0" fontId="0" fillId="0" borderId="0" xfId="0" applyBorder="1"/>
    <xf numFmtId="0" fontId="28" fillId="0" borderId="3" xfId="0" applyFont="1" applyBorder="1" applyAlignment="1">
      <alignment horizontal="center"/>
    </xf>
    <xf numFmtId="0" fontId="0" fillId="0" borderId="3" xfId="0" applyBorder="1"/>
    <xf numFmtId="0" fontId="0" fillId="0" borderId="5" xfId="0" applyBorder="1"/>
    <xf numFmtId="0" fontId="0" fillId="0" borderId="0" xfId="0" applyFill="1" applyBorder="1"/>
    <xf numFmtId="0" fontId="0" fillId="0" borderId="0" xfId="0" applyFill="1"/>
    <xf numFmtId="3" fontId="0" fillId="0" borderId="0" xfId="0" applyNumberFormat="1" applyFill="1"/>
    <xf numFmtId="0" fontId="0" fillId="0" borderId="6" xfId="0" applyBorder="1"/>
    <xf numFmtId="0" fontId="0" fillId="0" borderId="7" xfId="0" applyBorder="1"/>
    <xf numFmtId="0" fontId="30" fillId="0" borderId="8" xfId="0" applyFont="1" applyBorder="1" applyAlignment="1">
      <alignment horizontal="left"/>
    </xf>
    <xf numFmtId="3" fontId="29" fillId="0" borderId="0" xfId="0" applyNumberFormat="1" applyFont="1"/>
    <xf numFmtId="3" fontId="25" fillId="0" borderId="0" xfId="0" applyNumberFormat="1" applyFont="1" applyBorder="1" applyAlignment="1">
      <alignment horizontal="right"/>
    </xf>
    <xf numFmtId="3" fontId="25"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2" fontId="29" fillId="0" borderId="0" xfId="0" applyNumberFormat="1" applyFont="1"/>
    <xf numFmtId="0" fontId="25" fillId="0" borderId="0" xfId="0" applyFont="1" applyFill="1" applyBorder="1"/>
    <xf numFmtId="0" fontId="0" fillId="0" borderId="7" xfId="0" applyBorder="1" applyAlignment="1">
      <alignment horizontal="center"/>
    </xf>
    <xf numFmtId="0" fontId="0" fillId="0" borderId="11" xfId="0" applyBorder="1" applyAlignment="1">
      <alignment horizontal="center"/>
    </xf>
    <xf numFmtId="0" fontId="30" fillId="0" borderId="0" xfId="0" applyFont="1" applyBorder="1" applyAlignment="1">
      <alignment horizontal="left"/>
    </xf>
    <xf numFmtId="0" fontId="0" fillId="0" borderId="11" xfId="0" applyBorder="1"/>
    <xf numFmtId="0" fontId="28" fillId="0" borderId="8" xfId="0" applyFont="1" applyBorder="1"/>
    <xf numFmtId="0" fontId="25" fillId="0" borderId="0" xfId="0" applyFont="1" applyFill="1" applyBorder="1" applyAlignment="1"/>
    <xf numFmtId="3" fontId="25" fillId="0" borderId="0" xfId="0" applyNumberFormat="1" applyFont="1" applyFill="1" applyBorder="1"/>
    <xf numFmtId="0" fontId="0" fillId="0" borderId="0" xfId="0" applyAlignment="1">
      <alignment horizontal="right"/>
    </xf>
    <xf numFmtId="0" fontId="32" fillId="0" borderId="5" xfId="0" applyFont="1" applyBorder="1" applyAlignment="1">
      <alignment horizontal="center"/>
    </xf>
    <xf numFmtId="0" fontId="32" fillId="0" borderId="0" xfId="0" applyFont="1" applyBorder="1" applyAlignment="1">
      <alignment horizontal="center"/>
    </xf>
    <xf numFmtId="14" fontId="32" fillId="0" borderId="0" xfId="0" quotePrefix="1" applyNumberFormat="1" applyFont="1" applyBorder="1" applyAlignment="1">
      <alignment horizontal="center"/>
    </xf>
    <xf numFmtId="0" fontId="25" fillId="0" borderId="0" xfId="0" applyFont="1" applyFill="1"/>
    <xf numFmtId="0" fontId="33" fillId="0" borderId="0" xfId="0" applyFont="1" applyFill="1"/>
    <xf numFmtId="37" fontId="0" fillId="0" borderId="0" xfId="0" applyNumberFormat="1" applyFill="1"/>
    <xf numFmtId="14" fontId="0" fillId="0" borderId="0" xfId="0" applyNumberFormat="1"/>
    <xf numFmtId="0" fontId="30" fillId="0" borderId="0" xfId="0" applyFont="1" applyBorder="1" applyAlignment="1">
      <alignment horizontal="left"/>
    </xf>
    <xf numFmtId="0" fontId="25" fillId="0" borderId="0" xfId="0" applyFont="1" applyBorder="1"/>
    <xf numFmtId="4" fontId="37" fillId="0" borderId="0" xfId="0" applyNumberFormat="1" applyFont="1"/>
    <xf numFmtId="3" fontId="37" fillId="0" borderId="0" xfId="0" applyNumberFormat="1" applyFont="1"/>
    <xf numFmtId="0" fontId="37" fillId="0" borderId="0" xfId="0" applyFont="1"/>
    <xf numFmtId="3" fontId="25" fillId="0" borderId="0" xfId="0" applyNumberFormat="1" applyFont="1"/>
    <xf numFmtId="9" fontId="0" fillId="0" borderId="0" xfId="14" applyFont="1"/>
    <xf numFmtId="165" fontId="0" fillId="0" borderId="0" xfId="1" applyNumberFormat="1" applyFont="1" applyFill="1"/>
    <xf numFmtId="0" fontId="30" fillId="0" borderId="0" xfId="0" applyFont="1" applyBorder="1" applyAlignment="1">
      <alignment horizontal="left"/>
    </xf>
    <xf numFmtId="0" fontId="0" fillId="0" borderId="13" xfId="0" applyBorder="1" applyAlignment="1">
      <alignment horizontal="right"/>
    </xf>
    <xf numFmtId="14" fontId="25" fillId="0" borderId="0" xfId="0" applyNumberFormat="1" applyFont="1" applyAlignment="1">
      <alignment horizontal="right"/>
    </xf>
    <xf numFmtId="0" fontId="0" fillId="0" borderId="0" xfId="0" applyAlignment="1">
      <alignment vertical="center"/>
    </xf>
    <xf numFmtId="0" fontId="0" fillId="0" borderId="0" xfId="0" applyAlignment="1">
      <alignment horizontal="center" vertical="center"/>
    </xf>
    <xf numFmtId="169" fontId="28" fillId="0" borderId="11" xfId="0" applyNumberFormat="1" applyFont="1" applyBorder="1" applyAlignment="1">
      <alignment horizontal="center"/>
    </xf>
    <xf numFmtId="169" fontId="28" fillId="0" borderId="10" xfId="0" applyNumberFormat="1" applyFont="1" applyBorder="1" applyAlignment="1">
      <alignment horizontal="center"/>
    </xf>
    <xf numFmtId="169" fontId="28" fillId="0" borderId="6" xfId="0" applyNumberFormat="1" applyFont="1" applyBorder="1" applyAlignment="1">
      <alignment horizontal="center"/>
    </xf>
    <xf numFmtId="0" fontId="26" fillId="0" borderId="4" xfId="0" applyFont="1" applyBorder="1"/>
    <xf numFmtId="0" fontId="26" fillId="0" borderId="0" xfId="0" applyFont="1"/>
    <xf numFmtId="0" fontId="26" fillId="0" borderId="18" xfId="0" applyFont="1" applyBorder="1" applyAlignment="1">
      <alignment horizontal="right"/>
    </xf>
    <xf numFmtId="0" fontId="30" fillId="0" borderId="8" xfId="0" applyFont="1" applyBorder="1" applyAlignment="1">
      <alignment horizontal="left" vertical="center"/>
    </xf>
    <xf numFmtId="0" fontId="0" fillId="0" borderId="16" xfId="0" applyBorder="1"/>
    <xf numFmtId="17" fontId="0" fillId="0" borderId="0" xfId="0" applyNumberFormat="1" applyFill="1" applyBorder="1" applyAlignment="1">
      <alignment horizontal="center" vertical="center"/>
    </xf>
    <xf numFmtId="0" fontId="30" fillId="0" borderId="13" xfId="0" applyFont="1" applyBorder="1" applyAlignment="1">
      <alignment horizontal="left"/>
    </xf>
    <xf numFmtId="0" fontId="25" fillId="0" borderId="0" xfId="0" applyFont="1" applyFill="1" applyBorder="1" applyAlignment="1">
      <alignment wrapText="1"/>
    </xf>
    <xf numFmtId="0" fontId="30" fillId="0" borderId="16" xfId="0" applyFont="1" applyBorder="1" applyAlignment="1">
      <alignment horizontal="left"/>
    </xf>
    <xf numFmtId="0" fontId="30" fillId="0" borderId="7" xfId="0" applyFont="1" applyBorder="1" applyAlignment="1">
      <alignment horizontal="left"/>
    </xf>
    <xf numFmtId="14" fontId="65" fillId="0" borderId="5" xfId="0" applyNumberFormat="1" applyFont="1" applyBorder="1" applyAlignment="1">
      <alignment horizontal="center"/>
    </xf>
    <xf numFmtId="14" fontId="65" fillId="0" borderId="0" xfId="0" applyNumberFormat="1" applyFont="1" applyBorder="1" applyAlignment="1">
      <alignment horizontal="center"/>
    </xf>
    <xf numFmtId="17" fontId="23"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10" xfId="0" applyNumberFormat="1" applyBorder="1" applyAlignment="1">
      <alignment horizontal="center"/>
    </xf>
    <xf numFmtId="0" fontId="0" fillId="0" borderId="8" xfId="0" applyBorder="1"/>
    <xf numFmtId="0" fontId="0" fillId="0" borderId="0" xfId="0"/>
    <xf numFmtId="0" fontId="41" fillId="0" borderId="0" xfId="0" applyFont="1"/>
    <xf numFmtId="0" fontId="25" fillId="0" borderId="0" xfId="0" applyFont="1" applyFill="1" applyBorder="1" applyAlignment="1">
      <alignment horizontal="right"/>
    </xf>
    <xf numFmtId="0" fontId="0" fillId="0" borderId="0" xfId="0" applyAlignment="1">
      <alignment vertical="top"/>
    </xf>
    <xf numFmtId="0" fontId="25" fillId="0" borderId="0" xfId="0" applyFont="1" applyAlignment="1">
      <alignment vertical="top"/>
    </xf>
    <xf numFmtId="3" fontId="25" fillId="0" borderId="16" xfId="11" applyNumberFormat="1" applyFont="1" applyBorder="1"/>
    <xf numFmtId="0" fontId="25" fillId="0" borderId="13" xfId="11" applyFont="1" applyBorder="1"/>
    <xf numFmtId="0" fontId="25" fillId="0" borderId="3" xfId="11" applyFont="1" applyBorder="1"/>
    <xf numFmtId="3" fontId="25" fillId="0" borderId="3" xfId="11" applyNumberFormat="1" applyFont="1" applyBorder="1"/>
    <xf numFmtId="3" fontId="25" fillId="0" borderId="7" xfId="11" applyNumberFormat="1" applyFont="1" applyBorder="1"/>
    <xf numFmtId="3" fontId="43" fillId="0" borderId="3" xfId="11" applyNumberFormat="1" applyFont="1" applyBorder="1"/>
    <xf numFmtId="172" fontId="25" fillId="0" borderId="0" xfId="0" applyNumberFormat="1" applyFont="1" applyFill="1" applyBorder="1" applyAlignment="1">
      <alignment horizontal="right"/>
    </xf>
    <xf numFmtId="0" fontId="0" fillId="0" borderId="0" xfId="0"/>
    <xf numFmtId="3" fontId="0" fillId="0" borderId="0" xfId="0" applyNumberFormat="1"/>
    <xf numFmtId="0" fontId="25" fillId="0" borderId="0" xfId="0" applyFont="1"/>
    <xf numFmtId="169" fontId="0" fillId="0" borderId="0" xfId="0" applyNumberFormat="1"/>
    <xf numFmtId="4" fontId="0" fillId="0" borderId="0" xfId="0" applyNumberFormat="1"/>
    <xf numFmtId="0" fontId="63" fillId="0" borderId="0" xfId="0" applyFont="1" applyAlignment="1">
      <alignment vertical="top"/>
    </xf>
    <xf numFmtId="0" fontId="61" fillId="0" borderId="13" xfId="11" applyFont="1" applyBorder="1" applyAlignment="1">
      <alignment horizontal="center"/>
    </xf>
    <xf numFmtId="0" fontId="30" fillId="0" borderId="16" xfId="11" applyFont="1" applyBorder="1"/>
    <xf numFmtId="0" fontId="26" fillId="0" borderId="0" xfId="0" applyFont="1" applyBorder="1"/>
    <xf numFmtId="2" fontId="0" fillId="0" borderId="0" xfId="0" applyNumberFormat="1"/>
    <xf numFmtId="3" fontId="41" fillId="0" borderId="0" xfId="11" applyNumberFormat="1" applyFont="1" applyBorder="1"/>
    <xf numFmtId="3" fontId="68" fillId="0" borderId="0" xfId="11" applyNumberFormat="1" applyFont="1" applyBorder="1"/>
    <xf numFmtId="3" fontId="41" fillId="0" borderId="0" xfId="0" applyNumberFormat="1" applyFont="1" applyFill="1" applyBorder="1"/>
    <xf numFmtId="0" fontId="41" fillId="0" borderId="0" xfId="11" applyFont="1"/>
    <xf numFmtId="3" fontId="41" fillId="0" borderId="0" xfId="0" applyNumberFormat="1" applyFont="1"/>
    <xf numFmtId="0" fontId="41" fillId="0" borderId="0" xfId="0" applyFont="1" applyBorder="1"/>
    <xf numFmtId="3" fontId="41" fillId="0" borderId="0" xfId="0" applyNumberFormat="1" applyFont="1" applyBorder="1"/>
    <xf numFmtId="3" fontId="41" fillId="0" borderId="0" xfId="0" applyNumberFormat="1" applyFont="1" applyFill="1" applyBorder="1" applyAlignment="1">
      <alignment horizontal="right"/>
    </xf>
    <xf numFmtId="3" fontId="41" fillId="0" borderId="0" xfId="0" applyNumberFormat="1" applyFont="1" applyBorder="1" applyAlignment="1">
      <alignment horizontal="right" readingOrder="2"/>
    </xf>
    <xf numFmtId="0" fontId="73" fillId="0" borderId="0" xfId="0" applyFont="1" applyBorder="1" applyAlignment="1">
      <alignment horizontal="left" wrapText="1" indent="1"/>
    </xf>
    <xf numFmtId="169" fontId="73" fillId="0" borderId="0" xfId="1" quotePrefix="1" applyNumberFormat="1" applyFont="1" applyBorder="1" applyAlignment="1">
      <alignment readingOrder="2"/>
    </xf>
    <xf numFmtId="169" fontId="73" fillId="0" borderId="0" xfId="1" quotePrefix="1" applyNumberFormat="1" applyFont="1" applyFill="1" applyBorder="1" applyAlignment="1">
      <alignment readingOrder="2"/>
    </xf>
    <xf numFmtId="169" fontId="73" fillId="0" borderId="0" xfId="1" applyNumberFormat="1" applyFont="1" applyBorder="1" applyAlignment="1">
      <alignment readingOrder="2"/>
    </xf>
    <xf numFmtId="0" fontId="41" fillId="0" borderId="3" xfId="0" applyFont="1" applyBorder="1"/>
    <xf numFmtId="0" fontId="41" fillId="0" borderId="0" xfId="0" applyFont="1" applyBorder="1" applyAlignment="1">
      <alignment horizontal="right"/>
    </xf>
    <xf numFmtId="0" fontId="73" fillId="0" borderId="0" xfId="0" applyFont="1" applyBorder="1" applyAlignment="1">
      <alignment wrapText="1"/>
    </xf>
    <xf numFmtId="3" fontId="73" fillId="0" borderId="0" xfId="0" applyNumberFormat="1" applyFont="1" applyBorder="1" applyAlignment="1">
      <alignment horizontal="right"/>
    </xf>
    <xf numFmtId="3" fontId="41" fillId="0" borderId="0" xfId="0" applyNumberFormat="1" applyFont="1" applyBorder="1" applyAlignment="1">
      <alignment horizontal="right"/>
    </xf>
    <xf numFmtId="0" fontId="41" fillId="0" borderId="0" xfId="0" applyFont="1" applyFill="1" applyBorder="1" applyAlignment="1">
      <alignment horizontal="right"/>
    </xf>
    <xf numFmtId="0" fontId="41" fillId="0" borderId="7" xfId="0" applyFont="1" applyBorder="1" applyAlignment="1">
      <alignment wrapText="1"/>
    </xf>
    <xf numFmtId="165" fontId="23" fillId="0" borderId="0" xfId="1" applyNumberFormat="1" applyFont="1" applyFill="1"/>
    <xf numFmtId="165" fontId="25" fillId="0" borderId="0" xfId="1" applyNumberFormat="1" applyFont="1"/>
    <xf numFmtId="37" fontId="25" fillId="0" borderId="0" xfId="0" applyNumberFormat="1" applyFont="1"/>
    <xf numFmtId="3" fontId="25" fillId="0" borderId="0" xfId="0" applyNumberFormat="1" applyFont="1" applyAlignment="1">
      <alignment vertical="top"/>
    </xf>
    <xf numFmtId="4" fontId="25" fillId="0" borderId="0" xfId="0" applyNumberFormat="1" applyFont="1"/>
    <xf numFmtId="166" fontId="37" fillId="0" borderId="19" xfId="0" applyNumberFormat="1" applyFont="1" applyBorder="1" applyAlignment="1">
      <alignment horizontal="center" vertical="center"/>
    </xf>
    <xf numFmtId="166" fontId="37" fillId="0" borderId="16" xfId="0" applyNumberFormat="1" applyFont="1" applyBorder="1" applyAlignment="1">
      <alignment horizontal="center" vertical="center"/>
    </xf>
    <xf numFmtId="14" fontId="37" fillId="0" borderId="16" xfId="0" applyNumberFormat="1" applyFont="1" applyBorder="1" applyAlignment="1">
      <alignment horizontal="center" vertical="center"/>
    </xf>
    <xf numFmtId="0" fontId="41" fillId="0" borderId="0" xfId="0" applyFont="1" applyFill="1" applyBorder="1" applyAlignment="1"/>
    <xf numFmtId="0" fontId="28" fillId="0" borderId="13" xfId="0" applyFont="1" applyFill="1" applyBorder="1" applyAlignment="1">
      <alignment horizontal="center" vertical="center"/>
    </xf>
    <xf numFmtId="0" fontId="28" fillId="0" borderId="13" xfId="11" applyFont="1" applyBorder="1" applyAlignment="1">
      <alignment horizontal="center" vertical="center" wrapText="1"/>
    </xf>
    <xf numFmtId="0" fontId="72" fillId="0" borderId="13" xfId="0" applyFont="1" applyFill="1" applyBorder="1" applyAlignment="1">
      <alignment horizontal="center" vertical="center"/>
    </xf>
    <xf numFmtId="0" fontId="72" fillId="0" borderId="13" xfId="11" applyFont="1" applyBorder="1" applyAlignment="1">
      <alignment horizontal="center" vertical="center" wrapText="1"/>
    </xf>
    <xf numFmtId="174" fontId="0" fillId="0" borderId="0" xfId="0" applyNumberFormat="1"/>
    <xf numFmtId="168" fontId="25" fillId="0" borderId="0" xfId="14" applyNumberFormat="1" applyFont="1" applyBorder="1" applyAlignment="1">
      <alignment horizontal="right"/>
    </xf>
    <xf numFmtId="0" fontId="31" fillId="0" borderId="16" xfId="0" applyFont="1" applyBorder="1" applyAlignment="1"/>
    <xf numFmtId="14" fontId="26" fillId="0" borderId="16" xfId="0" applyNumberFormat="1" applyFont="1" applyBorder="1" applyAlignment="1">
      <alignment horizontal="center" vertical="center"/>
    </xf>
    <xf numFmtId="0" fontId="25" fillId="0" borderId="38" xfId="11" applyFont="1" applyBorder="1"/>
    <xf numFmtId="3" fontId="28" fillId="0" borderId="38" xfId="11" applyNumberFormat="1" applyFont="1" applyBorder="1" applyAlignment="1">
      <alignment horizontal="center" vertical="center"/>
    </xf>
    <xf numFmtId="0" fontId="41" fillId="0" borderId="5" xfId="0" applyFont="1" applyBorder="1"/>
    <xf numFmtId="0" fontId="31" fillId="0" borderId="0" xfId="0" applyFont="1" applyFill="1" applyBorder="1" applyAlignment="1">
      <alignment horizontal="center" wrapText="1"/>
    </xf>
    <xf numFmtId="0" fontId="30" fillId="0" borderId="16" xfId="0" applyFont="1" applyBorder="1" applyAlignment="1">
      <alignment horizontal="center"/>
    </xf>
    <xf numFmtId="0" fontId="73" fillId="0" borderId="0" xfId="0" applyFont="1" applyBorder="1" applyAlignment="1"/>
    <xf numFmtId="0" fontId="25" fillId="0" borderId="0" xfId="0" applyFont="1" applyFill="1" applyAlignment="1"/>
    <xf numFmtId="0" fontId="0" fillId="0" borderId="0" xfId="0" applyAlignment="1"/>
    <xf numFmtId="0" fontId="25" fillId="0" borderId="37" xfId="0" applyFont="1" applyBorder="1" applyAlignment="1">
      <alignment horizontal="center" vertical="center"/>
    </xf>
    <xf numFmtId="0" fontId="41" fillId="0" borderId="19" xfId="0" applyFont="1" applyBorder="1"/>
    <xf numFmtId="0" fontId="41" fillId="0" borderId="17" xfId="0" applyFont="1" applyBorder="1"/>
    <xf numFmtId="17" fontId="41" fillId="0" borderId="19" xfId="0" quotePrefix="1" applyNumberFormat="1" applyFont="1" applyBorder="1" applyAlignment="1">
      <alignment horizontal="center"/>
    </xf>
    <xf numFmtId="17" fontId="41" fillId="0" borderId="16" xfId="0" quotePrefix="1" applyNumberFormat="1" applyFont="1" applyBorder="1" applyAlignment="1">
      <alignment horizontal="center" wrapText="1"/>
    </xf>
    <xf numFmtId="17" fontId="41" fillId="0" borderId="17" xfId="0" quotePrefix="1" applyNumberFormat="1" applyFont="1" applyBorder="1" applyAlignment="1">
      <alignment horizontal="center" wrapText="1"/>
    </xf>
    <xf numFmtId="17" fontId="41" fillId="0" borderId="0" xfId="0" quotePrefix="1" applyNumberFormat="1" applyFont="1" applyBorder="1" applyAlignment="1">
      <alignment horizontal="center" wrapText="1"/>
    </xf>
    <xf numFmtId="0" fontId="41" fillId="0" borderId="5" xfId="0" applyFont="1" applyBorder="1" applyAlignment="1">
      <alignment horizontal="center" vertical="center"/>
    </xf>
    <xf numFmtId="0" fontId="41" fillId="0" borderId="7" xfId="0" applyFont="1" applyBorder="1" applyAlignment="1">
      <alignment horizontal="center" vertical="center"/>
    </xf>
    <xf numFmtId="0" fontId="41" fillId="0" borderId="7" xfId="0" applyFont="1" applyBorder="1"/>
    <xf numFmtId="0" fontId="73" fillId="0" borderId="5" xfId="0" applyFont="1" applyBorder="1" applyAlignment="1">
      <alignment horizontal="center"/>
    </xf>
    <xf numFmtId="0" fontId="73" fillId="0" borderId="0" xfId="0" applyFont="1" applyBorder="1" applyAlignment="1">
      <alignment horizontal="center"/>
    </xf>
    <xf numFmtId="0" fontId="77" fillId="0" borderId="0" xfId="0" applyFont="1" applyFill="1" applyBorder="1" applyAlignment="1">
      <alignment horizontal="center"/>
    </xf>
    <xf numFmtId="0" fontId="73" fillId="0" borderId="0" xfId="0" applyFont="1" applyFill="1" applyBorder="1" applyAlignment="1">
      <alignment horizontal="center"/>
    </xf>
    <xf numFmtId="3" fontId="41" fillId="0" borderId="5" xfId="1" quotePrefix="1" applyNumberFormat="1" applyFont="1" applyFill="1" applyBorder="1" applyAlignment="1">
      <alignment readingOrder="2"/>
    </xf>
    <xf numFmtId="3" fontId="41" fillId="0" borderId="0" xfId="1" quotePrefix="1" applyNumberFormat="1" applyFont="1" applyFill="1" applyBorder="1" applyAlignment="1">
      <alignment readingOrder="2"/>
    </xf>
    <xf numFmtId="0" fontId="41" fillId="0" borderId="5" xfId="0" applyFont="1" applyBorder="1" applyAlignment="1">
      <alignment horizontal="right"/>
    </xf>
    <xf numFmtId="169" fontId="41" fillId="0" borderId="0" xfId="0" applyNumberFormat="1" applyFont="1"/>
    <xf numFmtId="169" fontId="41" fillId="0" borderId="0" xfId="1" quotePrefix="1" applyNumberFormat="1" applyFont="1" applyFill="1" applyBorder="1" applyAlignment="1"/>
    <xf numFmtId="3" fontId="41" fillId="0" borderId="0" xfId="1" quotePrefix="1" applyNumberFormat="1" applyFont="1" applyFill="1" applyBorder="1" applyAlignment="1"/>
    <xf numFmtId="0" fontId="41" fillId="0" borderId="5" xfId="0" applyFont="1" applyBorder="1" applyAlignment="1">
      <alignment horizontal="left"/>
    </xf>
    <xf numFmtId="0" fontId="41" fillId="0" borderId="5" xfId="0" applyFont="1" applyFill="1" applyBorder="1"/>
    <xf numFmtId="0" fontId="41" fillId="0" borderId="7" xfId="0" applyFont="1" applyFill="1" applyBorder="1" applyAlignment="1">
      <alignment horizontal="left" wrapText="1"/>
    </xf>
    <xf numFmtId="3" fontId="41" fillId="0" borderId="5" xfId="0" applyNumberFormat="1" applyFont="1" applyBorder="1" applyAlignment="1">
      <alignment horizontal="right"/>
    </xf>
    <xf numFmtId="3" fontId="41" fillId="0" borderId="16" xfId="0" applyNumberFormat="1" applyFont="1" applyBorder="1" applyAlignment="1">
      <alignment readingOrder="2"/>
    </xf>
    <xf numFmtId="0" fontId="41" fillId="0" borderId="8" xfId="0" applyFont="1" applyBorder="1"/>
    <xf numFmtId="0" fontId="41" fillId="0" borderId="10" xfId="0" applyFont="1" applyBorder="1"/>
    <xf numFmtId="0" fontId="41" fillId="0" borderId="6" xfId="0" applyFont="1" applyBorder="1"/>
    <xf numFmtId="0" fontId="41" fillId="0" borderId="5" xfId="0" applyFont="1" applyFill="1" applyBorder="1" applyAlignment="1">
      <alignment horizontal="left"/>
    </xf>
    <xf numFmtId="0" fontId="41" fillId="0" borderId="0" xfId="0" applyFont="1" applyFill="1" applyBorder="1" applyAlignment="1">
      <alignment horizontal="left" wrapText="1"/>
    </xf>
    <xf numFmtId="0" fontId="41" fillId="0" borderId="16" xfId="0" applyFont="1" applyBorder="1"/>
    <xf numFmtId="3" fontId="41" fillId="0" borderId="19" xfId="1" quotePrefix="1" applyNumberFormat="1" applyFont="1" applyFill="1" applyBorder="1" applyAlignment="1">
      <alignment readingOrder="2"/>
    </xf>
    <xf numFmtId="3" fontId="41" fillId="0" borderId="16" xfId="1" quotePrefix="1" applyNumberFormat="1" applyFont="1" applyFill="1" applyBorder="1" applyAlignment="1">
      <alignment readingOrder="2"/>
    </xf>
    <xf numFmtId="165" fontId="41" fillId="0" borderId="0" xfId="1" applyNumberFormat="1" applyFont="1"/>
    <xf numFmtId="171" fontId="41" fillId="0" borderId="0" xfId="0" applyNumberFormat="1" applyFont="1" applyBorder="1"/>
    <xf numFmtId="170" fontId="41" fillId="0" borderId="0" xfId="0" applyNumberFormat="1" applyFont="1"/>
    <xf numFmtId="0" fontId="68" fillId="0" borderId="11" xfId="0" applyFont="1" applyBorder="1" applyAlignment="1">
      <alignment horizontal="left"/>
    </xf>
    <xf numFmtId="0" fontId="41" fillId="0" borderId="3" xfId="0" applyFont="1" applyBorder="1" applyAlignment="1">
      <alignment horizontal="center" vertical="top" wrapText="1"/>
    </xf>
    <xf numFmtId="0" fontId="68" fillId="0" borderId="3" xfId="0" applyFont="1" applyBorder="1"/>
    <xf numFmtId="3" fontId="41" fillId="0" borderId="5" xfId="1" applyNumberFormat="1" applyFont="1" applyFill="1" applyBorder="1" applyAlignment="1">
      <alignment readingOrder="2"/>
    </xf>
    <xf numFmtId="3" fontId="41" fillId="0" borderId="0" xfId="1" applyNumberFormat="1" applyFont="1" applyFill="1" applyBorder="1" applyAlignment="1">
      <alignment horizontal="right" readingOrder="2"/>
    </xf>
    <xf numFmtId="3" fontId="41" fillId="0" borderId="0" xfId="1" applyNumberFormat="1" applyFont="1" applyBorder="1" applyAlignment="1">
      <alignment readingOrder="2"/>
    </xf>
    <xf numFmtId="3" fontId="41" fillId="0" borderId="0" xfId="1" applyNumberFormat="1" applyFont="1" applyFill="1" applyBorder="1" applyAlignment="1">
      <alignment readingOrder="2"/>
    </xf>
    <xf numFmtId="3" fontId="41" fillId="0" borderId="7" xfId="1" applyNumberFormat="1" applyFont="1" applyBorder="1" applyAlignment="1">
      <alignment readingOrder="2"/>
    </xf>
    <xf numFmtId="3" fontId="41" fillId="0" borderId="3" xfId="1" applyNumberFormat="1" applyFont="1" applyBorder="1" applyAlignment="1">
      <alignment readingOrder="2"/>
    </xf>
    <xf numFmtId="0" fontId="78" fillId="0" borderId="3" xfId="19" applyFont="1" applyBorder="1" applyAlignment="1">
      <alignment horizontal="left" indent="1"/>
    </xf>
    <xf numFmtId="169" fontId="41" fillId="0" borderId="5" xfId="1" applyNumberFormat="1" applyFont="1" applyBorder="1"/>
    <xf numFmtId="169" fontId="41" fillId="0" borderId="0" xfId="1" applyNumberFormat="1" applyFont="1" applyBorder="1"/>
    <xf numFmtId="169" fontId="41" fillId="0" borderId="0" xfId="1" applyNumberFormat="1" applyFont="1" applyFill="1" applyBorder="1"/>
    <xf numFmtId="169" fontId="41" fillId="0" borderId="0" xfId="1" applyNumberFormat="1" applyFont="1" applyFill="1" applyBorder="1" applyAlignment="1">
      <alignment readingOrder="2"/>
    </xf>
    <xf numFmtId="169" fontId="41" fillId="0" borderId="5" xfId="1" applyNumberFormat="1" applyFont="1" applyFill="1" applyBorder="1"/>
    <xf numFmtId="169" fontId="41" fillId="0" borderId="0" xfId="1" applyNumberFormat="1" applyFont="1"/>
    <xf numFmtId="169" fontId="41" fillId="0" borderId="0" xfId="1" applyNumberFormat="1" applyFont="1" applyFill="1"/>
    <xf numFmtId="0" fontId="41" fillId="0" borderId="3" xfId="0" applyFont="1" applyBorder="1" applyAlignment="1">
      <alignment horizontal="left" indent="1"/>
    </xf>
    <xf numFmtId="169" fontId="41" fillId="0" borderId="0" xfId="1" applyNumberFormat="1" applyFont="1" applyFill="1" applyBorder="1" applyAlignment="1">
      <alignment horizontal="right" readingOrder="2"/>
    </xf>
    <xf numFmtId="0" fontId="41" fillId="0" borderId="3" xfId="0" applyFont="1" applyBorder="1" applyAlignment="1">
      <alignment horizontal="left" vertical="center" wrapText="1" indent="1"/>
    </xf>
    <xf numFmtId="169" fontId="41" fillId="0" borderId="0" xfId="1" applyNumberFormat="1" applyFont="1" applyBorder="1" applyAlignment="1"/>
    <xf numFmtId="0" fontId="73" fillId="0" borderId="19" xfId="0" applyFont="1" applyBorder="1" applyAlignment="1">
      <alignment horizontal="left" wrapText="1" indent="1"/>
    </xf>
    <xf numFmtId="169" fontId="73" fillId="0" borderId="19" xfId="1" quotePrefix="1" applyNumberFormat="1" applyFont="1" applyBorder="1" applyAlignment="1">
      <alignment readingOrder="2"/>
    </xf>
    <xf numFmtId="169" fontId="73" fillId="0" borderId="16" xfId="1" quotePrefix="1" applyNumberFormat="1" applyFont="1" applyBorder="1" applyAlignment="1">
      <alignment readingOrder="2"/>
    </xf>
    <xf numFmtId="0" fontId="41" fillId="0" borderId="0" xfId="0" applyFont="1" applyAlignment="1">
      <alignment vertical="top"/>
    </xf>
    <xf numFmtId="0" fontId="68" fillId="0" borderId="13" xfId="0" applyFont="1" applyBorder="1" applyAlignment="1">
      <alignment horizontal="left"/>
    </xf>
    <xf numFmtId="17" fontId="41" fillId="0" borderId="14" xfId="0" quotePrefix="1" applyNumberFormat="1" applyFont="1" applyBorder="1" applyAlignment="1">
      <alignment horizontal="center" vertical="center" wrapText="1"/>
    </xf>
    <xf numFmtId="17" fontId="41" fillId="0" borderId="15" xfId="0" quotePrefix="1" applyNumberFormat="1" applyFont="1" applyBorder="1" applyAlignment="1">
      <alignment horizontal="center" vertical="center" wrapText="1"/>
    </xf>
    <xf numFmtId="0" fontId="41" fillId="0" borderId="13" xfId="0" applyFont="1" applyBorder="1" applyAlignment="1">
      <alignment horizontal="center" vertical="top" wrapText="1"/>
    </xf>
    <xf numFmtId="0" fontId="73" fillId="0" borderId="3" xfId="0" applyFont="1" applyBorder="1" applyAlignment="1">
      <alignment horizontal="center"/>
    </xf>
    <xf numFmtId="0" fontId="73" fillId="0" borderId="7" xfId="0" applyFont="1" applyBorder="1" applyAlignment="1">
      <alignment horizontal="center"/>
    </xf>
    <xf numFmtId="0" fontId="41" fillId="0" borderId="5" xfId="0" applyFont="1" applyBorder="1" applyAlignment="1">
      <alignment readingOrder="1"/>
    </xf>
    <xf numFmtId="0" fontId="41" fillId="0" borderId="0" xfId="0" applyFont="1" applyBorder="1" applyAlignment="1">
      <alignment readingOrder="1"/>
    </xf>
    <xf numFmtId="0" fontId="73" fillId="0" borderId="0" xfId="0" applyFont="1" applyBorder="1" applyAlignment="1">
      <alignment readingOrder="1"/>
    </xf>
    <xf numFmtId="0" fontId="41" fillId="0" borderId="0" xfId="0" applyFont="1" applyFill="1" applyBorder="1" applyAlignment="1">
      <alignment readingOrder="1"/>
    </xf>
    <xf numFmtId="0" fontId="41" fillId="0" borderId="7" xfId="0" applyFont="1" applyBorder="1" applyAlignment="1">
      <alignment readingOrder="1"/>
    </xf>
    <xf numFmtId="3" fontId="41" fillId="0" borderId="3" xfId="0" applyNumberFormat="1" applyFont="1" applyBorder="1" applyAlignment="1">
      <alignment readingOrder="1"/>
    </xf>
    <xf numFmtId="3" fontId="41" fillId="0" borderId="0" xfId="0" applyNumberFormat="1" applyFont="1" applyBorder="1" applyAlignment="1">
      <alignment readingOrder="1"/>
    </xf>
    <xf numFmtId="9" fontId="41" fillId="0" borderId="3" xfId="0" applyNumberFormat="1" applyFont="1" applyBorder="1" applyAlignment="1">
      <alignment readingOrder="1"/>
    </xf>
    <xf numFmtId="0" fontId="41" fillId="0" borderId="5" xfId="0" applyFont="1" applyBorder="1" applyAlignment="1">
      <alignment vertical="top"/>
    </xf>
    <xf numFmtId="169" fontId="41" fillId="0" borderId="5" xfId="0" applyNumberFormat="1" applyFont="1" applyBorder="1" applyAlignment="1">
      <alignment readingOrder="1"/>
    </xf>
    <xf numFmtId="169" fontId="41" fillId="0" borderId="0" xfId="0" applyNumberFormat="1" applyFont="1" applyBorder="1" applyAlignment="1">
      <alignment readingOrder="1"/>
    </xf>
    <xf numFmtId="168" fontId="41" fillId="0" borderId="0" xfId="0" applyNumberFormat="1" applyFont="1" applyBorder="1" applyAlignment="1">
      <alignment readingOrder="1"/>
    </xf>
    <xf numFmtId="3" fontId="41" fillId="0" borderId="7" xfId="10" applyNumberFormat="1" applyFont="1" applyBorder="1" applyAlignment="1" applyProtection="1">
      <alignment horizontal="right"/>
    </xf>
    <xf numFmtId="3" fontId="41" fillId="0" borderId="0" xfId="0" applyNumberFormat="1" applyFont="1" applyAlignment="1">
      <alignment readingOrder="1"/>
    </xf>
    <xf numFmtId="3" fontId="41" fillId="0" borderId="3" xfId="0" applyNumberFormat="1" applyFont="1" applyFill="1" applyBorder="1" applyAlignment="1">
      <alignment readingOrder="1"/>
    </xf>
    <xf numFmtId="0" fontId="41" fillId="0" borderId="5" xfId="0" applyFont="1" applyBorder="1" applyAlignment="1">
      <alignment horizontal="left" vertical="top"/>
    </xf>
    <xf numFmtId="3" fontId="41" fillId="0" borderId="0" xfId="0" applyNumberFormat="1" applyFont="1" applyFill="1" applyBorder="1" applyAlignment="1">
      <alignment readingOrder="1"/>
    </xf>
    <xf numFmtId="3" fontId="41" fillId="0" borderId="3" xfId="0" applyNumberFormat="1" applyFont="1" applyBorder="1" applyAlignment="1">
      <alignment horizontal="right" readingOrder="1"/>
    </xf>
    <xf numFmtId="3" fontId="41" fillId="0" borderId="0" xfId="0" applyNumberFormat="1" applyFont="1" applyAlignment="1">
      <alignment horizontal="right" readingOrder="1"/>
    </xf>
    <xf numFmtId="9" fontId="41" fillId="0" borderId="3" xfId="0" applyNumberFormat="1" applyFont="1" applyBorder="1" applyAlignment="1">
      <alignment horizontal="right" readingOrder="1"/>
    </xf>
    <xf numFmtId="0" fontId="41" fillId="0" borderId="5" xfId="0" applyFont="1" applyFill="1" applyBorder="1" applyAlignment="1">
      <alignment vertical="top"/>
    </xf>
    <xf numFmtId="169" fontId="41" fillId="0" borderId="5" xfId="0" applyNumberFormat="1" applyFont="1" applyFill="1" applyBorder="1" applyAlignment="1">
      <alignment readingOrder="1"/>
    </xf>
    <xf numFmtId="169" fontId="41" fillId="0" borderId="0" xfId="1" applyNumberFormat="1" applyFont="1" applyFill="1" applyBorder="1" applyAlignment="1">
      <alignment readingOrder="1"/>
    </xf>
    <xf numFmtId="3" fontId="41" fillId="0" borderId="7" xfId="10" applyNumberFormat="1" applyFont="1" applyFill="1" applyBorder="1" applyAlignment="1" applyProtection="1">
      <alignment horizontal="right"/>
    </xf>
    <xf numFmtId="3" fontId="41" fillId="0" borderId="3" xfId="0" applyNumberFormat="1" applyFont="1" applyBorder="1"/>
    <xf numFmtId="169" fontId="41" fillId="0" borderId="0" xfId="0" applyNumberFormat="1" applyFont="1" applyFill="1" applyAlignment="1">
      <alignment horizontal="right"/>
    </xf>
    <xf numFmtId="9" fontId="41" fillId="0" borderId="3" xfId="0" applyNumberFormat="1" applyFont="1" applyFill="1" applyBorder="1" applyAlignment="1">
      <alignment readingOrder="1"/>
    </xf>
    <xf numFmtId="0" fontId="41" fillId="0" borderId="3" xfId="0" applyFont="1" applyFill="1" applyBorder="1"/>
    <xf numFmtId="169" fontId="41" fillId="0" borderId="0" xfId="0" applyNumberFormat="1" applyFont="1" applyFill="1" applyBorder="1" applyAlignment="1">
      <alignment readingOrder="1"/>
    </xf>
    <xf numFmtId="165" fontId="41" fillId="0" borderId="0" xfId="1" applyNumberFormat="1" applyFont="1" applyFill="1" applyBorder="1" applyAlignment="1">
      <alignment readingOrder="1"/>
    </xf>
    <xf numFmtId="165" fontId="41" fillId="0" borderId="0" xfId="0" applyNumberFormat="1" applyFont="1" applyFill="1"/>
    <xf numFmtId="0" fontId="41" fillId="0" borderId="4" xfId="0" applyFont="1" applyBorder="1"/>
    <xf numFmtId="169" fontId="41" fillId="0" borderId="19" xfId="0" applyNumberFormat="1" applyFont="1" applyBorder="1" applyAlignment="1">
      <alignment readingOrder="1"/>
    </xf>
    <xf numFmtId="169" fontId="41" fillId="0" borderId="16" xfId="0" applyNumberFormat="1" applyFont="1" applyBorder="1" applyAlignment="1">
      <alignment readingOrder="1"/>
    </xf>
    <xf numFmtId="3" fontId="41" fillId="0" borderId="9" xfId="0" applyNumberFormat="1" applyFont="1" applyBorder="1" applyAlignment="1">
      <alignment readingOrder="1"/>
    </xf>
    <xf numFmtId="9" fontId="41" fillId="0" borderId="2" xfId="0" applyNumberFormat="1" applyFont="1" applyBorder="1" applyAlignment="1">
      <alignment readingOrder="1"/>
    </xf>
    <xf numFmtId="164" fontId="41" fillId="0" borderId="0" xfId="0" applyNumberFormat="1" applyFont="1" applyBorder="1"/>
    <xf numFmtId="0" fontId="41" fillId="0" borderId="0" xfId="0" applyFont="1" applyAlignment="1">
      <alignment horizontal="right" vertical="top"/>
    </xf>
    <xf numFmtId="3" fontId="41" fillId="0" borderId="0" xfId="0" applyNumberFormat="1" applyFont="1" applyAlignment="1">
      <alignment horizontal="right" vertical="top"/>
    </xf>
    <xf numFmtId="14" fontId="41" fillId="0" borderId="0" xfId="0" applyNumberFormat="1" applyFont="1" applyAlignment="1">
      <alignment horizontal="right" vertical="top"/>
    </xf>
    <xf numFmtId="3" fontId="41" fillId="0" borderId="0" xfId="0" applyNumberFormat="1" applyFont="1" applyAlignment="1">
      <alignment vertical="top"/>
    </xf>
    <xf numFmtId="2" fontId="41" fillId="0" borderId="0" xfId="0" applyNumberFormat="1" applyFont="1" applyAlignment="1">
      <alignment vertical="top"/>
    </xf>
    <xf numFmtId="2" fontId="41" fillId="0" borderId="0" xfId="0" applyNumberFormat="1" applyFont="1" applyBorder="1" applyAlignment="1">
      <alignment vertical="top" readingOrder="1"/>
    </xf>
    <xf numFmtId="3" fontId="41" fillId="0" borderId="0" xfId="0" applyNumberFormat="1" applyFont="1" applyBorder="1" applyAlignment="1">
      <alignment vertical="top" readingOrder="1"/>
    </xf>
    <xf numFmtId="0" fontId="41" fillId="0" borderId="0" xfId="0" applyFont="1" applyBorder="1" applyAlignment="1">
      <alignment vertical="top"/>
    </xf>
    <xf numFmtId="37" fontId="41" fillId="0" borderId="0" xfId="1" applyNumberFormat="1" applyFont="1" applyAlignment="1">
      <alignment vertical="top"/>
    </xf>
    <xf numFmtId="3" fontId="41" fillId="0" borderId="0" xfId="0" applyNumberFormat="1" applyFont="1" applyFill="1" applyBorder="1" applyAlignment="1">
      <alignment vertical="top" readingOrder="1"/>
    </xf>
    <xf numFmtId="0" fontId="41" fillId="0" borderId="2" xfId="0" applyFont="1" applyBorder="1" applyAlignment="1">
      <alignment horizontal="center" vertical="center"/>
    </xf>
    <xf numFmtId="0" fontId="41" fillId="0" borderId="2" xfId="0" applyFont="1" applyBorder="1" applyAlignment="1">
      <alignment horizontal="center" vertical="center" wrapText="1"/>
    </xf>
    <xf numFmtId="17" fontId="41" fillId="0" borderId="8" xfId="0" quotePrefix="1" applyNumberFormat="1" applyFont="1" applyBorder="1" applyAlignment="1">
      <alignment horizontal="center" vertical="center" wrapText="1"/>
    </xf>
    <xf numFmtId="17" fontId="41" fillId="0" borderId="10" xfId="0" quotePrefix="1" applyNumberFormat="1" applyFont="1" applyBorder="1" applyAlignment="1">
      <alignment horizontal="center" vertical="center" wrapText="1"/>
    </xf>
    <xf numFmtId="17" fontId="41" fillId="0" borderId="6" xfId="0" quotePrefix="1" applyNumberFormat="1" applyFont="1" applyBorder="1" applyAlignment="1">
      <alignment horizontal="center" vertical="center" wrapText="1"/>
    </xf>
    <xf numFmtId="3" fontId="41" fillId="0" borderId="0" xfId="0" applyNumberFormat="1" applyFont="1" applyAlignment="1">
      <alignment horizontal="right"/>
    </xf>
    <xf numFmtId="0" fontId="41" fillId="0" borderId="3" xfId="0" applyFont="1" applyBorder="1" applyAlignment="1">
      <alignment horizontal="left"/>
    </xf>
    <xf numFmtId="3" fontId="68" fillId="0" borderId="5" xfId="0" applyNumberFormat="1" applyFont="1" applyBorder="1" applyAlignment="1"/>
    <xf numFmtId="3" fontId="41" fillId="0" borderId="5" xfId="0" applyNumberFormat="1" applyFont="1" applyBorder="1" applyAlignment="1"/>
    <xf numFmtId="169" fontId="41" fillId="0" borderId="0" xfId="0" applyNumberFormat="1" applyFont="1" applyBorder="1" applyAlignment="1">
      <alignment horizontal="right"/>
    </xf>
    <xf numFmtId="169" fontId="68" fillId="0" borderId="3" xfId="0" applyNumberFormat="1" applyFont="1" applyBorder="1" applyAlignment="1">
      <alignment horizontal="right"/>
    </xf>
    <xf numFmtId="169" fontId="41" fillId="0" borderId="0" xfId="1" applyNumberFormat="1" applyFont="1" applyBorder="1" applyAlignment="1">
      <alignment horizontal="right"/>
    </xf>
    <xf numFmtId="169" fontId="68" fillId="0" borderId="3" xfId="1" applyNumberFormat="1" applyFont="1" applyBorder="1" applyAlignment="1">
      <alignment horizontal="right"/>
    </xf>
    <xf numFmtId="10" fontId="41" fillId="0" borderId="0" xfId="14" applyNumberFormat="1" applyFont="1"/>
    <xf numFmtId="169" fontId="41" fillId="0" borderId="5" xfId="1" applyNumberFormat="1" applyFont="1" applyBorder="1" applyAlignment="1"/>
    <xf numFmtId="169" fontId="41" fillId="0" borderId="0" xfId="0" applyNumberFormat="1" applyFont="1" applyBorder="1" applyAlignment="1"/>
    <xf numFmtId="169" fontId="41" fillId="0" borderId="3" xfId="0" applyNumberFormat="1" applyFont="1" applyBorder="1" applyAlignment="1"/>
    <xf numFmtId="169" fontId="41" fillId="0" borderId="0" xfId="10" applyNumberFormat="1" applyFont="1" applyBorder="1" applyAlignment="1" applyProtection="1"/>
    <xf numFmtId="169" fontId="41" fillId="0" borderId="3" xfId="10" applyNumberFormat="1" applyFont="1" applyBorder="1" applyAlignment="1" applyProtection="1"/>
    <xf numFmtId="169" fontId="41" fillId="0" borderId="3" xfId="78" applyNumberFormat="1" applyFont="1" applyFill="1" applyBorder="1"/>
    <xf numFmtId="10" fontId="41" fillId="0" borderId="0" xfId="14" applyNumberFormat="1" applyFont="1" applyAlignment="1">
      <alignment horizontal="right"/>
    </xf>
    <xf numFmtId="169" fontId="41" fillId="0" borderId="0" xfId="0" applyNumberFormat="1" applyFont="1" applyBorder="1"/>
    <xf numFmtId="0" fontId="41" fillId="0" borderId="5" xfId="0" applyFont="1" applyBorder="1" applyAlignment="1"/>
    <xf numFmtId="169" fontId="41" fillId="0" borderId="3" xfId="0" applyNumberFormat="1" applyFont="1" applyBorder="1"/>
    <xf numFmtId="0" fontId="41" fillId="0" borderId="3" xfId="0" applyFont="1" applyFill="1" applyBorder="1" applyAlignment="1">
      <alignment horizontal="left"/>
    </xf>
    <xf numFmtId="3" fontId="68" fillId="0" borderId="5" xfId="0" applyNumberFormat="1" applyFont="1" applyFill="1" applyBorder="1" applyAlignment="1"/>
    <xf numFmtId="169" fontId="68" fillId="0" borderId="3" xfId="0" applyNumberFormat="1" applyFont="1" applyBorder="1" applyAlignment="1"/>
    <xf numFmtId="169" fontId="68" fillId="0" borderId="3" xfId="10" applyNumberFormat="1" applyFont="1" applyBorder="1" applyAlignment="1" applyProtection="1"/>
    <xf numFmtId="169" fontId="41" fillId="0" borderId="3" xfId="0" applyNumberFormat="1" applyFont="1" applyBorder="1" applyAlignment="1">
      <alignment horizontal="right"/>
    </xf>
    <xf numFmtId="0" fontId="41" fillId="0" borderId="3" xfId="0" applyFont="1" applyFill="1" applyBorder="1" applyAlignment="1">
      <alignment horizontal="left" indent="1"/>
    </xf>
    <xf numFmtId="0" fontId="41" fillId="0" borderId="5" xfId="0" applyFont="1" applyFill="1" applyBorder="1" applyAlignment="1"/>
    <xf numFmtId="0" fontId="68" fillId="0" borderId="5" xfId="0" applyFont="1" applyBorder="1" applyAlignment="1"/>
    <xf numFmtId="169" fontId="41" fillId="0" borderId="5" xfId="0" applyNumberFormat="1" applyFont="1" applyBorder="1" applyAlignment="1"/>
    <xf numFmtId="0" fontId="41" fillId="0" borderId="19" xfId="0" applyFont="1" applyFill="1" applyBorder="1"/>
    <xf numFmtId="169" fontId="68" fillId="0" borderId="37" xfId="0" applyNumberFormat="1" applyFont="1" applyFill="1" applyBorder="1" applyAlignment="1"/>
    <xf numFmtId="169" fontId="68" fillId="0" borderId="38" xfId="0" applyNumberFormat="1" applyFont="1" applyBorder="1" applyAlignment="1">
      <alignment horizontal="right"/>
    </xf>
    <xf numFmtId="169" fontId="68" fillId="0" borderId="18" xfId="1" applyNumberFormat="1" applyFont="1" applyBorder="1" applyAlignment="1">
      <alignment horizontal="right"/>
    </xf>
    <xf numFmtId="0" fontId="41" fillId="0" borderId="12" xfId="0" applyFont="1" applyBorder="1" applyAlignment="1">
      <alignment horizontal="center" wrapText="1"/>
    </xf>
    <xf numFmtId="17" fontId="41" fillId="0" borderId="12" xfId="0" quotePrefix="1" applyNumberFormat="1" applyFont="1" applyBorder="1" applyAlignment="1">
      <alignment horizontal="center" vertical="center" wrapText="1"/>
    </xf>
    <xf numFmtId="0" fontId="41" fillId="0" borderId="13" xfId="0" applyFont="1" applyBorder="1" applyAlignment="1">
      <alignment horizontal="center" vertical="center" wrapText="1"/>
    </xf>
    <xf numFmtId="3" fontId="73" fillId="0" borderId="0" xfId="0" applyNumberFormat="1" applyFont="1" applyFill="1" applyBorder="1" applyAlignment="1">
      <alignment horizontal="right"/>
    </xf>
    <xf numFmtId="0" fontId="41" fillId="0" borderId="0" xfId="0" applyFont="1" applyAlignment="1"/>
    <xf numFmtId="0" fontId="41" fillId="0" borderId="0" xfId="0" applyFont="1" applyFill="1"/>
    <xf numFmtId="0" fontId="41" fillId="0" borderId="0" xfId="0" applyFont="1" applyFill="1" applyAlignment="1"/>
    <xf numFmtId="0" fontId="41" fillId="0" borderId="0" xfId="0" applyFont="1" applyFill="1" applyBorder="1"/>
    <xf numFmtId="0" fontId="68" fillId="0" borderId="0" xfId="0" applyFont="1" applyFill="1" applyBorder="1" applyAlignment="1">
      <alignment horizontal="center" wrapText="1"/>
    </xf>
    <xf numFmtId="0" fontId="41" fillId="0" borderId="0" xfId="0" applyFont="1" applyFill="1" applyBorder="1" applyAlignment="1">
      <alignment horizontal="left"/>
    </xf>
    <xf numFmtId="0" fontId="41" fillId="0" borderId="0" xfId="0" applyFont="1" applyFill="1" applyBorder="1" applyAlignment="1">
      <alignment wrapText="1"/>
    </xf>
    <xf numFmtId="0" fontId="41" fillId="0" borderId="12" xfId="0" applyFont="1" applyBorder="1"/>
    <xf numFmtId="3" fontId="41" fillId="0" borderId="7" xfId="1" applyNumberFormat="1" applyFont="1" applyBorder="1"/>
    <xf numFmtId="0" fontId="41" fillId="0" borderId="3" xfId="0" applyFont="1" applyBorder="1" applyAlignment="1">
      <alignment wrapText="1"/>
    </xf>
    <xf numFmtId="0" fontId="41" fillId="0" borderId="2" xfId="0" applyFont="1" applyBorder="1"/>
    <xf numFmtId="3" fontId="41" fillId="0" borderId="35" xfId="1" applyNumberFormat="1" applyFont="1" applyBorder="1"/>
    <xf numFmtId="0" fontId="41" fillId="0" borderId="12" xfId="0" applyFont="1" applyBorder="1" applyAlignment="1">
      <alignment vertical="center"/>
    </xf>
    <xf numFmtId="0" fontId="73" fillId="0" borderId="11" xfId="0" applyFont="1" applyBorder="1" applyAlignment="1">
      <alignment horizontal="center"/>
    </xf>
    <xf numFmtId="0" fontId="41" fillId="0" borderId="0" xfId="0" applyFont="1" applyBorder="1" applyAlignment="1"/>
    <xf numFmtId="0" fontId="41" fillId="0" borderId="7" xfId="0" applyFont="1" applyBorder="1" applyAlignment="1"/>
    <xf numFmtId="3" fontId="41" fillId="0" borderId="19" xfId="0" applyNumberFormat="1" applyFont="1" applyBorder="1" applyAlignment="1">
      <alignment horizontal="right"/>
    </xf>
    <xf numFmtId="3" fontId="41" fillId="0" borderId="16" xfId="0" applyNumberFormat="1" applyFont="1" applyBorder="1" applyAlignment="1">
      <alignment horizontal="right"/>
    </xf>
    <xf numFmtId="3" fontId="41" fillId="0" borderId="16" xfId="0" applyNumberFormat="1" applyFont="1" applyBorder="1" applyAlignment="1"/>
    <xf numFmtId="3" fontId="41" fillId="0" borderId="36" xfId="0" applyNumberFormat="1" applyFont="1" applyBorder="1" applyAlignment="1">
      <alignment horizontal="right"/>
    </xf>
    <xf numFmtId="3" fontId="41" fillId="0" borderId="2" xfId="1" applyNumberFormat="1" applyFont="1" applyBorder="1"/>
    <xf numFmtId="0" fontId="68" fillId="0" borderId="3" xfId="11" applyFont="1" applyBorder="1" applyAlignment="1">
      <alignment horizontal="left"/>
    </xf>
    <xf numFmtId="0" fontId="41" fillId="0" borderId="3" xfId="11" applyFont="1" applyBorder="1"/>
    <xf numFmtId="3" fontId="41" fillId="0" borderId="7" xfId="11" applyNumberFormat="1" applyFont="1" applyBorder="1"/>
    <xf numFmtId="3" fontId="76" fillId="0" borderId="3" xfId="11" applyNumberFormat="1" applyFont="1" applyBorder="1"/>
    <xf numFmtId="0" fontId="41" fillId="0" borderId="3" xfId="11" applyFont="1" applyBorder="1" applyAlignment="1">
      <alignment horizontal="left" indent="1"/>
    </xf>
    <xf numFmtId="3" fontId="41" fillId="0" borderId="3" xfId="11" applyNumberFormat="1" applyFont="1" applyBorder="1"/>
    <xf numFmtId="3" fontId="85" fillId="0" borderId="7" xfId="11" applyNumberFormat="1" applyFont="1" applyBorder="1"/>
    <xf numFmtId="3" fontId="85" fillId="0" borderId="3" xfId="11" applyNumberFormat="1" applyFont="1" applyBorder="1"/>
    <xf numFmtId="0" fontId="68" fillId="0" borderId="3" xfId="11" applyFont="1" applyFill="1" applyBorder="1" applyAlignment="1">
      <alignment horizontal="left"/>
    </xf>
    <xf numFmtId="3" fontId="86" fillId="0" borderId="3" xfId="11" applyNumberFormat="1" applyFont="1" applyFill="1" applyBorder="1"/>
    <xf numFmtId="3" fontId="86" fillId="0" borderId="7" xfId="11" applyNumberFormat="1" applyFont="1" applyFill="1" applyBorder="1"/>
    <xf numFmtId="3" fontId="87" fillId="0" borderId="7" xfId="11" applyNumberFormat="1" applyFont="1" applyFill="1" applyBorder="1"/>
    <xf numFmtId="3" fontId="41" fillId="0" borderId="3" xfId="11" applyNumberFormat="1" applyFont="1" applyBorder="1" applyAlignment="1">
      <alignment horizontal="right"/>
    </xf>
    <xf numFmtId="3" fontId="41" fillId="0" borderId="7" xfId="11" applyNumberFormat="1" applyFont="1" applyBorder="1" applyAlignment="1">
      <alignment horizontal="right"/>
    </xf>
    <xf numFmtId="3" fontId="85" fillId="0" borderId="7" xfId="11" applyNumberFormat="1" applyFont="1" applyBorder="1" applyAlignment="1">
      <alignment horizontal="right"/>
    </xf>
    <xf numFmtId="3" fontId="85" fillId="0" borderId="3" xfId="11" applyNumberFormat="1" applyFont="1" applyBorder="1" applyAlignment="1">
      <alignment horizontal="right"/>
    </xf>
    <xf numFmtId="0" fontId="41" fillId="0" borderId="3" xfId="11" applyFont="1" applyBorder="1" applyAlignment="1">
      <alignment horizontal="left" indent="2"/>
    </xf>
    <xf numFmtId="3" fontId="86" fillId="0" borderId="7" xfId="11" applyNumberFormat="1" applyFont="1" applyBorder="1"/>
    <xf numFmtId="3" fontId="87" fillId="0" borderId="3" xfId="11" applyNumberFormat="1" applyFont="1" applyFill="1" applyBorder="1"/>
    <xf numFmtId="169" fontId="41" fillId="0" borderId="7" xfId="11" applyNumberFormat="1" applyFont="1" applyFill="1" applyBorder="1"/>
    <xf numFmtId="169" fontId="85" fillId="0" borderId="7" xfId="11" applyNumberFormat="1" applyFont="1" applyFill="1" applyBorder="1"/>
    <xf numFmtId="169" fontId="41" fillId="0" borderId="7" xfId="11" applyNumberFormat="1" applyFont="1" applyBorder="1"/>
    <xf numFmtId="0" fontId="41" fillId="0" borderId="3" xfId="11" applyFont="1" applyFill="1" applyBorder="1" applyAlignment="1">
      <alignment horizontal="left" indent="2"/>
    </xf>
    <xf numFmtId="3" fontId="41" fillId="0" borderId="3" xfId="11" applyNumberFormat="1" applyFont="1" applyFill="1" applyBorder="1"/>
    <xf numFmtId="169" fontId="41" fillId="0" borderId="0" xfId="0" applyNumberFormat="1" applyFont="1" applyFill="1"/>
    <xf numFmtId="169" fontId="41" fillId="0" borderId="3" xfId="0" applyNumberFormat="1" applyFont="1" applyFill="1" applyBorder="1"/>
    <xf numFmtId="3" fontId="85" fillId="0" borderId="3" xfId="11" applyNumberFormat="1" applyFont="1" applyFill="1" applyBorder="1"/>
    <xf numFmtId="169" fontId="41" fillId="0" borderId="7" xfId="11" applyNumberFormat="1" applyFont="1" applyBorder="1" applyAlignment="1">
      <alignment horizontal="right"/>
    </xf>
    <xf numFmtId="169" fontId="88" fillId="0" borderId="7" xfId="1" applyNumberFormat="1" applyFont="1" applyFill="1" applyBorder="1"/>
    <xf numFmtId="169" fontId="89" fillId="0" borderId="7" xfId="1" applyNumberFormat="1" applyFont="1" applyFill="1" applyBorder="1"/>
    <xf numFmtId="0" fontId="68" fillId="0" borderId="3" xfId="11" applyFont="1" applyBorder="1"/>
    <xf numFmtId="1" fontId="76" fillId="0" borderId="3" xfId="11" applyNumberFormat="1" applyFont="1" applyFill="1" applyBorder="1"/>
    <xf numFmtId="0" fontId="68" fillId="0" borderId="3" xfId="11" applyFont="1" applyFill="1" applyBorder="1"/>
    <xf numFmtId="3" fontId="68" fillId="0" borderId="7" xfId="11" applyNumberFormat="1" applyFont="1" applyBorder="1"/>
    <xf numFmtId="3" fontId="76" fillId="0" borderId="7" xfId="11" applyNumberFormat="1" applyFont="1" applyBorder="1"/>
    <xf numFmtId="3" fontId="41" fillId="0" borderId="3" xfId="1" applyNumberFormat="1" applyFont="1" applyFill="1" applyBorder="1" applyAlignment="1">
      <alignment horizontal="right" readingOrder="2"/>
    </xf>
    <xf numFmtId="3" fontId="41" fillId="0" borderId="7" xfId="1" applyNumberFormat="1" applyFont="1" applyFill="1" applyBorder="1" applyAlignment="1">
      <alignment horizontal="right" readingOrder="2"/>
    </xf>
    <xf numFmtId="3" fontId="41" fillId="0" borderId="7" xfId="1" applyNumberFormat="1" applyFont="1" applyFill="1" applyBorder="1" applyAlignment="1"/>
    <xf numFmtId="3" fontId="85" fillId="0" borderId="7" xfId="1" applyNumberFormat="1" applyFont="1" applyFill="1" applyBorder="1" applyAlignment="1">
      <alignment horizontal="right" readingOrder="2"/>
    </xf>
    <xf numFmtId="169" fontId="85" fillId="0" borderId="3" xfId="1" applyNumberFormat="1" applyFont="1" applyFill="1" applyBorder="1" applyAlignment="1">
      <alignment horizontal="right"/>
    </xf>
    <xf numFmtId="3" fontId="41" fillId="0" borderId="7" xfId="11" applyNumberFormat="1" applyFont="1" applyFill="1" applyBorder="1"/>
    <xf numFmtId="3" fontId="85" fillId="0" borderId="3" xfId="1" applyNumberFormat="1" applyFont="1" applyFill="1" applyBorder="1" applyAlignment="1">
      <alignment horizontal="right"/>
    </xf>
    <xf numFmtId="169" fontId="85" fillId="0" borderId="3" xfId="1" applyNumberFormat="1" applyFont="1" applyFill="1" applyBorder="1"/>
    <xf numFmtId="165" fontId="76" fillId="0" borderId="3" xfId="1" applyNumberFormat="1" applyFont="1" applyFill="1" applyBorder="1"/>
    <xf numFmtId="0" fontId="68" fillId="0" borderId="38" xfId="11" applyFont="1" applyFill="1" applyBorder="1"/>
    <xf numFmtId="3" fontId="86" fillId="0" borderId="38" xfId="11" applyNumberFormat="1" applyFont="1" applyFill="1" applyBorder="1"/>
    <xf numFmtId="3" fontId="86" fillId="0" borderId="36" xfId="11" applyNumberFormat="1" applyFont="1" applyFill="1" applyBorder="1"/>
    <xf numFmtId="3" fontId="87" fillId="0" borderId="36" xfId="11" applyNumberFormat="1" applyFont="1" applyFill="1" applyBorder="1"/>
    <xf numFmtId="3" fontId="87" fillId="0" borderId="38" xfId="1" applyNumberFormat="1" applyFont="1" applyFill="1" applyBorder="1"/>
    <xf numFmtId="0" fontId="41" fillId="0" borderId="0" xfId="11" applyFont="1" applyFill="1" applyBorder="1"/>
    <xf numFmtId="3" fontId="41" fillId="0" borderId="0" xfId="11" applyNumberFormat="1" applyFont="1"/>
    <xf numFmtId="3" fontId="41" fillId="0" borderId="0" xfId="11" applyNumberFormat="1" applyFont="1" applyFill="1" applyBorder="1"/>
    <xf numFmtId="0" fontId="73" fillId="0" borderId="11" xfId="0" applyFont="1" applyBorder="1"/>
    <xf numFmtId="14" fontId="73" fillId="0" borderId="0" xfId="0" quotePrefix="1" applyNumberFormat="1" applyFont="1" applyBorder="1" applyAlignment="1">
      <alignment horizontal="center"/>
    </xf>
    <xf numFmtId="0" fontId="41" fillId="0" borderId="11" xfId="0" applyFont="1" applyBorder="1" applyAlignment="1">
      <alignment horizontal="center"/>
    </xf>
    <xf numFmtId="0" fontId="41" fillId="0" borderId="7" xfId="0" applyFont="1" applyBorder="1" applyAlignment="1">
      <alignment horizontal="center"/>
    </xf>
    <xf numFmtId="0" fontId="73" fillId="0" borderId="0" xfId="0" applyFont="1" applyBorder="1"/>
    <xf numFmtId="0" fontId="41" fillId="0" borderId="3" xfId="0" applyFont="1" applyBorder="1" applyAlignment="1">
      <alignment vertical="top"/>
    </xf>
    <xf numFmtId="3" fontId="41" fillId="0" borderId="5" xfId="0" applyNumberFormat="1" applyFont="1" applyBorder="1" applyAlignment="1">
      <alignment readingOrder="1"/>
    </xf>
    <xf numFmtId="0" fontId="41" fillId="0" borderId="3" xfId="0" applyFont="1" applyBorder="1" applyAlignment="1">
      <alignment horizontal="left" vertical="top"/>
    </xf>
    <xf numFmtId="3" fontId="41" fillId="0" borderId="5" xfId="0" applyNumberFormat="1" applyFont="1" applyFill="1" applyBorder="1" applyAlignment="1">
      <alignment readingOrder="1"/>
    </xf>
    <xf numFmtId="37" fontId="41" fillId="0" borderId="0" xfId="1" applyNumberFormat="1" applyFont="1" applyFill="1"/>
    <xf numFmtId="3" fontId="41" fillId="0" borderId="19" xfId="0" applyNumberFormat="1" applyFont="1" applyBorder="1" applyAlignment="1">
      <alignment readingOrder="1"/>
    </xf>
    <xf numFmtId="3" fontId="41" fillId="0" borderId="16" xfId="0" applyNumberFormat="1" applyFont="1" applyBorder="1" applyAlignment="1">
      <alignment readingOrder="1"/>
    </xf>
    <xf numFmtId="9" fontId="41" fillId="0" borderId="18" xfId="0" applyNumberFormat="1" applyFont="1" applyBorder="1" applyAlignment="1">
      <alignment readingOrder="1"/>
    </xf>
    <xf numFmtId="0" fontId="73" fillId="0" borderId="11" xfId="0" applyFont="1" applyFill="1" applyBorder="1" applyAlignment="1">
      <alignment horizontal="center"/>
    </xf>
    <xf numFmtId="0" fontId="41" fillId="0" borderId="11" xfId="0" applyFont="1" applyBorder="1"/>
    <xf numFmtId="3" fontId="41" fillId="0" borderId="0" xfId="0" applyNumberFormat="1" applyFont="1" applyBorder="1" applyAlignment="1"/>
    <xf numFmtId="3" fontId="78" fillId="0" borderId="0" xfId="0" applyNumberFormat="1" applyFont="1" applyBorder="1" applyAlignment="1">
      <alignment horizontal="right" vertical="center"/>
    </xf>
    <xf numFmtId="3" fontId="41" fillId="0" borderId="7" xfId="0" applyNumberFormat="1" applyFont="1" applyBorder="1" applyAlignment="1">
      <alignment horizontal="right"/>
    </xf>
    <xf numFmtId="0" fontId="78" fillId="0" borderId="0" xfId="0" applyFont="1" applyAlignment="1"/>
    <xf numFmtId="3" fontId="41" fillId="0" borderId="0" xfId="1" applyNumberFormat="1" applyFont="1" applyBorder="1" applyAlignment="1"/>
    <xf numFmtId="3" fontId="41" fillId="0" borderId="7" xfId="1" applyNumberFormat="1" applyFont="1" applyBorder="1" applyAlignment="1"/>
    <xf numFmtId="3" fontId="41" fillId="0" borderId="32" xfId="0" applyNumberFormat="1" applyFont="1" applyBorder="1" applyAlignment="1">
      <alignment horizontal="right"/>
    </xf>
    <xf numFmtId="3" fontId="41" fillId="0" borderId="33" xfId="0" applyNumberFormat="1" applyFont="1" applyBorder="1" applyAlignment="1">
      <alignment horizontal="right"/>
    </xf>
    <xf numFmtId="3" fontId="78" fillId="0" borderId="16" xfId="0" applyNumberFormat="1" applyFont="1" applyBorder="1" applyAlignment="1"/>
    <xf numFmtId="3" fontId="41" fillId="0" borderId="34" xfId="0" applyNumberFormat="1" applyFont="1" applyBorder="1" applyAlignment="1">
      <alignment horizontal="right"/>
    </xf>
    <xf numFmtId="169" fontId="41" fillId="0" borderId="5" xfId="0" applyNumberFormat="1" applyFont="1" applyBorder="1" applyAlignment="1">
      <alignment horizontal="right"/>
    </xf>
    <xf numFmtId="169" fontId="41" fillId="0" borderId="5" xfId="0" applyNumberFormat="1" applyFont="1" applyBorder="1"/>
    <xf numFmtId="169" fontId="41" fillId="0" borderId="19" xfId="0" applyNumberFormat="1" applyFont="1" applyBorder="1" applyAlignment="1">
      <alignment horizontal="right"/>
    </xf>
    <xf numFmtId="166" fontId="25" fillId="0" borderId="13" xfId="0" applyNumberFormat="1" applyFont="1" applyBorder="1" applyAlignment="1">
      <alignment horizontal="center" vertical="center" wrapText="1"/>
    </xf>
    <xf numFmtId="14" fontId="25" fillId="0" borderId="38" xfId="0" applyNumberFormat="1" applyFont="1" applyBorder="1" applyAlignment="1">
      <alignment horizontal="center" vertical="center"/>
    </xf>
    <xf numFmtId="0" fontId="37" fillId="0" borderId="37" xfId="0" applyFont="1" applyBorder="1" applyAlignment="1">
      <alignment horizontal="center" vertical="center" wrapText="1"/>
    </xf>
    <xf numFmtId="3" fontId="87" fillId="0" borderId="3" xfId="11" applyNumberFormat="1" applyFont="1" applyBorder="1"/>
    <xf numFmtId="169" fontId="68" fillId="0" borderId="0" xfId="0" applyNumberFormat="1" applyFont="1" applyBorder="1" applyAlignment="1"/>
    <xf numFmtId="0" fontId="31" fillId="0" borderId="0" xfId="0" applyFont="1" applyFill="1" applyBorder="1" applyAlignment="1">
      <alignment horizontal="center" wrapText="1"/>
    </xf>
    <xf numFmtId="169" fontId="68" fillId="0" borderId="5" xfId="0" applyNumberFormat="1" applyFont="1" applyBorder="1" applyAlignment="1">
      <alignment horizontal="right"/>
    </xf>
    <xf numFmtId="169" fontId="68" fillId="0" borderId="5" xfId="0" applyNumberFormat="1" applyFont="1" applyBorder="1" applyAlignment="1"/>
    <xf numFmtId="169" fontId="68" fillId="0" borderId="37" xfId="0" applyNumberFormat="1" applyFont="1" applyBorder="1" applyAlignment="1">
      <alignment horizontal="right"/>
    </xf>
    <xf numFmtId="169" fontId="68" fillId="0" borderId="0" xfId="1" applyNumberFormat="1" applyFont="1" applyBorder="1" applyAlignment="1">
      <alignment horizontal="right"/>
    </xf>
    <xf numFmtId="3" fontId="88" fillId="0" borderId="7" xfId="1" applyNumberFormat="1" applyFont="1" applyFill="1" applyBorder="1"/>
    <xf numFmtId="0" fontId="25" fillId="0" borderId="0" xfId="73" applyFont="1" applyFill="1" applyBorder="1" applyAlignment="1">
      <alignment wrapText="1"/>
    </xf>
    <xf numFmtId="3" fontId="89" fillId="0" borderId="3" xfId="1" applyNumberFormat="1" applyFont="1" applyFill="1" applyBorder="1"/>
    <xf numFmtId="169" fontId="68" fillId="0" borderId="0" xfId="0" applyNumberFormat="1" applyFont="1" applyBorder="1" applyAlignment="1">
      <alignment horizontal="right"/>
    </xf>
    <xf numFmtId="169" fontId="68" fillId="0" borderId="16" xfId="0" applyNumberFormat="1" applyFont="1" applyBorder="1" applyAlignment="1">
      <alignment horizontal="right"/>
    </xf>
    <xf numFmtId="0" fontId="71" fillId="0" borderId="0" xfId="0" applyFont="1" applyAlignment="1">
      <alignment horizontal="center" vertical="top" wrapText="1"/>
    </xf>
    <xf numFmtId="0" fontId="28" fillId="0" borderId="12" xfId="0" applyFont="1" applyBorder="1" applyAlignment="1">
      <alignment horizontal="center"/>
    </xf>
    <xf numFmtId="169" fontId="68" fillId="0" borderId="16" xfId="0" applyNumberFormat="1" applyFont="1" applyFill="1" applyBorder="1" applyAlignment="1"/>
    <xf numFmtId="0" fontId="63" fillId="0" borderId="0" xfId="0" applyFont="1"/>
    <xf numFmtId="0" fontId="30" fillId="0" borderId="0" xfId="0" applyFont="1" applyAlignment="1">
      <alignment horizontal="center" vertical="top" wrapText="1"/>
    </xf>
    <xf numFmtId="0" fontId="30" fillId="0" borderId="0" xfId="0" applyFont="1" applyBorder="1" applyAlignment="1"/>
    <xf numFmtId="0" fontId="30" fillId="0" borderId="13" xfId="0" applyFont="1" applyFill="1" applyBorder="1" applyAlignment="1">
      <alignment horizontal="center" vertical="center"/>
    </xf>
    <xf numFmtId="0" fontId="30" fillId="0" borderId="13" xfId="0" applyFont="1" applyFill="1" applyBorder="1" applyAlignment="1">
      <alignment horizontal="center" vertical="center" wrapText="1"/>
    </xf>
    <xf numFmtId="0" fontId="28" fillId="0" borderId="0" xfId="0" applyFont="1" applyBorder="1" applyAlignment="1"/>
    <xf numFmtId="0" fontId="68" fillId="0" borderId="11" xfId="0" applyFont="1" applyFill="1" applyBorder="1" applyAlignment="1">
      <alignment vertical="center"/>
    </xf>
    <xf numFmtId="0" fontId="41" fillId="0" borderId="11" xfId="0" applyFont="1" applyBorder="1" applyAlignment="1">
      <alignment vertical="top"/>
    </xf>
    <xf numFmtId="169" fontId="41" fillId="0" borderId="11" xfId="0" applyNumberFormat="1" applyFont="1" applyBorder="1" applyAlignment="1">
      <alignment vertical="top"/>
    </xf>
    <xf numFmtId="169" fontId="41" fillId="0" borderId="3" xfId="0" applyNumberFormat="1" applyFont="1" applyBorder="1" applyAlignment="1">
      <alignment vertical="top"/>
    </xf>
    <xf numFmtId="0" fontId="41" fillId="0" borderId="38" xfId="0" applyFont="1" applyBorder="1" applyAlignment="1">
      <alignment vertical="top"/>
    </xf>
    <xf numFmtId="169" fontId="41" fillId="0" borderId="38" xfId="0" applyNumberFormat="1" applyFont="1" applyBorder="1" applyAlignment="1">
      <alignment vertical="top"/>
    </xf>
    <xf numFmtId="0" fontId="41" fillId="0" borderId="13" xfId="0" applyFont="1" applyBorder="1" applyAlignment="1">
      <alignment vertical="top"/>
    </xf>
    <xf numFmtId="169" fontId="41" fillId="0" borderId="13" xfId="0" applyNumberFormat="1" applyFont="1" applyBorder="1" applyAlignment="1">
      <alignment vertical="top"/>
    </xf>
    <xf numFmtId="0" fontId="28" fillId="0" borderId="13" xfId="0" applyFont="1" applyBorder="1" applyAlignment="1">
      <alignment horizontal="center"/>
    </xf>
    <xf numFmtId="0" fontId="83" fillId="0" borderId="0" xfId="0" applyFont="1" applyFill="1" applyAlignment="1"/>
    <xf numFmtId="165" fontId="84" fillId="0" borderId="0" xfId="1" applyNumberFormat="1" applyFont="1" applyFill="1" applyAlignment="1"/>
    <xf numFmtId="165" fontId="41" fillId="0" borderId="0" xfId="1" applyNumberFormat="1" applyFont="1" applyAlignment="1"/>
    <xf numFmtId="37" fontId="41" fillId="0" borderId="0" xfId="0" applyNumberFormat="1" applyFont="1" applyAlignment="1"/>
    <xf numFmtId="0" fontId="0" fillId="0" borderId="0" xfId="0" applyFill="1" applyAlignment="1">
      <alignment vertical="top"/>
    </xf>
    <xf numFmtId="169" fontId="78" fillId="0" borderId="0" xfId="0" applyNumberFormat="1" applyFont="1" applyBorder="1" applyAlignment="1">
      <alignment horizontal="right" vertical="center"/>
    </xf>
    <xf numFmtId="175" fontId="41" fillId="0" borderId="0" xfId="0" applyNumberFormat="1" applyFont="1" applyBorder="1" applyAlignment="1">
      <alignment horizontal="right" readingOrder="2"/>
    </xf>
    <xf numFmtId="0" fontId="0" fillId="0" borderId="0" xfId="0"/>
    <xf numFmtId="172" fontId="0" fillId="0" borderId="0" xfId="0" applyNumberFormat="1"/>
    <xf numFmtId="0" fontId="3" fillId="0" borderId="0" xfId="1163"/>
    <xf numFmtId="0" fontId="67" fillId="0" borderId="13" xfId="73" applyFont="1" applyFill="1" applyBorder="1" applyAlignment="1">
      <alignment horizontal="center" vertical="top" wrapText="1"/>
    </xf>
    <xf numFmtId="3" fontId="25" fillId="0" borderId="11" xfId="1164" applyNumberFormat="1" applyFont="1" applyFill="1" applyBorder="1" applyAlignment="1">
      <alignment horizontal="left" wrapText="1"/>
    </xf>
    <xf numFmtId="3" fontId="38" fillId="0" borderId="0" xfId="1163" applyNumberFormat="1" applyFont="1"/>
    <xf numFmtId="3" fontId="38" fillId="0" borderId="39" xfId="1163" applyNumberFormat="1" applyFont="1" applyBorder="1"/>
    <xf numFmtId="3" fontId="25" fillId="0" borderId="5" xfId="1164" applyNumberFormat="1" applyFont="1" applyFill="1" applyBorder="1" applyAlignment="1">
      <alignment horizontal="left" wrapText="1" indent="1"/>
    </xf>
    <xf numFmtId="3" fontId="38" fillId="0" borderId="29" xfId="1165" applyNumberFormat="1" applyFont="1" applyBorder="1" applyAlignment="1">
      <alignment horizontal="right" wrapText="1"/>
    </xf>
    <xf numFmtId="0" fontId="25" fillId="0" borderId="5" xfId="73" applyFont="1" applyFill="1" applyBorder="1" applyAlignment="1">
      <alignment horizontal="left" vertical="top" wrapText="1" indent="1"/>
    </xf>
    <xf numFmtId="0" fontId="25" fillId="0" borderId="37" xfId="73" applyFont="1" applyFill="1" applyBorder="1" applyAlignment="1">
      <alignment horizontal="left" vertical="top" wrapText="1" indent="2"/>
    </xf>
    <xf numFmtId="3" fontId="25" fillId="0" borderId="3" xfId="1164" applyNumberFormat="1" applyFont="1" applyFill="1" applyBorder="1" applyAlignment="1">
      <alignment horizontal="left" wrapText="1" indent="1"/>
    </xf>
    <xf numFmtId="0" fontId="25" fillId="0" borderId="3" xfId="73" applyFont="1" applyFill="1" applyBorder="1" applyAlignment="1">
      <alignment horizontal="left" vertical="top" wrapText="1" indent="1"/>
    </xf>
    <xf numFmtId="0" fontId="25" fillId="0" borderId="38" xfId="73" applyFont="1" applyFill="1" applyBorder="1" applyAlignment="1">
      <alignment horizontal="left" vertical="top" wrapText="1" indent="2"/>
    </xf>
    <xf numFmtId="0" fontId="25" fillId="0" borderId="31" xfId="73" applyFont="1" applyFill="1" applyBorder="1" applyAlignment="1">
      <alignment horizontal="left" vertical="top" wrapText="1" indent="1"/>
    </xf>
    <xf numFmtId="3" fontId="25" fillId="0" borderId="11" xfId="1167" applyNumberFormat="1" applyFont="1" applyFill="1" applyBorder="1" applyAlignment="1">
      <alignment horizontal="left" wrapText="1"/>
    </xf>
    <xf numFmtId="3" fontId="67" fillId="33" borderId="0" xfId="1166" applyNumberFormat="1" applyFont="1" applyFill="1" applyBorder="1" applyAlignment="1">
      <alignment horizontal="right" vertical="center" wrapText="1"/>
    </xf>
    <xf numFmtId="3" fontId="25" fillId="0" borderId="3" xfId="1167" applyNumberFormat="1" applyFont="1" applyFill="1" applyBorder="1" applyAlignment="1">
      <alignment horizontal="left" wrapText="1" indent="1"/>
    </xf>
    <xf numFmtId="0" fontId="3" fillId="0" borderId="30" xfId="1163" applyBorder="1"/>
    <xf numFmtId="0" fontId="25" fillId="0" borderId="3" xfId="73" applyFont="1" applyFill="1" applyBorder="1" applyAlignment="1">
      <alignment wrapText="1"/>
    </xf>
    <xf numFmtId="0" fontId="25" fillId="0" borderId="40" xfId="73" applyFont="1" applyFill="1" applyBorder="1" applyAlignment="1">
      <alignment wrapText="1"/>
    </xf>
    <xf numFmtId="3" fontId="25" fillId="0" borderId="3" xfId="1168" applyNumberFormat="1" applyFont="1" applyFill="1" applyBorder="1" applyAlignment="1">
      <alignment wrapText="1"/>
    </xf>
    <xf numFmtId="3" fontId="67" fillId="33" borderId="41" xfId="1169" applyNumberFormat="1" applyFont="1" applyFill="1" applyBorder="1" applyAlignment="1">
      <alignment horizontal="right" vertical="center" wrapText="1"/>
    </xf>
    <xf numFmtId="3" fontId="67" fillId="33" borderId="42" xfId="1166" applyNumberFormat="1" applyFont="1" applyFill="1" applyBorder="1" applyAlignment="1">
      <alignment horizontal="right" vertical="center" wrapText="1"/>
    </xf>
    <xf numFmtId="0" fontId="25" fillId="0" borderId="31" xfId="73" applyFont="1" applyFill="1" applyBorder="1" applyAlignment="1">
      <alignment wrapText="1"/>
    </xf>
    <xf numFmtId="3" fontId="67" fillId="33" borderId="43" xfId="1166" applyNumberFormat="1" applyFont="1" applyFill="1" applyBorder="1" applyAlignment="1">
      <alignment horizontal="right" vertical="center" wrapText="1"/>
    </xf>
    <xf numFmtId="3" fontId="67" fillId="33" borderId="0" xfId="1169" applyNumberFormat="1" applyFont="1" applyFill="1" applyBorder="1" applyAlignment="1">
      <alignment horizontal="right" vertical="center" wrapText="1"/>
    </xf>
    <xf numFmtId="3" fontId="93" fillId="0" borderId="0" xfId="1165" applyNumberFormat="1" applyFont="1" applyBorder="1" applyAlignment="1">
      <alignment horizontal="right" wrapText="1"/>
    </xf>
    <xf numFmtId="3" fontId="38" fillId="0" borderId="0" xfId="1165" applyNumberFormat="1" applyFont="1" applyBorder="1" applyAlignment="1">
      <alignment horizontal="right" wrapText="1"/>
    </xf>
    <xf numFmtId="0" fontId="38" fillId="0" borderId="0" xfId="1170" applyFont="1"/>
    <xf numFmtId="0" fontId="3" fillId="0" borderId="0" xfId="1170"/>
    <xf numFmtId="0" fontId="38" fillId="0" borderId="0" xfId="1171" applyFont="1" applyFill="1" applyBorder="1" applyAlignment="1">
      <alignment vertical="top"/>
    </xf>
    <xf numFmtId="0" fontId="25" fillId="0" borderId="0" xfId="73" applyFont="1" applyAlignment="1">
      <alignment vertical="top"/>
    </xf>
    <xf numFmtId="0" fontId="25" fillId="0" borderId="0" xfId="1170" applyFont="1"/>
    <xf numFmtId="0" fontId="98" fillId="0" borderId="0" xfId="1170" applyFont="1"/>
    <xf numFmtId="0" fontId="0" fillId="0" borderId="0" xfId="0" applyBorder="1" applyAlignment="1">
      <alignment horizontal="left" vertical="center" wrapText="1"/>
    </xf>
    <xf numFmtId="4" fontId="0" fillId="0" borderId="0" xfId="0" applyNumberFormat="1" applyBorder="1" applyAlignment="1">
      <alignment horizontal="left" vertical="center" wrapText="1"/>
    </xf>
    <xf numFmtId="173" fontId="0" fillId="0" borderId="0" xfId="0" applyNumberFormat="1" applyAlignment="1">
      <alignment vertical="top"/>
    </xf>
    <xf numFmtId="3" fontId="99" fillId="0" borderId="29" xfId="1165" applyNumberFormat="1" applyFont="1" applyBorder="1" applyAlignment="1">
      <alignment horizontal="right" wrapText="1"/>
    </xf>
    <xf numFmtId="3" fontId="38" fillId="0" borderId="29" xfId="1165" applyNumberFormat="1" applyFont="1" applyFill="1" applyBorder="1" applyAlignment="1">
      <alignment horizontal="right" wrapText="1"/>
    </xf>
    <xf numFmtId="165" fontId="0" fillId="0" borderId="0" xfId="1" applyNumberFormat="1" applyFont="1"/>
    <xf numFmtId="17" fontId="41" fillId="0" borderId="14" xfId="0" quotePrefix="1" applyNumberFormat="1" applyFont="1" applyFill="1" applyBorder="1" applyAlignment="1">
      <alignment horizontal="center" vertical="center" wrapText="1"/>
    </xf>
    <xf numFmtId="0" fontId="78" fillId="0" borderId="3" xfId="19" applyFont="1" applyFill="1" applyBorder="1" applyAlignment="1">
      <alignment horizontal="left" indent="1"/>
    </xf>
    <xf numFmtId="0" fontId="73" fillId="0" borderId="11" xfId="0" applyFont="1" applyFill="1" applyBorder="1" applyAlignment="1">
      <alignment horizontal="center" wrapText="1"/>
    </xf>
    <xf numFmtId="17" fontId="37" fillId="0" borderId="13" xfId="0" quotePrefix="1" applyNumberFormat="1" applyFont="1" applyFill="1" applyBorder="1" applyAlignment="1">
      <alignment vertical="center"/>
    </xf>
    <xf numFmtId="0" fontId="37" fillId="0" borderId="13" xfId="0" applyFont="1" applyBorder="1" applyAlignment="1">
      <alignment vertical="center"/>
    </xf>
    <xf numFmtId="0" fontId="0" fillId="0" borderId="11" xfId="0" applyBorder="1" applyAlignment="1">
      <alignment vertical="center"/>
    </xf>
    <xf numFmtId="0" fontId="25" fillId="0"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17" xfId="0" applyFont="1" applyFill="1" applyBorder="1" applyAlignment="1">
      <alignment horizontal="center" vertical="center" wrapText="1"/>
    </xf>
    <xf numFmtId="3" fontId="41" fillId="0" borderId="0" xfId="1" applyNumberFormat="1" applyFont="1" applyFill="1" applyBorder="1" applyAlignment="1"/>
    <xf numFmtId="3" fontId="41" fillId="0" borderId="38" xfId="0" applyNumberFormat="1" applyFont="1" applyBorder="1" applyAlignment="1">
      <alignment readingOrder="1"/>
    </xf>
    <xf numFmtId="169" fontId="68" fillId="0" borderId="0" xfId="10" applyNumberFormat="1" applyFont="1" applyBorder="1" applyAlignment="1" applyProtection="1"/>
    <xf numFmtId="169" fontId="73" fillId="0" borderId="38" xfId="1" applyNumberFormat="1" applyFont="1" applyBorder="1" applyAlignment="1">
      <alignment readingOrder="2"/>
    </xf>
    <xf numFmtId="3" fontId="41" fillId="0" borderId="3" xfId="1" applyNumberFormat="1" applyFont="1" applyBorder="1"/>
    <xf numFmtId="0" fontId="41" fillId="0" borderId="3" xfId="0" applyFont="1" applyFill="1" applyBorder="1" applyAlignment="1">
      <alignment vertical="top"/>
    </xf>
    <xf numFmtId="169" fontId="41" fillId="0" borderId="3" xfId="0" applyNumberFormat="1" applyFont="1" applyFill="1" applyBorder="1" applyAlignment="1">
      <alignment vertical="top"/>
    </xf>
    <xf numFmtId="0" fontId="41" fillId="0" borderId="0" xfId="0" applyFont="1" applyAlignment="1">
      <alignment horizontal="left" vertical="top" wrapText="1"/>
    </xf>
    <xf numFmtId="3" fontId="41" fillId="0" borderId="5" xfId="0" applyNumberFormat="1" applyFont="1" applyBorder="1" applyAlignment="1">
      <alignment vertical="top"/>
    </xf>
    <xf numFmtId="3" fontId="78" fillId="0" borderId="5" xfId="25" applyNumberFormat="1" applyFont="1" applyBorder="1" applyAlignment="1">
      <alignment horizontal="right" vertical="top"/>
    </xf>
    <xf numFmtId="3" fontId="41" fillId="0" borderId="0" xfId="0" applyNumberFormat="1" applyFont="1" applyBorder="1" applyAlignment="1">
      <alignment vertical="top"/>
    </xf>
    <xf numFmtId="169" fontId="41" fillId="0" borderId="0" xfId="0" applyNumberFormat="1" applyFont="1" applyBorder="1" applyAlignment="1">
      <alignment vertical="top"/>
    </xf>
    <xf numFmtId="3" fontId="41" fillId="0" borderId="3" xfId="0" applyNumberFormat="1" applyFont="1" applyFill="1" applyBorder="1" applyAlignment="1">
      <alignment vertical="top"/>
    </xf>
    <xf numFmtId="3" fontId="78" fillId="0" borderId="3" xfId="25" applyNumberFormat="1" applyFont="1" applyBorder="1" applyAlignment="1">
      <alignment horizontal="right" vertical="top"/>
    </xf>
    <xf numFmtId="169" fontId="78" fillId="0" borderId="7" xfId="0" applyNumberFormat="1" applyFont="1" applyBorder="1" applyAlignment="1">
      <alignment vertical="top"/>
    </xf>
    <xf numFmtId="9" fontId="41" fillId="0" borderId="3" xfId="14" applyNumberFormat="1" applyFont="1" applyBorder="1" applyAlignment="1">
      <alignment vertical="top"/>
    </xf>
    <xf numFmtId="3" fontId="41" fillId="0" borderId="3" xfId="0" applyNumberFormat="1" applyFont="1" applyBorder="1" applyAlignment="1">
      <alignment vertical="top"/>
    </xf>
    <xf numFmtId="10" fontId="41" fillId="0" borderId="3" xfId="14" applyNumberFormat="1" applyFont="1" applyBorder="1" applyAlignment="1">
      <alignment vertical="top"/>
    </xf>
    <xf numFmtId="3" fontId="41" fillId="0" borderId="5" xfId="0" applyNumberFormat="1" applyFont="1" applyBorder="1" applyAlignment="1">
      <alignment horizontal="right" vertical="top"/>
    </xf>
    <xf numFmtId="3" fontId="78" fillId="0" borderId="5" xfId="25" applyNumberFormat="1" applyFont="1" applyFill="1" applyBorder="1" applyAlignment="1">
      <alignment horizontal="right" vertical="top"/>
    </xf>
    <xf numFmtId="3" fontId="41" fillId="0" borderId="5" xfId="0" applyNumberFormat="1" applyFont="1" applyFill="1" applyBorder="1" applyAlignment="1">
      <alignment horizontal="right" vertical="top"/>
    </xf>
    <xf numFmtId="0" fontId="0" fillId="0" borderId="3" xfId="0" applyFill="1" applyBorder="1" applyAlignment="1">
      <alignment vertical="top"/>
    </xf>
    <xf numFmtId="0" fontId="41" fillId="0" borderId="5" xfId="0" applyFont="1" applyBorder="1" applyAlignment="1">
      <alignment horizontal="right" vertical="top"/>
    </xf>
    <xf numFmtId="3" fontId="41" fillId="0" borderId="5" xfId="0" applyNumberFormat="1" applyFont="1" applyFill="1" applyBorder="1" applyAlignment="1">
      <alignment vertical="top"/>
    </xf>
    <xf numFmtId="3" fontId="41" fillId="0" borderId="3" xfId="0" applyNumberFormat="1" applyFont="1" applyFill="1" applyBorder="1" applyAlignment="1">
      <alignment horizontal="right" vertical="top"/>
    </xf>
    <xf numFmtId="3" fontId="41" fillId="0" borderId="3" xfId="10" applyNumberFormat="1" applyFont="1" applyFill="1" applyBorder="1" applyAlignment="1" applyProtection="1">
      <alignment horizontal="right" vertical="top"/>
    </xf>
    <xf numFmtId="0" fontId="41" fillId="0" borderId="18" xfId="0" applyFont="1" applyBorder="1" applyAlignment="1">
      <alignment horizontal="left" vertical="top"/>
    </xf>
    <xf numFmtId="3" fontId="41" fillId="0" borderId="37" xfId="0" applyNumberFormat="1" applyFont="1" applyBorder="1" applyAlignment="1">
      <alignment horizontal="right" vertical="top"/>
    </xf>
    <xf numFmtId="169" fontId="41" fillId="0" borderId="19" xfId="0" applyNumberFormat="1" applyFont="1" applyBorder="1" applyAlignment="1">
      <alignment vertical="top"/>
    </xf>
    <xf numFmtId="169" fontId="41" fillId="0" borderId="16" xfId="0" applyNumberFormat="1" applyFont="1" applyBorder="1" applyAlignment="1">
      <alignment vertical="top"/>
    </xf>
    <xf numFmtId="169" fontId="41" fillId="0" borderId="2" xfId="0" applyNumberFormat="1" applyFont="1" applyBorder="1" applyAlignment="1">
      <alignment vertical="top"/>
    </xf>
    <xf numFmtId="3" fontId="41" fillId="0" borderId="2" xfId="0" applyNumberFormat="1" applyFont="1" applyBorder="1" applyAlignment="1">
      <alignment vertical="top"/>
    </xf>
    <xf numFmtId="9" fontId="41" fillId="0" borderId="18" xfId="14" applyNumberFormat="1" applyFont="1" applyBorder="1" applyAlignment="1">
      <alignment vertical="top"/>
    </xf>
    <xf numFmtId="3" fontId="41" fillId="0" borderId="0" xfId="0" applyNumberFormat="1" applyFont="1" applyFill="1" applyBorder="1" applyAlignment="1">
      <alignment vertical="top"/>
    </xf>
    <xf numFmtId="3" fontId="41" fillId="0" borderId="0" xfId="0" applyNumberFormat="1" applyFont="1" applyFill="1" applyAlignment="1">
      <alignment vertical="top"/>
    </xf>
    <xf numFmtId="37" fontId="41" fillId="0" borderId="0" xfId="0" applyNumberFormat="1" applyFont="1" applyFill="1" applyBorder="1" applyAlignment="1">
      <alignment vertical="top"/>
    </xf>
    <xf numFmtId="0" fontId="41" fillId="0" borderId="0" xfId="0" applyFont="1" applyFill="1" applyAlignment="1">
      <alignment vertical="top"/>
    </xf>
    <xf numFmtId="169" fontId="41" fillId="0" borderId="0" xfId="0" applyNumberFormat="1" applyFont="1" applyFill="1" applyBorder="1" applyAlignment="1">
      <alignment vertical="top"/>
    </xf>
    <xf numFmtId="17" fontId="41" fillId="0" borderId="5" xfId="0" quotePrefix="1" applyNumberFormat="1" applyFont="1" applyBorder="1" applyAlignment="1">
      <alignment horizontal="center" vertical="center" wrapText="1"/>
    </xf>
    <xf numFmtId="17" fontId="41" fillId="0" borderId="0" xfId="0" quotePrefix="1" applyNumberFormat="1" applyFont="1" applyBorder="1" applyAlignment="1">
      <alignment horizontal="center" vertical="center" wrapText="1"/>
    </xf>
    <xf numFmtId="0" fontId="41" fillId="0" borderId="7" xfId="0" applyFont="1" applyBorder="1" applyAlignment="1">
      <alignment horizontal="center" vertical="center" wrapText="1"/>
    </xf>
    <xf numFmtId="0" fontId="41" fillId="0" borderId="5" xfId="0" applyFont="1" applyBorder="1" applyAlignment="1">
      <alignment vertical="center"/>
    </xf>
    <xf numFmtId="0" fontId="41" fillId="0" borderId="11" xfId="0" applyFont="1" applyBorder="1" applyAlignment="1">
      <alignment horizontal="center" vertical="center" wrapText="1"/>
    </xf>
    <xf numFmtId="3" fontId="41" fillId="0" borderId="0" xfId="1" applyNumberFormat="1" applyFont="1" applyBorder="1"/>
    <xf numFmtId="0" fontId="41" fillId="0" borderId="0" xfId="0" applyFont="1" applyFill="1" applyBorder="1" applyAlignment="1">
      <alignment horizontal="left" wrapText="1"/>
    </xf>
    <xf numFmtId="17" fontId="41" fillId="0" borderId="13" xfId="0" quotePrefix="1" applyNumberFormat="1" applyFont="1" applyBorder="1" applyAlignment="1">
      <alignment horizontal="center" vertical="center" wrapText="1"/>
    </xf>
    <xf numFmtId="169" fontId="68" fillId="0" borderId="38" xfId="0" applyNumberFormat="1" applyFont="1" applyFill="1" applyBorder="1" applyAlignment="1"/>
    <xf numFmtId="3" fontId="68" fillId="0" borderId="3" xfId="0" applyNumberFormat="1" applyFont="1" applyBorder="1" applyAlignment="1"/>
    <xf numFmtId="0" fontId="68" fillId="0" borderId="3" xfId="0" applyFont="1" applyBorder="1" applyAlignment="1"/>
    <xf numFmtId="166" fontId="25" fillId="0" borderId="38" xfId="0" applyNumberFormat="1" applyFont="1" applyBorder="1" applyAlignment="1">
      <alignment horizontal="center" vertical="center" wrapText="1"/>
    </xf>
    <xf numFmtId="0" fontId="25" fillId="0" borderId="18" xfId="0" applyFont="1" applyBorder="1" applyAlignment="1">
      <alignment horizontal="center" vertical="center"/>
    </xf>
    <xf numFmtId="169" fontId="41" fillId="0" borderId="0" xfId="0" applyNumberFormat="1" applyFont="1" applyBorder="1" applyAlignment="1">
      <alignment horizontal="right" vertical="center" wrapText="1"/>
    </xf>
    <xf numFmtId="169" fontId="41" fillId="0" borderId="5" xfId="0" applyNumberFormat="1" applyFont="1" applyBorder="1" applyAlignment="1">
      <alignment horizontal="right" vertical="center" wrapText="1"/>
    </xf>
    <xf numFmtId="169" fontId="41" fillId="0" borderId="7" xfId="0" applyNumberFormat="1" applyFont="1" applyBorder="1" applyAlignment="1">
      <alignment horizontal="right" vertical="center" wrapText="1"/>
    </xf>
    <xf numFmtId="169" fontId="41" fillId="0" borderId="7" xfId="0" applyNumberFormat="1" applyFont="1" applyBorder="1" applyAlignment="1">
      <alignment horizontal="right"/>
    </xf>
    <xf numFmtId="0" fontId="25" fillId="0" borderId="11" xfId="73" applyFont="1" applyFill="1" applyBorder="1" applyAlignment="1"/>
    <xf numFmtId="0" fontId="73" fillId="0" borderId="0" xfId="0" applyFont="1" applyFill="1" applyBorder="1" applyAlignment="1"/>
    <xf numFmtId="3" fontId="41" fillId="0" borderId="10" xfId="0" applyNumberFormat="1" applyFont="1" applyBorder="1" applyAlignment="1">
      <alignment horizontal="right"/>
    </xf>
    <xf numFmtId="3" fontId="41" fillId="0" borderId="10" xfId="0" applyNumberFormat="1" applyFont="1" applyBorder="1" applyAlignment="1"/>
    <xf numFmtId="3" fontId="41" fillId="0" borderId="11" xfId="1" applyNumberFormat="1" applyFont="1" applyBorder="1"/>
    <xf numFmtId="0" fontId="73" fillId="0" borderId="3" xfId="0" applyFont="1" applyFill="1" applyBorder="1" applyAlignment="1"/>
    <xf numFmtId="3" fontId="41" fillId="0" borderId="38" xfId="1" applyNumberFormat="1" applyFont="1" applyBorder="1"/>
    <xf numFmtId="0" fontId="41" fillId="0" borderId="38" xfId="0" applyFont="1" applyBorder="1"/>
    <xf numFmtId="3" fontId="85" fillId="0" borderId="7" xfId="11" applyNumberFormat="1" applyFont="1" applyBorder="1" applyAlignment="1">
      <alignment horizontal="right" readingOrder="2"/>
    </xf>
    <xf numFmtId="3" fontId="85" fillId="0" borderId="7" xfId="11" applyNumberFormat="1" applyFont="1" applyFill="1" applyBorder="1" applyAlignment="1">
      <alignment horizontal="right" readingOrder="2"/>
    </xf>
    <xf numFmtId="3" fontId="25" fillId="0" borderId="29" xfId="1" applyNumberFormat="1" applyFont="1" applyBorder="1" applyAlignment="1">
      <alignment horizontal="right" vertical="center" wrapText="1"/>
    </xf>
    <xf numFmtId="3" fontId="25" fillId="0" borderId="29" xfId="1" applyNumberFormat="1" applyFont="1" applyFill="1" applyBorder="1" applyAlignment="1">
      <alignment horizontal="right" vertical="center" wrapText="1"/>
    </xf>
    <xf numFmtId="3" fontId="38" fillId="0" borderId="29" xfId="1" applyNumberFormat="1" applyFont="1" applyBorder="1" applyAlignment="1">
      <alignment horizontal="right" wrapText="1"/>
    </xf>
    <xf numFmtId="0" fontId="41" fillId="0" borderId="0" xfId="0" quotePrefix="1" applyFont="1" applyAlignment="1"/>
    <xf numFmtId="0" fontId="68" fillId="0" borderId="0" xfId="0" applyFont="1" applyFill="1" applyBorder="1" applyAlignment="1"/>
    <xf numFmtId="4" fontId="0" fillId="0" borderId="0" xfId="0" applyNumberFormat="1" applyBorder="1" applyAlignment="1">
      <alignment horizontal="right" vertical="center"/>
    </xf>
    <xf numFmtId="15" fontId="28" fillId="0" borderId="38" xfId="0" applyNumberFormat="1" applyFont="1" applyBorder="1" applyAlignment="1">
      <alignment horizontal="center"/>
    </xf>
    <xf numFmtId="0" fontId="0" fillId="0" borderId="3" xfId="0" applyBorder="1" applyAlignment="1">
      <alignment horizontal="center" wrapText="1"/>
    </xf>
    <xf numFmtId="165" fontId="73" fillId="0" borderId="3" xfId="0" applyNumberFormat="1" applyFont="1" applyBorder="1" applyAlignment="1">
      <alignment vertical="center"/>
    </xf>
    <xf numFmtId="165" fontId="41" fillId="0" borderId="3" xfId="0" applyNumberFormat="1" applyFont="1" applyBorder="1"/>
    <xf numFmtId="3" fontId="41" fillId="0" borderId="3" xfId="1" applyNumberFormat="1" applyFont="1" applyBorder="1" applyAlignment="1">
      <alignment horizontal="right" readingOrder="2"/>
    </xf>
    <xf numFmtId="3" fontId="41" fillId="0" borderId="38" xfId="1" applyNumberFormat="1" applyFont="1" applyFill="1" applyBorder="1" applyAlignment="1">
      <alignment horizontal="right" readingOrder="2"/>
    </xf>
    <xf numFmtId="165" fontId="73" fillId="0" borderId="3" xfId="0" applyNumberFormat="1" applyFont="1" applyFill="1" applyBorder="1" applyAlignment="1">
      <alignment wrapText="1"/>
    </xf>
    <xf numFmtId="0" fontId="41" fillId="0" borderId="45" xfId="0" applyFont="1" applyBorder="1" applyAlignment="1">
      <alignment horizontal="left" vertical="center" wrapText="1"/>
    </xf>
    <xf numFmtId="169" fontId="41" fillId="0" borderId="45" xfId="0" applyNumberFormat="1" applyFont="1" applyBorder="1" applyAlignment="1">
      <alignment horizontal="right" vertical="center" wrapText="1"/>
    </xf>
    <xf numFmtId="0" fontId="41" fillId="0" borderId="44" xfId="0" applyFont="1" applyBorder="1" applyAlignment="1">
      <alignment horizontal="left" vertical="center" wrapText="1"/>
    </xf>
    <xf numFmtId="169" fontId="41" fillId="0" borderId="44" xfId="0" applyNumberFormat="1" applyFont="1" applyBorder="1" applyAlignment="1">
      <alignment horizontal="right" vertical="center" wrapText="1"/>
    </xf>
    <xf numFmtId="0" fontId="68" fillId="0" borderId="46" xfId="0" applyFont="1" applyBorder="1" applyAlignment="1">
      <alignment horizontal="left" vertical="center" wrapText="1"/>
    </xf>
    <xf numFmtId="169" fontId="68" fillId="0" borderId="46" xfId="0" applyNumberFormat="1" applyFont="1" applyBorder="1" applyAlignment="1">
      <alignment horizontal="right" vertical="center" wrapText="1"/>
    </xf>
    <xf numFmtId="0" fontId="68" fillId="0" borderId="29" xfId="0" applyFont="1" applyFill="1" applyBorder="1" applyAlignment="1">
      <alignment horizontal="center" vertical="center" wrapText="1"/>
    </xf>
    <xf numFmtId="0" fontId="68" fillId="0" borderId="45" xfId="0" applyFont="1" applyFill="1" applyBorder="1" applyAlignment="1">
      <alignment horizontal="center" vertical="center" wrapText="1"/>
    </xf>
    <xf numFmtId="0" fontId="63" fillId="0" borderId="0" xfId="0" applyFont="1" applyAlignment="1">
      <alignment horizontal="left" vertical="top" wrapText="1"/>
    </xf>
    <xf numFmtId="0" fontId="66" fillId="0" borderId="0" xfId="0" applyFont="1" applyAlignment="1">
      <alignment horizontal="center" vertical="top" wrapText="1"/>
    </xf>
    <xf numFmtId="0" fontId="64" fillId="0" borderId="0" xfId="0" applyFont="1" applyAlignment="1">
      <alignment horizontal="center" vertical="top" wrapText="1"/>
    </xf>
    <xf numFmtId="0" fontId="71" fillId="0" borderId="0" xfId="0" applyFont="1" applyAlignment="1">
      <alignment horizontal="center" vertical="top" wrapText="1"/>
    </xf>
    <xf numFmtId="49" fontId="71" fillId="0" borderId="0" xfId="0" applyNumberFormat="1" applyFont="1" applyAlignment="1">
      <alignment horizontal="center" vertical="center" wrapText="1"/>
    </xf>
    <xf numFmtId="0" fontId="41" fillId="0" borderId="5" xfId="0" applyFont="1" applyFill="1" applyBorder="1" applyAlignment="1">
      <alignment horizontal="left" wrapText="1"/>
    </xf>
    <xf numFmtId="0" fontId="41" fillId="0" borderId="7" xfId="0" applyFont="1" applyFill="1" applyBorder="1" applyAlignment="1">
      <alignment horizontal="left" wrapText="1"/>
    </xf>
    <xf numFmtId="0" fontId="73" fillId="0" borderId="5" xfId="0" applyFont="1" applyBorder="1" applyAlignment="1">
      <alignment horizontal="center" wrapText="1"/>
    </xf>
    <xf numFmtId="0" fontId="73" fillId="0" borderId="0" xfId="0" applyFont="1" applyBorder="1" applyAlignment="1">
      <alignment wrapText="1"/>
    </xf>
    <xf numFmtId="0" fontId="73" fillId="0" borderId="7" xfId="0" applyFont="1" applyBorder="1" applyAlignment="1">
      <alignment wrapText="1"/>
    </xf>
    <xf numFmtId="0" fontId="68" fillId="0" borderId="8" xfId="0" quotePrefix="1" applyNumberFormat="1" applyFont="1" applyBorder="1" applyAlignment="1">
      <alignment horizontal="center" vertical="center" wrapText="1"/>
    </xf>
    <xf numFmtId="0" fontId="68" fillId="0" borderId="10" xfId="0" quotePrefix="1" applyNumberFormat="1" applyFont="1" applyBorder="1" applyAlignment="1">
      <alignment horizontal="center" vertical="center" wrapText="1"/>
    </xf>
    <xf numFmtId="0" fontId="68" fillId="0" borderId="6" xfId="0" quotePrefix="1" applyNumberFormat="1" applyFont="1" applyBorder="1" applyAlignment="1">
      <alignment horizontal="center" vertical="center" wrapText="1"/>
    </xf>
    <xf numFmtId="0" fontId="73" fillId="0" borderId="5" xfId="0" applyFont="1" applyBorder="1" applyAlignment="1">
      <alignment horizontal="center" vertical="center" wrapText="1"/>
    </xf>
    <xf numFmtId="0" fontId="73" fillId="0" borderId="0" xfId="0" applyFont="1" applyBorder="1" applyAlignment="1">
      <alignment horizontal="center" vertical="center" wrapText="1"/>
    </xf>
    <xf numFmtId="0" fontId="41" fillId="0" borderId="0" xfId="0" applyFont="1" applyAlignment="1">
      <alignment horizontal="left" wrapText="1"/>
    </xf>
    <xf numFmtId="0" fontId="41" fillId="0" borderId="0" xfId="0" applyFont="1" applyAlignment="1">
      <alignment horizontal="center" wrapText="1"/>
    </xf>
    <xf numFmtId="0" fontId="30" fillId="0" borderId="1" xfId="0" applyFont="1" applyBorder="1" applyAlignment="1">
      <alignment horizontal="left"/>
    </xf>
    <xf numFmtId="0" fontId="0" fillId="0" borderId="0" xfId="0" applyBorder="1" applyAlignment="1"/>
    <xf numFmtId="0" fontId="0" fillId="0" borderId="1" xfId="0" applyBorder="1" applyAlignment="1"/>
    <xf numFmtId="0" fontId="41" fillId="0" borderId="0" xfId="0" applyFont="1" applyFill="1" applyAlignment="1">
      <alignment horizontal="left" wrapText="1"/>
    </xf>
    <xf numFmtId="17" fontId="73" fillId="0" borderId="8" xfId="0" quotePrefix="1" applyNumberFormat="1" applyFont="1" applyBorder="1" applyAlignment="1">
      <alignment horizontal="center" vertical="center"/>
    </xf>
    <xf numFmtId="17" fontId="73" fillId="0" borderId="10" xfId="0" quotePrefix="1" applyNumberFormat="1" applyFont="1" applyBorder="1" applyAlignment="1">
      <alignment horizontal="center" vertical="center"/>
    </xf>
    <xf numFmtId="17" fontId="73" fillId="0" borderId="6" xfId="0" quotePrefix="1" applyNumberFormat="1" applyFont="1" applyBorder="1" applyAlignment="1">
      <alignment horizontal="center" vertical="center"/>
    </xf>
    <xf numFmtId="0" fontId="41" fillId="0" borderId="12" xfId="0" quotePrefix="1" applyFont="1" applyFill="1" applyBorder="1" applyAlignment="1">
      <alignment horizontal="center" vertical="center"/>
    </xf>
    <xf numFmtId="0" fontId="41" fillId="0" borderId="14" xfId="0" quotePrefix="1" applyFont="1" applyFill="1" applyBorder="1" applyAlignment="1">
      <alignment horizontal="center" vertical="center"/>
    </xf>
    <xf numFmtId="0" fontId="41" fillId="0" borderId="15" xfId="0" quotePrefix="1" applyFont="1" applyFill="1" applyBorder="1" applyAlignment="1">
      <alignment horizontal="center" vertical="center"/>
    </xf>
    <xf numFmtId="0" fontId="73" fillId="0" borderId="8" xfId="0" applyFont="1" applyFill="1" applyBorder="1" applyAlignment="1">
      <alignment horizontal="center" wrapText="1"/>
    </xf>
    <xf numFmtId="0" fontId="73" fillId="0" borderId="10" xfId="0" applyFont="1" applyFill="1" applyBorder="1" applyAlignment="1">
      <alignment horizontal="center" wrapText="1"/>
    </xf>
    <xf numFmtId="0" fontId="41" fillId="0" borderId="0" xfId="0" applyFont="1" applyFill="1" applyBorder="1" applyAlignment="1">
      <alignment horizontal="left" vertical="top" wrapText="1"/>
    </xf>
    <xf numFmtId="0" fontId="41" fillId="0" borderId="0" xfId="0" applyFont="1" applyAlignment="1">
      <alignment horizontal="left" vertical="top" wrapText="1"/>
    </xf>
    <xf numFmtId="0" fontId="73" fillId="0" borderId="12"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73" fillId="0" borderId="15" xfId="0" applyFont="1" applyFill="1" applyBorder="1" applyAlignment="1">
      <alignment horizontal="center" vertical="center" wrapText="1"/>
    </xf>
    <xf numFmtId="0" fontId="25" fillId="0" borderId="0" xfId="0" applyFont="1" applyAlignment="1">
      <alignment horizontal="left" vertical="top" wrapText="1"/>
    </xf>
    <xf numFmtId="0" fontId="0" fillId="0" borderId="0" xfId="0" applyAlignment="1">
      <alignment horizontal="left" vertical="top" wrapText="1"/>
    </xf>
    <xf numFmtId="0" fontId="94" fillId="0" borderId="0" xfId="10" applyFont="1" applyAlignment="1" applyProtection="1">
      <alignment horizontal="left" wrapText="1"/>
    </xf>
    <xf numFmtId="0" fontId="73" fillId="0" borderId="0" xfId="0" applyFont="1" applyBorder="1" applyAlignment="1">
      <alignment horizontal="center" wrapText="1"/>
    </xf>
    <xf numFmtId="0" fontId="73" fillId="0" borderId="7" xfId="0" applyFont="1" applyBorder="1" applyAlignment="1">
      <alignment horizontal="center" wrapText="1"/>
    </xf>
    <xf numFmtId="0" fontId="41" fillId="0" borderId="0" xfId="0" applyFont="1" applyFill="1" applyBorder="1" applyAlignment="1">
      <alignment horizontal="left" wrapText="1"/>
    </xf>
    <xf numFmtId="0" fontId="41" fillId="0" borderId="0" xfId="0" applyFont="1" applyAlignment="1">
      <alignment horizontal="center" vertical="top" wrapText="1"/>
    </xf>
    <xf numFmtId="0" fontId="28" fillId="0" borderId="12" xfId="0" applyFont="1" applyBorder="1" applyAlignment="1">
      <alignment horizontal="center" wrapText="1"/>
    </xf>
    <xf numFmtId="0" fontId="28" fillId="0" borderId="14" xfId="0" applyFont="1" applyBorder="1" applyAlignment="1">
      <alignment horizontal="center" wrapText="1"/>
    </xf>
    <xf numFmtId="0" fontId="28" fillId="0" borderId="15" xfId="0" applyFont="1" applyBorder="1" applyAlignment="1">
      <alignment horizontal="center" wrapText="1"/>
    </xf>
    <xf numFmtId="17" fontId="41" fillId="0" borderId="12" xfId="0" quotePrefix="1" applyNumberFormat="1" applyFont="1" applyBorder="1" applyAlignment="1">
      <alignment horizontal="center" vertical="center"/>
    </xf>
    <xf numFmtId="17" fontId="41" fillId="0" borderId="15" xfId="0" quotePrefix="1" applyNumberFormat="1" applyFont="1" applyBorder="1" applyAlignment="1">
      <alignment horizontal="center" vertical="center"/>
    </xf>
    <xf numFmtId="0" fontId="30" fillId="0" borderId="33" xfId="0" applyFont="1" applyBorder="1" applyAlignment="1">
      <alignment horizontal="left"/>
    </xf>
    <xf numFmtId="0" fontId="30" fillId="0" borderId="16" xfId="0" applyFont="1" applyBorder="1" applyAlignment="1">
      <alignment horizontal="left"/>
    </xf>
    <xf numFmtId="0" fontId="41" fillId="0" borderId="12" xfId="0" applyFont="1" applyBorder="1" applyAlignment="1">
      <alignment horizontal="center" vertical="center"/>
    </xf>
    <xf numFmtId="0" fontId="41" fillId="0" borderId="15" xfId="0" applyFont="1" applyBorder="1" applyAlignment="1">
      <alignment horizontal="center" vertical="center"/>
    </xf>
    <xf numFmtId="0" fontId="73" fillId="0" borderId="47" xfId="0" applyFont="1" applyFill="1" applyBorder="1" applyAlignment="1">
      <alignment horizontal="center" vertical="center"/>
    </xf>
    <xf numFmtId="0" fontId="73" fillId="0" borderId="48" xfId="0" applyFont="1" applyFill="1" applyBorder="1" applyAlignment="1">
      <alignment horizontal="center" vertical="center"/>
    </xf>
    <xf numFmtId="0" fontId="73" fillId="0" borderId="30" xfId="0" applyFont="1" applyFill="1" applyBorder="1" applyAlignment="1">
      <alignment horizontal="center" vertical="center"/>
    </xf>
    <xf numFmtId="0" fontId="73" fillId="0" borderId="5" xfId="0" applyFont="1" applyFill="1" applyBorder="1" applyAlignment="1">
      <alignment horizontal="center"/>
    </xf>
    <xf numFmtId="0" fontId="73" fillId="0" borderId="0" xfId="0" applyFont="1" applyBorder="1" applyAlignment="1"/>
    <xf numFmtId="0" fontId="73" fillId="0" borderId="7" xfId="0" applyFont="1" applyBorder="1" applyAlignment="1"/>
    <xf numFmtId="0" fontId="30" fillId="0" borderId="16" xfId="0" applyFont="1" applyBorder="1" applyAlignment="1">
      <alignment horizontal="left" wrapText="1"/>
    </xf>
    <xf numFmtId="0" fontId="30" fillId="0" borderId="16" xfId="0" applyFont="1" applyBorder="1" applyAlignment="1"/>
    <xf numFmtId="0" fontId="73" fillId="0" borderId="0" xfId="0" applyFont="1" applyFill="1" applyBorder="1" applyAlignment="1">
      <alignment horizontal="center"/>
    </xf>
    <xf numFmtId="0" fontId="30" fillId="0" borderId="0" xfId="0" applyFont="1" applyBorder="1" applyAlignment="1">
      <alignment horizontal="left" vertical="top" wrapText="1"/>
    </xf>
    <xf numFmtId="0" fontId="61" fillId="0" borderId="12" xfId="0" quotePrefix="1" applyFont="1" applyBorder="1" applyAlignment="1">
      <alignment horizontal="center"/>
    </xf>
    <xf numFmtId="0" fontId="61" fillId="0" borderId="14" xfId="0" applyFont="1" applyBorder="1" applyAlignment="1">
      <alignment horizontal="center"/>
    </xf>
    <xf numFmtId="0" fontId="61" fillId="0" borderId="15" xfId="0" applyFont="1" applyBorder="1" applyAlignment="1">
      <alignment horizontal="center"/>
    </xf>
    <xf numFmtId="0" fontId="43" fillId="0" borderId="12" xfId="0" quotePrefix="1" applyFont="1" applyBorder="1" applyAlignment="1">
      <alignment horizontal="center"/>
    </xf>
    <xf numFmtId="0" fontId="43" fillId="0" borderId="14" xfId="0" applyFont="1" applyBorder="1" applyAlignment="1">
      <alignment horizontal="center"/>
    </xf>
    <xf numFmtId="0" fontId="43" fillId="0" borderId="15" xfId="0" applyFont="1" applyBorder="1" applyAlignment="1">
      <alignment horizontal="center"/>
    </xf>
    <xf numFmtId="0" fontId="38" fillId="0" borderId="0" xfId="1171" applyFont="1" applyFill="1" applyBorder="1" applyAlignment="1">
      <alignment horizontal="left" vertical="top" wrapText="1"/>
    </xf>
    <xf numFmtId="0" fontId="69" fillId="0" borderId="36" xfId="73" applyFont="1" applyFill="1" applyBorder="1" applyAlignment="1">
      <alignment horizontal="left"/>
    </xf>
    <xf numFmtId="0" fontId="69" fillId="0" borderId="38" xfId="73" applyFont="1" applyFill="1" applyBorder="1" applyAlignment="1">
      <alignment horizontal="left"/>
    </xf>
    <xf numFmtId="0" fontId="69" fillId="0" borderId="37" xfId="73" applyFont="1" applyFill="1" applyBorder="1" applyAlignment="1">
      <alignment horizontal="left"/>
    </xf>
    <xf numFmtId="0" fontId="67" fillId="0" borderId="13" xfId="73" applyFont="1" applyFill="1" applyBorder="1" applyAlignment="1">
      <alignment horizontal="center" wrapText="1"/>
    </xf>
    <xf numFmtId="0" fontId="95" fillId="0" borderId="13" xfId="73" applyFont="1" applyFill="1" applyBorder="1" applyAlignment="1">
      <alignment horizontal="center" wrapText="1"/>
    </xf>
    <xf numFmtId="0" fontId="96" fillId="0" borderId="13" xfId="73" applyFont="1" applyFill="1" applyBorder="1" applyAlignment="1">
      <alignment horizontal="center" wrapText="1"/>
    </xf>
  </cellXfs>
  <cellStyles count="1182">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3" xfId="912" xr:uid="{00000000-0005-0000-0000-000007000000}"/>
    <cellStyle name="20% - Accent1 2 2 2 4" xfId="556" xr:uid="{00000000-0005-0000-0000-000008000000}"/>
    <cellStyle name="20% - Accent1 2 2 3" xfId="287" xr:uid="{00000000-0005-0000-0000-000009000000}"/>
    <cellStyle name="20% - Accent1 2 2 3 2" xfId="999" xr:uid="{00000000-0005-0000-0000-00000A000000}"/>
    <cellStyle name="20% - Accent1 2 2 3 3" xfId="643" xr:uid="{00000000-0005-0000-0000-00000B000000}"/>
    <cellStyle name="20% - Accent1 2 2 4" xfId="821" xr:uid="{00000000-0005-0000-0000-00000C000000}"/>
    <cellStyle name="20% - Accent1 2 2 5" xfId="465" xr:uid="{00000000-0005-0000-0000-00000D00000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3" xfId="892" xr:uid="{00000000-0005-0000-0000-000012000000}"/>
    <cellStyle name="20% - Accent1 2 3 4" xfId="536" xr:uid="{00000000-0005-0000-0000-000013000000}"/>
    <cellStyle name="20% - Accent1 2 4" xfId="267" xr:uid="{00000000-0005-0000-0000-000014000000}"/>
    <cellStyle name="20% - Accent1 2 4 2" xfId="979" xr:uid="{00000000-0005-0000-0000-000015000000}"/>
    <cellStyle name="20% - Accent1 2 4 3" xfId="623" xr:uid="{00000000-0005-0000-0000-000016000000}"/>
    <cellStyle name="20% - Accent1 2 5" xfId="801" xr:uid="{00000000-0005-0000-0000-000017000000}"/>
    <cellStyle name="20% - Accent1 2 6" xfId="445" xr:uid="{00000000-0005-0000-0000-000018000000}"/>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3" xfId="911" xr:uid="{00000000-0005-0000-0000-00001E000000}"/>
    <cellStyle name="20% - Accent1 3 2 4" xfId="555" xr:uid="{00000000-0005-0000-0000-00001F000000}"/>
    <cellStyle name="20% - Accent1 3 3" xfId="286" xr:uid="{00000000-0005-0000-0000-000020000000}"/>
    <cellStyle name="20% - Accent1 3 3 2" xfId="998" xr:uid="{00000000-0005-0000-0000-000021000000}"/>
    <cellStyle name="20% - Accent1 3 3 3" xfId="642" xr:uid="{00000000-0005-0000-0000-000022000000}"/>
    <cellStyle name="20% - Accent1 3 4" xfId="820" xr:uid="{00000000-0005-0000-0000-000023000000}"/>
    <cellStyle name="20% - Accent1 3 5" xfId="464" xr:uid="{00000000-0005-0000-0000-000024000000}"/>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3" xfId="869" xr:uid="{00000000-0005-0000-0000-000029000000}"/>
    <cellStyle name="20% - Accent1 4 4" xfId="513" xr:uid="{00000000-0005-0000-0000-00002A000000}"/>
    <cellStyle name="20% - Accent1 5" xfId="244" xr:uid="{00000000-0005-0000-0000-00002B000000}"/>
    <cellStyle name="20% - Accent1 5 2" xfId="956" xr:uid="{00000000-0005-0000-0000-00002C000000}"/>
    <cellStyle name="20% - Accent1 5 3" xfId="600" xr:uid="{00000000-0005-0000-0000-00002D000000}"/>
    <cellStyle name="20% - Accent1 6" xfId="778" xr:uid="{00000000-0005-0000-0000-00002E000000}"/>
    <cellStyle name="20% - Accent1 7" xfId="422" xr:uid="{00000000-0005-0000-0000-00002F000000}"/>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3" xfId="914" xr:uid="{00000000-0005-0000-0000-000037000000}"/>
    <cellStyle name="20% - Accent2 2 2 2 4" xfId="558" xr:uid="{00000000-0005-0000-0000-000038000000}"/>
    <cellStyle name="20% - Accent2 2 2 3" xfId="289" xr:uid="{00000000-0005-0000-0000-000039000000}"/>
    <cellStyle name="20% - Accent2 2 2 3 2" xfId="1001" xr:uid="{00000000-0005-0000-0000-00003A000000}"/>
    <cellStyle name="20% - Accent2 2 2 3 3" xfId="645" xr:uid="{00000000-0005-0000-0000-00003B000000}"/>
    <cellStyle name="20% - Accent2 2 2 4" xfId="823" xr:uid="{00000000-0005-0000-0000-00003C000000}"/>
    <cellStyle name="20% - Accent2 2 2 5" xfId="467" xr:uid="{00000000-0005-0000-0000-00003D000000}"/>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3" xfId="894" xr:uid="{00000000-0005-0000-0000-000042000000}"/>
    <cellStyle name="20% - Accent2 2 3 4" xfId="538" xr:uid="{00000000-0005-0000-0000-000043000000}"/>
    <cellStyle name="20% - Accent2 2 4" xfId="269" xr:uid="{00000000-0005-0000-0000-000044000000}"/>
    <cellStyle name="20% - Accent2 2 4 2" xfId="981" xr:uid="{00000000-0005-0000-0000-000045000000}"/>
    <cellStyle name="20% - Accent2 2 4 3" xfId="625" xr:uid="{00000000-0005-0000-0000-000046000000}"/>
    <cellStyle name="20% - Accent2 2 5" xfId="803" xr:uid="{00000000-0005-0000-0000-000047000000}"/>
    <cellStyle name="20% - Accent2 2 6" xfId="447" xr:uid="{00000000-0005-0000-0000-000048000000}"/>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3" xfId="913" xr:uid="{00000000-0005-0000-0000-00004E000000}"/>
    <cellStyle name="20% - Accent2 3 2 4" xfId="557" xr:uid="{00000000-0005-0000-0000-00004F000000}"/>
    <cellStyle name="20% - Accent2 3 3" xfId="288" xr:uid="{00000000-0005-0000-0000-000050000000}"/>
    <cellStyle name="20% - Accent2 3 3 2" xfId="1000" xr:uid="{00000000-0005-0000-0000-000051000000}"/>
    <cellStyle name="20% - Accent2 3 3 3" xfId="644" xr:uid="{00000000-0005-0000-0000-000052000000}"/>
    <cellStyle name="20% - Accent2 3 4" xfId="822" xr:uid="{00000000-0005-0000-0000-000053000000}"/>
    <cellStyle name="20% - Accent2 3 5" xfId="466" xr:uid="{00000000-0005-0000-0000-000054000000}"/>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3" xfId="871" xr:uid="{00000000-0005-0000-0000-000059000000}"/>
    <cellStyle name="20% - Accent2 4 4" xfId="515" xr:uid="{00000000-0005-0000-0000-00005A000000}"/>
    <cellStyle name="20% - Accent2 5" xfId="246" xr:uid="{00000000-0005-0000-0000-00005B000000}"/>
    <cellStyle name="20% - Accent2 5 2" xfId="958" xr:uid="{00000000-0005-0000-0000-00005C000000}"/>
    <cellStyle name="20% - Accent2 5 3" xfId="602" xr:uid="{00000000-0005-0000-0000-00005D000000}"/>
    <cellStyle name="20% - Accent2 6" xfId="780" xr:uid="{00000000-0005-0000-0000-00005E000000}"/>
    <cellStyle name="20% - Accent2 7" xfId="424" xr:uid="{00000000-0005-0000-0000-00005F000000}"/>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3" xfId="916" xr:uid="{00000000-0005-0000-0000-000067000000}"/>
    <cellStyle name="20% - Accent3 2 2 2 4" xfId="560" xr:uid="{00000000-0005-0000-0000-000068000000}"/>
    <cellStyle name="20% - Accent3 2 2 3" xfId="291" xr:uid="{00000000-0005-0000-0000-000069000000}"/>
    <cellStyle name="20% - Accent3 2 2 3 2" xfId="1003" xr:uid="{00000000-0005-0000-0000-00006A000000}"/>
    <cellStyle name="20% - Accent3 2 2 3 3" xfId="647" xr:uid="{00000000-0005-0000-0000-00006B000000}"/>
    <cellStyle name="20% - Accent3 2 2 4" xfId="825" xr:uid="{00000000-0005-0000-0000-00006C000000}"/>
    <cellStyle name="20% - Accent3 2 2 5" xfId="469" xr:uid="{00000000-0005-0000-0000-00006D000000}"/>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3" xfId="896" xr:uid="{00000000-0005-0000-0000-000072000000}"/>
    <cellStyle name="20% - Accent3 2 3 4" xfId="540" xr:uid="{00000000-0005-0000-0000-000073000000}"/>
    <cellStyle name="20% - Accent3 2 4" xfId="271" xr:uid="{00000000-0005-0000-0000-000074000000}"/>
    <cellStyle name="20% - Accent3 2 4 2" xfId="983" xr:uid="{00000000-0005-0000-0000-000075000000}"/>
    <cellStyle name="20% - Accent3 2 4 3" xfId="627" xr:uid="{00000000-0005-0000-0000-000076000000}"/>
    <cellStyle name="20% - Accent3 2 5" xfId="805" xr:uid="{00000000-0005-0000-0000-000077000000}"/>
    <cellStyle name="20% - Accent3 2 6" xfId="449" xr:uid="{00000000-0005-0000-0000-000078000000}"/>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3" xfId="915" xr:uid="{00000000-0005-0000-0000-00007E000000}"/>
    <cellStyle name="20% - Accent3 3 2 4" xfId="559" xr:uid="{00000000-0005-0000-0000-00007F000000}"/>
    <cellStyle name="20% - Accent3 3 3" xfId="290" xr:uid="{00000000-0005-0000-0000-000080000000}"/>
    <cellStyle name="20% - Accent3 3 3 2" xfId="1002" xr:uid="{00000000-0005-0000-0000-000081000000}"/>
    <cellStyle name="20% - Accent3 3 3 3" xfId="646" xr:uid="{00000000-0005-0000-0000-000082000000}"/>
    <cellStyle name="20% - Accent3 3 4" xfId="824" xr:uid="{00000000-0005-0000-0000-000083000000}"/>
    <cellStyle name="20% - Accent3 3 5" xfId="468" xr:uid="{00000000-0005-0000-0000-000084000000}"/>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3" xfId="873" xr:uid="{00000000-0005-0000-0000-000089000000}"/>
    <cellStyle name="20% - Accent3 4 4" xfId="517" xr:uid="{00000000-0005-0000-0000-00008A000000}"/>
    <cellStyle name="20% - Accent3 5" xfId="248" xr:uid="{00000000-0005-0000-0000-00008B000000}"/>
    <cellStyle name="20% - Accent3 5 2" xfId="960" xr:uid="{00000000-0005-0000-0000-00008C000000}"/>
    <cellStyle name="20% - Accent3 5 3" xfId="604" xr:uid="{00000000-0005-0000-0000-00008D000000}"/>
    <cellStyle name="20% - Accent3 6" xfId="782" xr:uid="{00000000-0005-0000-0000-00008E000000}"/>
    <cellStyle name="20% - Accent3 7" xfId="426" xr:uid="{00000000-0005-0000-0000-00008F000000}"/>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3" xfId="918" xr:uid="{00000000-0005-0000-0000-000097000000}"/>
    <cellStyle name="20% - Accent4 2 2 2 4" xfId="562" xr:uid="{00000000-0005-0000-0000-000098000000}"/>
    <cellStyle name="20% - Accent4 2 2 3" xfId="293" xr:uid="{00000000-0005-0000-0000-000099000000}"/>
    <cellStyle name="20% - Accent4 2 2 3 2" xfId="1005" xr:uid="{00000000-0005-0000-0000-00009A000000}"/>
    <cellStyle name="20% - Accent4 2 2 3 3" xfId="649" xr:uid="{00000000-0005-0000-0000-00009B000000}"/>
    <cellStyle name="20% - Accent4 2 2 4" xfId="827" xr:uid="{00000000-0005-0000-0000-00009C000000}"/>
    <cellStyle name="20% - Accent4 2 2 5" xfId="471" xr:uid="{00000000-0005-0000-0000-00009D000000}"/>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3" xfId="898" xr:uid="{00000000-0005-0000-0000-0000A2000000}"/>
    <cellStyle name="20% - Accent4 2 3 4" xfId="542" xr:uid="{00000000-0005-0000-0000-0000A3000000}"/>
    <cellStyle name="20% - Accent4 2 4" xfId="273" xr:uid="{00000000-0005-0000-0000-0000A4000000}"/>
    <cellStyle name="20% - Accent4 2 4 2" xfId="985" xr:uid="{00000000-0005-0000-0000-0000A5000000}"/>
    <cellStyle name="20% - Accent4 2 4 3" xfId="629" xr:uid="{00000000-0005-0000-0000-0000A6000000}"/>
    <cellStyle name="20% - Accent4 2 5" xfId="807" xr:uid="{00000000-0005-0000-0000-0000A7000000}"/>
    <cellStyle name="20% - Accent4 2 6" xfId="451" xr:uid="{00000000-0005-0000-0000-0000A8000000}"/>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3" xfId="917" xr:uid="{00000000-0005-0000-0000-0000AE000000}"/>
    <cellStyle name="20% - Accent4 3 2 4" xfId="561" xr:uid="{00000000-0005-0000-0000-0000AF000000}"/>
    <cellStyle name="20% - Accent4 3 3" xfId="292" xr:uid="{00000000-0005-0000-0000-0000B0000000}"/>
    <cellStyle name="20% - Accent4 3 3 2" xfId="1004" xr:uid="{00000000-0005-0000-0000-0000B1000000}"/>
    <cellStyle name="20% - Accent4 3 3 3" xfId="648" xr:uid="{00000000-0005-0000-0000-0000B2000000}"/>
    <cellStyle name="20% - Accent4 3 4" xfId="826" xr:uid="{00000000-0005-0000-0000-0000B3000000}"/>
    <cellStyle name="20% - Accent4 3 5" xfId="470" xr:uid="{00000000-0005-0000-0000-0000B4000000}"/>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3" xfId="875" xr:uid="{00000000-0005-0000-0000-0000B9000000}"/>
    <cellStyle name="20% - Accent4 4 4" xfId="519" xr:uid="{00000000-0005-0000-0000-0000BA000000}"/>
    <cellStyle name="20% - Accent4 5" xfId="250" xr:uid="{00000000-0005-0000-0000-0000BB000000}"/>
    <cellStyle name="20% - Accent4 5 2" xfId="962" xr:uid="{00000000-0005-0000-0000-0000BC000000}"/>
    <cellStyle name="20% - Accent4 5 3" xfId="606" xr:uid="{00000000-0005-0000-0000-0000BD000000}"/>
    <cellStyle name="20% - Accent4 6" xfId="784" xr:uid="{00000000-0005-0000-0000-0000BE000000}"/>
    <cellStyle name="20% - Accent4 7" xfId="428" xr:uid="{00000000-0005-0000-0000-0000BF000000}"/>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3" xfId="920" xr:uid="{00000000-0005-0000-0000-0000C7000000}"/>
    <cellStyle name="20% - Accent5 2 2 2 4" xfId="564" xr:uid="{00000000-0005-0000-0000-0000C8000000}"/>
    <cellStyle name="20% - Accent5 2 2 3" xfId="295" xr:uid="{00000000-0005-0000-0000-0000C9000000}"/>
    <cellStyle name="20% - Accent5 2 2 3 2" xfId="1007" xr:uid="{00000000-0005-0000-0000-0000CA000000}"/>
    <cellStyle name="20% - Accent5 2 2 3 3" xfId="651" xr:uid="{00000000-0005-0000-0000-0000CB000000}"/>
    <cellStyle name="20% - Accent5 2 2 4" xfId="829" xr:uid="{00000000-0005-0000-0000-0000CC000000}"/>
    <cellStyle name="20% - Accent5 2 2 5" xfId="473" xr:uid="{00000000-0005-0000-0000-0000CD000000}"/>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3" xfId="900" xr:uid="{00000000-0005-0000-0000-0000D2000000}"/>
    <cellStyle name="20% - Accent5 2 3 4" xfId="544" xr:uid="{00000000-0005-0000-0000-0000D3000000}"/>
    <cellStyle name="20% - Accent5 2 4" xfId="275" xr:uid="{00000000-0005-0000-0000-0000D4000000}"/>
    <cellStyle name="20% - Accent5 2 4 2" xfId="987" xr:uid="{00000000-0005-0000-0000-0000D5000000}"/>
    <cellStyle name="20% - Accent5 2 4 3" xfId="631" xr:uid="{00000000-0005-0000-0000-0000D6000000}"/>
    <cellStyle name="20% - Accent5 2 5" xfId="809" xr:uid="{00000000-0005-0000-0000-0000D7000000}"/>
    <cellStyle name="20% - Accent5 2 6" xfId="453" xr:uid="{00000000-0005-0000-0000-0000D8000000}"/>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3" xfId="919" xr:uid="{00000000-0005-0000-0000-0000DE000000}"/>
    <cellStyle name="20% - Accent5 3 2 4" xfId="563" xr:uid="{00000000-0005-0000-0000-0000DF000000}"/>
    <cellStyle name="20% - Accent5 3 3" xfId="294" xr:uid="{00000000-0005-0000-0000-0000E0000000}"/>
    <cellStyle name="20% - Accent5 3 3 2" xfId="1006" xr:uid="{00000000-0005-0000-0000-0000E1000000}"/>
    <cellStyle name="20% - Accent5 3 3 3" xfId="650" xr:uid="{00000000-0005-0000-0000-0000E2000000}"/>
    <cellStyle name="20% - Accent5 3 4" xfId="828" xr:uid="{00000000-0005-0000-0000-0000E3000000}"/>
    <cellStyle name="20% - Accent5 3 5" xfId="472" xr:uid="{00000000-0005-0000-0000-0000E4000000}"/>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3" xfId="877" xr:uid="{00000000-0005-0000-0000-0000E9000000}"/>
    <cellStyle name="20% - Accent5 4 4" xfId="521" xr:uid="{00000000-0005-0000-0000-0000EA000000}"/>
    <cellStyle name="20% - Accent5 5" xfId="252" xr:uid="{00000000-0005-0000-0000-0000EB000000}"/>
    <cellStyle name="20% - Accent5 5 2" xfId="964" xr:uid="{00000000-0005-0000-0000-0000EC000000}"/>
    <cellStyle name="20% - Accent5 5 3" xfId="608" xr:uid="{00000000-0005-0000-0000-0000ED000000}"/>
    <cellStyle name="20% - Accent5 6" xfId="786" xr:uid="{00000000-0005-0000-0000-0000EE000000}"/>
    <cellStyle name="20% - Accent5 7" xfId="430" xr:uid="{00000000-0005-0000-0000-0000EF000000}"/>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3" xfId="922" xr:uid="{00000000-0005-0000-0000-0000F7000000}"/>
    <cellStyle name="20% - Accent6 2 2 2 4" xfId="566" xr:uid="{00000000-0005-0000-0000-0000F8000000}"/>
    <cellStyle name="20% - Accent6 2 2 3" xfId="297" xr:uid="{00000000-0005-0000-0000-0000F9000000}"/>
    <cellStyle name="20% - Accent6 2 2 3 2" xfId="1009" xr:uid="{00000000-0005-0000-0000-0000FA000000}"/>
    <cellStyle name="20% - Accent6 2 2 3 3" xfId="653" xr:uid="{00000000-0005-0000-0000-0000FB000000}"/>
    <cellStyle name="20% - Accent6 2 2 4" xfId="831" xr:uid="{00000000-0005-0000-0000-0000FC000000}"/>
    <cellStyle name="20% - Accent6 2 2 5" xfId="475" xr:uid="{00000000-0005-0000-0000-0000FD000000}"/>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3" xfId="902" xr:uid="{00000000-0005-0000-0000-000002010000}"/>
    <cellStyle name="20% - Accent6 2 3 4" xfId="546" xr:uid="{00000000-0005-0000-0000-000003010000}"/>
    <cellStyle name="20% - Accent6 2 4" xfId="277" xr:uid="{00000000-0005-0000-0000-000004010000}"/>
    <cellStyle name="20% - Accent6 2 4 2" xfId="989" xr:uid="{00000000-0005-0000-0000-000005010000}"/>
    <cellStyle name="20% - Accent6 2 4 3" xfId="633" xr:uid="{00000000-0005-0000-0000-000006010000}"/>
    <cellStyle name="20% - Accent6 2 5" xfId="811" xr:uid="{00000000-0005-0000-0000-000007010000}"/>
    <cellStyle name="20% - Accent6 2 6" xfId="455" xr:uid="{00000000-0005-0000-0000-000008010000}"/>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3" xfId="921" xr:uid="{00000000-0005-0000-0000-00000E010000}"/>
    <cellStyle name="20% - Accent6 3 2 4" xfId="565" xr:uid="{00000000-0005-0000-0000-00000F010000}"/>
    <cellStyle name="20% - Accent6 3 3" xfId="296" xr:uid="{00000000-0005-0000-0000-000010010000}"/>
    <cellStyle name="20% - Accent6 3 3 2" xfId="1008" xr:uid="{00000000-0005-0000-0000-000011010000}"/>
    <cellStyle name="20% - Accent6 3 3 3" xfId="652" xr:uid="{00000000-0005-0000-0000-000012010000}"/>
    <cellStyle name="20% - Accent6 3 4" xfId="830" xr:uid="{00000000-0005-0000-0000-000013010000}"/>
    <cellStyle name="20% - Accent6 3 5" xfId="474" xr:uid="{00000000-0005-0000-0000-000014010000}"/>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3" xfId="879" xr:uid="{00000000-0005-0000-0000-000019010000}"/>
    <cellStyle name="20% - Accent6 4 4" xfId="523" xr:uid="{00000000-0005-0000-0000-00001A010000}"/>
    <cellStyle name="20% - Accent6 5" xfId="254" xr:uid="{00000000-0005-0000-0000-00001B010000}"/>
    <cellStyle name="20% - Accent6 5 2" xfId="966" xr:uid="{00000000-0005-0000-0000-00001C010000}"/>
    <cellStyle name="20% - Accent6 5 3" xfId="610" xr:uid="{00000000-0005-0000-0000-00001D010000}"/>
    <cellStyle name="20% - Accent6 6" xfId="788" xr:uid="{00000000-0005-0000-0000-00001E010000}"/>
    <cellStyle name="20% - Accent6 7" xfId="432" xr:uid="{00000000-0005-0000-0000-00001F010000}"/>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3" xfId="924" xr:uid="{00000000-0005-0000-0000-000027010000}"/>
    <cellStyle name="40% - Accent1 2 2 2 4" xfId="568" xr:uid="{00000000-0005-0000-0000-000028010000}"/>
    <cellStyle name="40% - Accent1 2 2 3" xfId="299" xr:uid="{00000000-0005-0000-0000-000029010000}"/>
    <cellStyle name="40% - Accent1 2 2 3 2" xfId="1011" xr:uid="{00000000-0005-0000-0000-00002A010000}"/>
    <cellStyle name="40% - Accent1 2 2 3 3" xfId="655" xr:uid="{00000000-0005-0000-0000-00002B010000}"/>
    <cellStyle name="40% - Accent1 2 2 4" xfId="833" xr:uid="{00000000-0005-0000-0000-00002C010000}"/>
    <cellStyle name="40% - Accent1 2 2 5" xfId="477" xr:uid="{00000000-0005-0000-0000-00002D010000}"/>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3" xfId="893" xr:uid="{00000000-0005-0000-0000-000032010000}"/>
    <cellStyle name="40% - Accent1 2 3 4" xfId="537" xr:uid="{00000000-0005-0000-0000-000033010000}"/>
    <cellStyle name="40% - Accent1 2 4" xfId="268" xr:uid="{00000000-0005-0000-0000-000034010000}"/>
    <cellStyle name="40% - Accent1 2 4 2" xfId="980" xr:uid="{00000000-0005-0000-0000-000035010000}"/>
    <cellStyle name="40% - Accent1 2 4 3" xfId="624" xr:uid="{00000000-0005-0000-0000-000036010000}"/>
    <cellStyle name="40% - Accent1 2 5" xfId="802" xr:uid="{00000000-0005-0000-0000-000037010000}"/>
    <cellStyle name="40% - Accent1 2 6" xfId="446" xr:uid="{00000000-0005-0000-0000-000038010000}"/>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3" xfId="923" xr:uid="{00000000-0005-0000-0000-00003E010000}"/>
    <cellStyle name="40% - Accent1 3 2 4" xfId="567" xr:uid="{00000000-0005-0000-0000-00003F010000}"/>
    <cellStyle name="40% - Accent1 3 3" xfId="298" xr:uid="{00000000-0005-0000-0000-000040010000}"/>
    <cellStyle name="40% - Accent1 3 3 2" xfId="1010" xr:uid="{00000000-0005-0000-0000-000041010000}"/>
    <cellStyle name="40% - Accent1 3 3 3" xfId="654" xr:uid="{00000000-0005-0000-0000-000042010000}"/>
    <cellStyle name="40% - Accent1 3 4" xfId="832" xr:uid="{00000000-0005-0000-0000-000043010000}"/>
    <cellStyle name="40% - Accent1 3 5" xfId="476" xr:uid="{00000000-0005-0000-0000-000044010000}"/>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3" xfId="870" xr:uid="{00000000-0005-0000-0000-000049010000}"/>
    <cellStyle name="40% - Accent1 4 4" xfId="514" xr:uid="{00000000-0005-0000-0000-00004A010000}"/>
    <cellStyle name="40% - Accent1 5" xfId="245" xr:uid="{00000000-0005-0000-0000-00004B010000}"/>
    <cellStyle name="40% - Accent1 5 2" xfId="957" xr:uid="{00000000-0005-0000-0000-00004C010000}"/>
    <cellStyle name="40% - Accent1 5 3" xfId="601" xr:uid="{00000000-0005-0000-0000-00004D010000}"/>
    <cellStyle name="40% - Accent1 6" xfId="779" xr:uid="{00000000-0005-0000-0000-00004E010000}"/>
    <cellStyle name="40% - Accent1 7" xfId="423" xr:uid="{00000000-0005-0000-0000-00004F010000}"/>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3" xfId="926" xr:uid="{00000000-0005-0000-0000-000057010000}"/>
    <cellStyle name="40% - Accent2 2 2 2 4" xfId="570" xr:uid="{00000000-0005-0000-0000-000058010000}"/>
    <cellStyle name="40% - Accent2 2 2 3" xfId="301" xr:uid="{00000000-0005-0000-0000-000059010000}"/>
    <cellStyle name="40% - Accent2 2 2 3 2" xfId="1013" xr:uid="{00000000-0005-0000-0000-00005A010000}"/>
    <cellStyle name="40% - Accent2 2 2 3 3" xfId="657" xr:uid="{00000000-0005-0000-0000-00005B010000}"/>
    <cellStyle name="40% - Accent2 2 2 4" xfId="835" xr:uid="{00000000-0005-0000-0000-00005C010000}"/>
    <cellStyle name="40% - Accent2 2 2 5" xfId="479" xr:uid="{00000000-0005-0000-0000-00005D010000}"/>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3" xfId="895" xr:uid="{00000000-0005-0000-0000-000062010000}"/>
    <cellStyle name="40% - Accent2 2 3 4" xfId="539" xr:uid="{00000000-0005-0000-0000-000063010000}"/>
    <cellStyle name="40% - Accent2 2 4" xfId="270" xr:uid="{00000000-0005-0000-0000-000064010000}"/>
    <cellStyle name="40% - Accent2 2 4 2" xfId="982" xr:uid="{00000000-0005-0000-0000-000065010000}"/>
    <cellStyle name="40% - Accent2 2 4 3" xfId="626" xr:uid="{00000000-0005-0000-0000-000066010000}"/>
    <cellStyle name="40% - Accent2 2 5" xfId="804" xr:uid="{00000000-0005-0000-0000-000067010000}"/>
    <cellStyle name="40% - Accent2 2 6" xfId="448" xr:uid="{00000000-0005-0000-0000-000068010000}"/>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3" xfId="925" xr:uid="{00000000-0005-0000-0000-00006E010000}"/>
    <cellStyle name="40% - Accent2 3 2 4" xfId="569" xr:uid="{00000000-0005-0000-0000-00006F010000}"/>
    <cellStyle name="40% - Accent2 3 3" xfId="300" xr:uid="{00000000-0005-0000-0000-000070010000}"/>
    <cellStyle name="40% - Accent2 3 3 2" xfId="1012" xr:uid="{00000000-0005-0000-0000-000071010000}"/>
    <cellStyle name="40% - Accent2 3 3 3" xfId="656" xr:uid="{00000000-0005-0000-0000-000072010000}"/>
    <cellStyle name="40% - Accent2 3 4" xfId="834" xr:uid="{00000000-0005-0000-0000-000073010000}"/>
    <cellStyle name="40% - Accent2 3 5" xfId="478" xr:uid="{00000000-0005-0000-0000-000074010000}"/>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3" xfId="872" xr:uid="{00000000-0005-0000-0000-000079010000}"/>
    <cellStyle name="40% - Accent2 4 4" xfId="516" xr:uid="{00000000-0005-0000-0000-00007A010000}"/>
    <cellStyle name="40% - Accent2 5" xfId="247" xr:uid="{00000000-0005-0000-0000-00007B010000}"/>
    <cellStyle name="40% - Accent2 5 2" xfId="959" xr:uid="{00000000-0005-0000-0000-00007C010000}"/>
    <cellStyle name="40% - Accent2 5 3" xfId="603" xr:uid="{00000000-0005-0000-0000-00007D010000}"/>
    <cellStyle name="40% - Accent2 6" xfId="781" xr:uid="{00000000-0005-0000-0000-00007E010000}"/>
    <cellStyle name="40% - Accent2 7" xfId="425" xr:uid="{00000000-0005-0000-0000-00007F010000}"/>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3" xfId="928" xr:uid="{00000000-0005-0000-0000-000087010000}"/>
    <cellStyle name="40% - Accent3 2 2 2 4" xfId="572" xr:uid="{00000000-0005-0000-0000-000088010000}"/>
    <cellStyle name="40% - Accent3 2 2 3" xfId="303" xr:uid="{00000000-0005-0000-0000-000089010000}"/>
    <cellStyle name="40% - Accent3 2 2 3 2" xfId="1015" xr:uid="{00000000-0005-0000-0000-00008A010000}"/>
    <cellStyle name="40% - Accent3 2 2 3 3" xfId="659" xr:uid="{00000000-0005-0000-0000-00008B010000}"/>
    <cellStyle name="40% - Accent3 2 2 4" xfId="837" xr:uid="{00000000-0005-0000-0000-00008C010000}"/>
    <cellStyle name="40% - Accent3 2 2 5" xfId="481" xr:uid="{00000000-0005-0000-0000-00008D010000}"/>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3" xfId="897" xr:uid="{00000000-0005-0000-0000-000092010000}"/>
    <cellStyle name="40% - Accent3 2 3 4" xfId="541" xr:uid="{00000000-0005-0000-0000-000093010000}"/>
    <cellStyle name="40% - Accent3 2 4" xfId="272" xr:uid="{00000000-0005-0000-0000-000094010000}"/>
    <cellStyle name="40% - Accent3 2 4 2" xfId="984" xr:uid="{00000000-0005-0000-0000-000095010000}"/>
    <cellStyle name="40% - Accent3 2 4 3" xfId="628" xr:uid="{00000000-0005-0000-0000-000096010000}"/>
    <cellStyle name="40% - Accent3 2 5" xfId="806" xr:uid="{00000000-0005-0000-0000-000097010000}"/>
    <cellStyle name="40% - Accent3 2 6" xfId="450" xr:uid="{00000000-0005-0000-0000-000098010000}"/>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3" xfId="927" xr:uid="{00000000-0005-0000-0000-00009E010000}"/>
    <cellStyle name="40% - Accent3 3 2 4" xfId="571" xr:uid="{00000000-0005-0000-0000-00009F010000}"/>
    <cellStyle name="40% - Accent3 3 3" xfId="302" xr:uid="{00000000-0005-0000-0000-0000A0010000}"/>
    <cellStyle name="40% - Accent3 3 3 2" xfId="1014" xr:uid="{00000000-0005-0000-0000-0000A1010000}"/>
    <cellStyle name="40% - Accent3 3 3 3" xfId="658" xr:uid="{00000000-0005-0000-0000-0000A2010000}"/>
    <cellStyle name="40% - Accent3 3 4" xfId="836" xr:uid="{00000000-0005-0000-0000-0000A3010000}"/>
    <cellStyle name="40% - Accent3 3 5" xfId="480" xr:uid="{00000000-0005-0000-0000-0000A401000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3" xfId="874" xr:uid="{00000000-0005-0000-0000-0000A9010000}"/>
    <cellStyle name="40% - Accent3 4 4" xfId="518" xr:uid="{00000000-0005-0000-0000-0000AA010000}"/>
    <cellStyle name="40% - Accent3 5" xfId="249" xr:uid="{00000000-0005-0000-0000-0000AB010000}"/>
    <cellStyle name="40% - Accent3 5 2" xfId="961" xr:uid="{00000000-0005-0000-0000-0000AC010000}"/>
    <cellStyle name="40% - Accent3 5 3" xfId="605" xr:uid="{00000000-0005-0000-0000-0000AD010000}"/>
    <cellStyle name="40% - Accent3 6" xfId="783" xr:uid="{00000000-0005-0000-0000-0000AE010000}"/>
    <cellStyle name="40% - Accent3 7" xfId="427" xr:uid="{00000000-0005-0000-0000-0000AF01000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3" xfId="930" xr:uid="{00000000-0005-0000-0000-0000B7010000}"/>
    <cellStyle name="40% - Accent4 2 2 2 4" xfId="574" xr:uid="{00000000-0005-0000-0000-0000B8010000}"/>
    <cellStyle name="40% - Accent4 2 2 3" xfId="305" xr:uid="{00000000-0005-0000-0000-0000B9010000}"/>
    <cellStyle name="40% - Accent4 2 2 3 2" xfId="1017" xr:uid="{00000000-0005-0000-0000-0000BA010000}"/>
    <cellStyle name="40% - Accent4 2 2 3 3" xfId="661" xr:uid="{00000000-0005-0000-0000-0000BB010000}"/>
    <cellStyle name="40% - Accent4 2 2 4" xfId="839" xr:uid="{00000000-0005-0000-0000-0000BC010000}"/>
    <cellStyle name="40% - Accent4 2 2 5" xfId="483" xr:uid="{00000000-0005-0000-0000-0000BD010000}"/>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3" xfId="899" xr:uid="{00000000-0005-0000-0000-0000C2010000}"/>
    <cellStyle name="40% - Accent4 2 3 4" xfId="543" xr:uid="{00000000-0005-0000-0000-0000C3010000}"/>
    <cellStyle name="40% - Accent4 2 4" xfId="274" xr:uid="{00000000-0005-0000-0000-0000C4010000}"/>
    <cellStyle name="40% - Accent4 2 4 2" xfId="986" xr:uid="{00000000-0005-0000-0000-0000C5010000}"/>
    <cellStyle name="40% - Accent4 2 4 3" xfId="630" xr:uid="{00000000-0005-0000-0000-0000C6010000}"/>
    <cellStyle name="40% - Accent4 2 5" xfId="808" xr:uid="{00000000-0005-0000-0000-0000C7010000}"/>
    <cellStyle name="40% - Accent4 2 6" xfId="452" xr:uid="{00000000-0005-0000-0000-0000C8010000}"/>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3" xfId="929" xr:uid="{00000000-0005-0000-0000-0000CE010000}"/>
    <cellStyle name="40% - Accent4 3 2 4" xfId="573" xr:uid="{00000000-0005-0000-0000-0000CF010000}"/>
    <cellStyle name="40% - Accent4 3 3" xfId="304" xr:uid="{00000000-0005-0000-0000-0000D0010000}"/>
    <cellStyle name="40% - Accent4 3 3 2" xfId="1016" xr:uid="{00000000-0005-0000-0000-0000D1010000}"/>
    <cellStyle name="40% - Accent4 3 3 3" xfId="660" xr:uid="{00000000-0005-0000-0000-0000D2010000}"/>
    <cellStyle name="40% - Accent4 3 4" xfId="838" xr:uid="{00000000-0005-0000-0000-0000D3010000}"/>
    <cellStyle name="40% - Accent4 3 5" xfId="482" xr:uid="{00000000-0005-0000-0000-0000D4010000}"/>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3" xfId="876" xr:uid="{00000000-0005-0000-0000-0000D9010000}"/>
    <cellStyle name="40% - Accent4 4 4" xfId="520" xr:uid="{00000000-0005-0000-0000-0000DA010000}"/>
    <cellStyle name="40% - Accent4 5" xfId="251" xr:uid="{00000000-0005-0000-0000-0000DB010000}"/>
    <cellStyle name="40% - Accent4 5 2" xfId="963" xr:uid="{00000000-0005-0000-0000-0000DC010000}"/>
    <cellStyle name="40% - Accent4 5 3" xfId="607" xr:uid="{00000000-0005-0000-0000-0000DD010000}"/>
    <cellStyle name="40% - Accent4 6" xfId="785" xr:uid="{00000000-0005-0000-0000-0000DE010000}"/>
    <cellStyle name="40% - Accent4 7" xfId="429" xr:uid="{00000000-0005-0000-0000-0000DF010000}"/>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3" xfId="932" xr:uid="{00000000-0005-0000-0000-0000E7010000}"/>
    <cellStyle name="40% - Accent5 2 2 2 4" xfId="576" xr:uid="{00000000-0005-0000-0000-0000E8010000}"/>
    <cellStyle name="40% - Accent5 2 2 3" xfId="307" xr:uid="{00000000-0005-0000-0000-0000E9010000}"/>
    <cellStyle name="40% - Accent5 2 2 3 2" xfId="1019" xr:uid="{00000000-0005-0000-0000-0000EA010000}"/>
    <cellStyle name="40% - Accent5 2 2 3 3" xfId="663" xr:uid="{00000000-0005-0000-0000-0000EB010000}"/>
    <cellStyle name="40% - Accent5 2 2 4" xfId="841" xr:uid="{00000000-0005-0000-0000-0000EC010000}"/>
    <cellStyle name="40% - Accent5 2 2 5" xfId="485" xr:uid="{00000000-0005-0000-0000-0000ED010000}"/>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3" xfId="901" xr:uid="{00000000-0005-0000-0000-0000F2010000}"/>
    <cellStyle name="40% - Accent5 2 3 4" xfId="545" xr:uid="{00000000-0005-0000-0000-0000F3010000}"/>
    <cellStyle name="40% - Accent5 2 4" xfId="276" xr:uid="{00000000-0005-0000-0000-0000F4010000}"/>
    <cellStyle name="40% - Accent5 2 4 2" xfId="988" xr:uid="{00000000-0005-0000-0000-0000F5010000}"/>
    <cellStyle name="40% - Accent5 2 4 3" xfId="632" xr:uid="{00000000-0005-0000-0000-0000F6010000}"/>
    <cellStyle name="40% - Accent5 2 5" xfId="810" xr:uid="{00000000-0005-0000-0000-0000F7010000}"/>
    <cellStyle name="40% - Accent5 2 6" xfId="454" xr:uid="{00000000-0005-0000-0000-0000F8010000}"/>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3" xfId="931" xr:uid="{00000000-0005-0000-0000-0000FE010000}"/>
    <cellStyle name="40% - Accent5 3 2 4" xfId="575" xr:uid="{00000000-0005-0000-0000-0000FF010000}"/>
    <cellStyle name="40% - Accent5 3 3" xfId="306" xr:uid="{00000000-0005-0000-0000-000000020000}"/>
    <cellStyle name="40% - Accent5 3 3 2" xfId="1018" xr:uid="{00000000-0005-0000-0000-000001020000}"/>
    <cellStyle name="40% - Accent5 3 3 3" xfId="662" xr:uid="{00000000-0005-0000-0000-000002020000}"/>
    <cellStyle name="40% - Accent5 3 4" xfId="840" xr:uid="{00000000-0005-0000-0000-000003020000}"/>
    <cellStyle name="40% - Accent5 3 5" xfId="484" xr:uid="{00000000-0005-0000-0000-000004020000}"/>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3" xfId="878" xr:uid="{00000000-0005-0000-0000-000009020000}"/>
    <cellStyle name="40% - Accent5 4 4" xfId="522" xr:uid="{00000000-0005-0000-0000-00000A020000}"/>
    <cellStyle name="40% - Accent5 5" xfId="253" xr:uid="{00000000-0005-0000-0000-00000B020000}"/>
    <cellStyle name="40% - Accent5 5 2" xfId="965" xr:uid="{00000000-0005-0000-0000-00000C020000}"/>
    <cellStyle name="40% - Accent5 5 3" xfId="609" xr:uid="{00000000-0005-0000-0000-00000D020000}"/>
    <cellStyle name="40% - Accent5 6" xfId="787" xr:uid="{00000000-0005-0000-0000-00000E020000}"/>
    <cellStyle name="40% - Accent5 7" xfId="431" xr:uid="{00000000-0005-0000-0000-00000F020000}"/>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3" xfId="934" xr:uid="{00000000-0005-0000-0000-000017020000}"/>
    <cellStyle name="40% - Accent6 2 2 2 4" xfId="578" xr:uid="{00000000-0005-0000-0000-000018020000}"/>
    <cellStyle name="40% - Accent6 2 2 3" xfId="309" xr:uid="{00000000-0005-0000-0000-000019020000}"/>
    <cellStyle name="40% - Accent6 2 2 3 2" xfId="1021" xr:uid="{00000000-0005-0000-0000-00001A020000}"/>
    <cellStyle name="40% - Accent6 2 2 3 3" xfId="665" xr:uid="{00000000-0005-0000-0000-00001B020000}"/>
    <cellStyle name="40% - Accent6 2 2 4" xfId="843" xr:uid="{00000000-0005-0000-0000-00001C020000}"/>
    <cellStyle name="40% - Accent6 2 2 5" xfId="487" xr:uid="{00000000-0005-0000-0000-00001D020000}"/>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3" xfId="903" xr:uid="{00000000-0005-0000-0000-000022020000}"/>
    <cellStyle name="40% - Accent6 2 3 4" xfId="547" xr:uid="{00000000-0005-0000-0000-000023020000}"/>
    <cellStyle name="40% - Accent6 2 4" xfId="278" xr:uid="{00000000-0005-0000-0000-000024020000}"/>
    <cellStyle name="40% - Accent6 2 4 2" xfId="990" xr:uid="{00000000-0005-0000-0000-000025020000}"/>
    <cellStyle name="40% - Accent6 2 4 3" xfId="634" xr:uid="{00000000-0005-0000-0000-000026020000}"/>
    <cellStyle name="40% - Accent6 2 5" xfId="812" xr:uid="{00000000-0005-0000-0000-000027020000}"/>
    <cellStyle name="40% - Accent6 2 6" xfId="456" xr:uid="{00000000-0005-0000-0000-000028020000}"/>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3" xfId="933" xr:uid="{00000000-0005-0000-0000-00002E020000}"/>
    <cellStyle name="40% - Accent6 3 2 4" xfId="577" xr:uid="{00000000-0005-0000-0000-00002F020000}"/>
    <cellStyle name="40% - Accent6 3 3" xfId="308" xr:uid="{00000000-0005-0000-0000-000030020000}"/>
    <cellStyle name="40% - Accent6 3 3 2" xfId="1020" xr:uid="{00000000-0005-0000-0000-000031020000}"/>
    <cellStyle name="40% - Accent6 3 3 3" xfId="664" xr:uid="{00000000-0005-0000-0000-000032020000}"/>
    <cellStyle name="40% - Accent6 3 4" xfId="842" xr:uid="{00000000-0005-0000-0000-000033020000}"/>
    <cellStyle name="40% - Accent6 3 5" xfId="486" xr:uid="{00000000-0005-0000-0000-000034020000}"/>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3" xfId="880" xr:uid="{00000000-0005-0000-0000-000039020000}"/>
    <cellStyle name="40% - Accent6 4 4" xfId="524" xr:uid="{00000000-0005-0000-0000-00003A020000}"/>
    <cellStyle name="40% - Accent6 5" xfId="255" xr:uid="{00000000-0005-0000-0000-00003B020000}"/>
    <cellStyle name="40% - Accent6 5 2" xfId="967" xr:uid="{00000000-0005-0000-0000-00003C020000}"/>
    <cellStyle name="40% - Accent6 5 3" xfId="611" xr:uid="{00000000-0005-0000-0000-00003D020000}"/>
    <cellStyle name="40% - Accent6 6" xfId="789" xr:uid="{00000000-0005-0000-0000-00003E020000}"/>
    <cellStyle name="40% - Accent6 7" xfId="433" xr:uid="{00000000-0005-0000-0000-00003F02000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3" xfId="909" xr:uid="{00000000-0005-0000-0000-000056020000}"/>
    <cellStyle name="Comma 10 2 2 4" xfId="553" xr:uid="{00000000-0005-0000-0000-000057020000}"/>
    <cellStyle name="Comma 10 2 3" xfId="284" xr:uid="{00000000-0005-0000-0000-000058020000}"/>
    <cellStyle name="Comma 10 2 3 2" xfId="996" xr:uid="{00000000-0005-0000-0000-000059020000}"/>
    <cellStyle name="Comma 10 2 3 3" xfId="640" xr:uid="{00000000-0005-0000-0000-00005A020000}"/>
    <cellStyle name="Comma 10 2 4" xfId="818" xr:uid="{00000000-0005-0000-0000-00005B020000}"/>
    <cellStyle name="Comma 10 2 5" xfId="462" xr:uid="{00000000-0005-0000-0000-00005C020000}"/>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3" xfId="935" xr:uid="{00000000-0005-0000-0000-000062020000}"/>
    <cellStyle name="Comma 10 3 2 4" xfId="579" xr:uid="{00000000-0005-0000-0000-000063020000}"/>
    <cellStyle name="Comma 10 3 3" xfId="310" xr:uid="{00000000-0005-0000-0000-000064020000}"/>
    <cellStyle name="Comma 10 3 3 2" xfId="1022" xr:uid="{00000000-0005-0000-0000-000065020000}"/>
    <cellStyle name="Comma 10 3 3 3" xfId="666" xr:uid="{00000000-0005-0000-0000-000066020000}"/>
    <cellStyle name="Comma 10 3 4" xfId="844" xr:uid="{00000000-0005-0000-0000-000067020000}"/>
    <cellStyle name="Comma 10 3 5" xfId="488" xr:uid="{00000000-0005-0000-0000-000068020000}"/>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3" xfId="886" xr:uid="{00000000-0005-0000-0000-00006D020000}"/>
    <cellStyle name="Comma 10 4 4" xfId="530" xr:uid="{00000000-0005-0000-0000-00006E020000}"/>
    <cellStyle name="Comma 10 5" xfId="261" xr:uid="{00000000-0005-0000-0000-00006F020000}"/>
    <cellStyle name="Comma 10 5 2" xfId="973" xr:uid="{00000000-0005-0000-0000-000070020000}"/>
    <cellStyle name="Comma 10 5 3" xfId="617" xr:uid="{00000000-0005-0000-0000-000071020000}"/>
    <cellStyle name="Comma 10 6" xfId="795" xr:uid="{00000000-0005-0000-0000-000072020000}"/>
    <cellStyle name="Comma 10 7" xfId="439" xr:uid="{00000000-0005-0000-0000-000073020000}"/>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3" xfId="859" xr:uid="{00000000-0005-0000-0000-000078020000}"/>
    <cellStyle name="Comma 11 4" xfId="503" xr:uid="{00000000-0005-0000-0000-000079020000}"/>
    <cellStyle name="Comma 12" xfId="1133" xr:uid="{00000000-0005-0000-0000-00007A020000}"/>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3" xfId="890" xr:uid="{00000000-0005-0000-0000-000088020000}"/>
    <cellStyle name="Comma 7 2 2 4" xfId="534" xr:uid="{00000000-0005-0000-0000-000089020000}"/>
    <cellStyle name="Comma 7 2 3" xfId="265" xr:uid="{00000000-0005-0000-0000-00008A020000}"/>
    <cellStyle name="Comma 7 2 3 2" xfId="977" xr:uid="{00000000-0005-0000-0000-00008B020000}"/>
    <cellStyle name="Comma 7 2 3 3" xfId="621" xr:uid="{00000000-0005-0000-0000-00008C020000}"/>
    <cellStyle name="Comma 7 2 4" xfId="799" xr:uid="{00000000-0005-0000-0000-00008D020000}"/>
    <cellStyle name="Comma 7 2 5" xfId="443" xr:uid="{00000000-0005-0000-0000-00008E020000}"/>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3" xfId="936" xr:uid="{00000000-0005-0000-0000-000094020000}"/>
    <cellStyle name="Comma 7 3 2 4" xfId="580" xr:uid="{00000000-0005-0000-0000-000095020000}"/>
    <cellStyle name="Comma 7 3 3" xfId="311" xr:uid="{00000000-0005-0000-0000-000096020000}"/>
    <cellStyle name="Comma 7 3 3 2" xfId="1023" xr:uid="{00000000-0005-0000-0000-000097020000}"/>
    <cellStyle name="Comma 7 3 3 3" xfId="667" xr:uid="{00000000-0005-0000-0000-000098020000}"/>
    <cellStyle name="Comma 7 3 4" xfId="845" xr:uid="{00000000-0005-0000-0000-000099020000}"/>
    <cellStyle name="Comma 7 3 5" xfId="489" xr:uid="{00000000-0005-0000-0000-00009A020000}"/>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3" xfId="862" xr:uid="{00000000-0005-0000-0000-00009F020000}"/>
    <cellStyle name="Comma 7 4 4" xfId="506" xr:uid="{00000000-0005-0000-0000-0000A0020000}"/>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3" xfId="867" xr:uid="{00000000-0005-0000-0000-0000A5020000}"/>
    <cellStyle name="Comma 7 5 4" xfId="511" xr:uid="{00000000-0005-0000-0000-0000A6020000}"/>
    <cellStyle name="Comma 7 6" xfId="242" xr:uid="{00000000-0005-0000-0000-0000A7020000}"/>
    <cellStyle name="Comma 7 6 2" xfId="954" xr:uid="{00000000-0005-0000-0000-0000A8020000}"/>
    <cellStyle name="Comma 7 6 3" xfId="598" xr:uid="{00000000-0005-0000-0000-0000A9020000}"/>
    <cellStyle name="Comma 7 7" xfId="776" xr:uid="{00000000-0005-0000-0000-0000AA020000}"/>
    <cellStyle name="Comma 7 8" xfId="420" xr:uid="{00000000-0005-0000-0000-0000AB020000}"/>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3" xfId="937" xr:uid="{00000000-0005-0000-0000-0000B3020000}"/>
    <cellStyle name="Comma 9 2 4" xfId="581" xr:uid="{00000000-0005-0000-0000-0000B4020000}"/>
    <cellStyle name="Comma 9 3" xfId="312" xr:uid="{00000000-0005-0000-0000-0000B5020000}"/>
    <cellStyle name="Comma 9 3 2" xfId="1024" xr:uid="{00000000-0005-0000-0000-0000B6020000}"/>
    <cellStyle name="Comma 9 3 3" xfId="668" xr:uid="{00000000-0005-0000-0000-0000B7020000}"/>
    <cellStyle name="Comma 9 4" xfId="846" xr:uid="{00000000-0005-0000-0000-0000B8020000}"/>
    <cellStyle name="Comma 9 5" xfId="490" xr:uid="{00000000-0005-0000-0000-0000B9020000}"/>
    <cellStyle name="Comma0" xfId="7" xr:uid="{00000000-0005-0000-0000-0000BA020000}"/>
    <cellStyle name="Currency 2" xfId="8" xr:uid="{00000000-0005-0000-0000-0000BB020000}"/>
    <cellStyle name="Currency 3" xfId="27" xr:uid="{00000000-0005-0000-0000-0000BC020000}"/>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3" xfId="891" xr:uid="{00000000-0005-0000-0000-0000C2020000}"/>
    <cellStyle name="Currency 3 2 2 4" xfId="535" xr:uid="{00000000-0005-0000-0000-0000C3020000}"/>
    <cellStyle name="Currency 3 2 3" xfId="266" xr:uid="{00000000-0005-0000-0000-0000C4020000}"/>
    <cellStyle name="Currency 3 2 3 2" xfId="978" xr:uid="{00000000-0005-0000-0000-0000C5020000}"/>
    <cellStyle name="Currency 3 2 3 3" xfId="622" xr:uid="{00000000-0005-0000-0000-0000C6020000}"/>
    <cellStyle name="Currency 3 2 4" xfId="800" xr:uid="{00000000-0005-0000-0000-0000C7020000}"/>
    <cellStyle name="Currency 3 2 5" xfId="444" xr:uid="{00000000-0005-0000-0000-0000C8020000}"/>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3" xfId="938" xr:uid="{00000000-0005-0000-0000-0000CE020000}"/>
    <cellStyle name="Currency 3 3 2 4" xfId="582" xr:uid="{00000000-0005-0000-0000-0000CF020000}"/>
    <cellStyle name="Currency 3 3 3" xfId="313" xr:uid="{00000000-0005-0000-0000-0000D0020000}"/>
    <cellStyle name="Currency 3 3 3 2" xfId="1025" xr:uid="{00000000-0005-0000-0000-0000D1020000}"/>
    <cellStyle name="Currency 3 3 3 3" xfId="669" xr:uid="{00000000-0005-0000-0000-0000D2020000}"/>
    <cellStyle name="Currency 3 3 4" xfId="847" xr:uid="{00000000-0005-0000-0000-0000D3020000}"/>
    <cellStyle name="Currency 3 3 5" xfId="491" xr:uid="{00000000-0005-0000-0000-0000D4020000}"/>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3" xfId="863" xr:uid="{00000000-0005-0000-0000-0000D9020000}"/>
    <cellStyle name="Currency 3 4 4" xfId="507" xr:uid="{00000000-0005-0000-0000-0000DA020000}"/>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3" xfId="868" xr:uid="{00000000-0005-0000-0000-0000DF020000}"/>
    <cellStyle name="Currency 3 5 4" xfId="512" xr:uid="{00000000-0005-0000-0000-0000E0020000}"/>
    <cellStyle name="Currency 3 6" xfId="243" xr:uid="{00000000-0005-0000-0000-0000E1020000}"/>
    <cellStyle name="Currency 3 6 2" xfId="955" xr:uid="{00000000-0005-0000-0000-0000E2020000}"/>
    <cellStyle name="Currency 3 6 3" xfId="599" xr:uid="{00000000-0005-0000-0000-0000E3020000}"/>
    <cellStyle name="Currency 3 7" xfId="777" xr:uid="{00000000-0005-0000-0000-0000E4020000}"/>
    <cellStyle name="Currency 3 8" xfId="421" xr:uid="{00000000-0005-0000-0000-0000E5020000}"/>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3" xfId="907" xr:uid="{00000000-0005-0000-0000-0000FD020000}"/>
    <cellStyle name="Normal 11 2 2 4" xfId="551" xr:uid="{00000000-0005-0000-0000-0000FE020000}"/>
    <cellStyle name="Normal 11 2 3" xfId="282" xr:uid="{00000000-0005-0000-0000-0000FF020000}"/>
    <cellStyle name="Normal 11 2 3 2" xfId="994" xr:uid="{00000000-0005-0000-0000-000000030000}"/>
    <cellStyle name="Normal 11 2 3 3" xfId="638" xr:uid="{00000000-0005-0000-0000-000001030000}"/>
    <cellStyle name="Normal 11 2 4" xfId="816" xr:uid="{00000000-0005-0000-0000-000002030000}"/>
    <cellStyle name="Normal 11 2 5" xfId="460" xr:uid="{00000000-0005-0000-0000-00000303000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3" xfId="939" xr:uid="{00000000-0005-0000-0000-000009030000}"/>
    <cellStyle name="Normal 11 3 2 4" xfId="583" xr:uid="{00000000-0005-0000-0000-00000A030000}"/>
    <cellStyle name="Normal 11 3 3" xfId="314" xr:uid="{00000000-0005-0000-0000-00000B030000}"/>
    <cellStyle name="Normal 11 3 3 2" xfId="1026" xr:uid="{00000000-0005-0000-0000-00000C030000}"/>
    <cellStyle name="Normal 11 3 3 3" xfId="670" xr:uid="{00000000-0005-0000-0000-00000D030000}"/>
    <cellStyle name="Normal 11 3 4" xfId="848" xr:uid="{00000000-0005-0000-0000-00000E030000}"/>
    <cellStyle name="Normal 11 3 5" xfId="492" xr:uid="{00000000-0005-0000-0000-00000F030000}"/>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3" xfId="884" xr:uid="{00000000-0005-0000-0000-000014030000}"/>
    <cellStyle name="Normal 11 4 4" xfId="528" xr:uid="{00000000-0005-0000-0000-000015030000}"/>
    <cellStyle name="Normal 11 5" xfId="259" xr:uid="{00000000-0005-0000-0000-000016030000}"/>
    <cellStyle name="Normal 11 5 2" xfId="971" xr:uid="{00000000-0005-0000-0000-000017030000}"/>
    <cellStyle name="Normal 11 5 3" xfId="615" xr:uid="{00000000-0005-0000-0000-000018030000}"/>
    <cellStyle name="Normal 11 6" xfId="793" xr:uid="{00000000-0005-0000-0000-000019030000}"/>
    <cellStyle name="Normal 11 7" xfId="437" xr:uid="{00000000-0005-0000-0000-00001A030000}"/>
    <cellStyle name="Normal 12" xfId="136" xr:uid="{00000000-0005-0000-0000-00001B030000}"/>
    <cellStyle name="Normal 12 10" xfId="1155" xr:uid="{EE53DF97-0864-45FB-9838-882A6FD69AAC}"/>
    <cellStyle name="Normal 12 11" xfId="1164" xr:uid="{C405FEEA-B9C8-4F41-AE09-45C9B9C5BE4C}"/>
    <cellStyle name="Normal 12 12" xfId="1174" xr:uid="{A3770875-24DF-4327-8FC8-84B6C112B67C}"/>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3" xfId="940" xr:uid="{00000000-0005-0000-0000-000020030000}"/>
    <cellStyle name="Normal 12 2 4" xfId="584" xr:uid="{00000000-0005-0000-0000-000021030000}"/>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3" xfId="949" xr:uid="{00000000-0005-0000-0000-000026030000}"/>
    <cellStyle name="Normal 12 3 4" xfId="593" xr:uid="{00000000-0005-0000-0000-000027030000}"/>
    <cellStyle name="Normal 12 4" xfId="315" xr:uid="{00000000-0005-0000-0000-000028030000}"/>
    <cellStyle name="Normal 12 4 2" xfId="1027" xr:uid="{00000000-0005-0000-0000-000029030000}"/>
    <cellStyle name="Normal 12 4 3" xfId="671" xr:uid="{00000000-0005-0000-0000-00002A030000}"/>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7 2 5" xfId="1167" xr:uid="{2F08BAAE-9193-41D1-8EBA-67FD1E9F3922}"/>
    <cellStyle name="Normal 12 7 2 6" xfId="1176" xr:uid="{E3A1903D-6B19-45F5-961E-B241CEAC78B9}"/>
    <cellStyle name="Normal 12 8" xfId="1141" xr:uid="{F8897ED9-98AF-4858-997B-7BFF67C1FF2A}"/>
    <cellStyle name="Normal 12 9" xfId="1146" xr:uid="{F3CE8366-3D94-47B5-955B-B2FEEDF0378E}"/>
    <cellStyle name="Normal 12 9 2" xfId="1159" xr:uid="{3AAAC546-5E06-4188-88BE-EA82CAB1D5F8}"/>
    <cellStyle name="Normal 12 9 3" xfId="1168" xr:uid="{25C97066-205B-4845-9F2F-F51BE0605A1F}"/>
    <cellStyle name="Normal 12 9 4" xfId="1178" xr:uid="{5DDCFA21-E60A-43C6-A0F6-C28F0CBC283D}"/>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3" xfId="858" xr:uid="{00000000-0005-0000-0000-000033030000}"/>
    <cellStyle name="Normal 13 4" xfId="502" xr:uid="{00000000-0005-0000-0000-000034030000}"/>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3" xfId="950" xr:uid="{00000000-0005-0000-0000-000039030000}"/>
    <cellStyle name="Normal 14 4" xfId="594" xr:uid="{00000000-0005-0000-0000-00003A030000}"/>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2 4 3" xfId="1170" xr:uid="{7B162B33-500D-4FC1-94A6-414AB037EF68}"/>
    <cellStyle name="Normal 15 2 4 4" xfId="1180" xr:uid="{DF72ADFA-6E77-414F-9800-D1E97CEC778B}"/>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2 3" xfId="1169" xr:uid="{93B3B29B-CE2B-4B1B-B298-E313C9BF301F}"/>
    <cellStyle name="Normal 16 2 4" xfId="1179" xr:uid="{039E402D-1879-4054-A3DF-E03C89C5DB57}"/>
    <cellStyle name="Normal 16 3" xfId="1157" xr:uid="{5220DFC5-3C03-4E06-B7B8-A2D3238CF076}"/>
    <cellStyle name="Normal 16 4" xfId="1166" xr:uid="{D6DF41D3-FB3D-4F24-8FFA-D374EA68B93D}"/>
    <cellStyle name="Normal 16 5" xfId="1175" xr:uid="{AC34CA11-319A-46FF-A63B-C8E246102B71}"/>
    <cellStyle name="Normal 17" xfId="1145" xr:uid="{EC176110-CB29-48F4-8E6D-049FD6CCD025}"/>
    <cellStyle name="Normal 17 2" xfId="1156" xr:uid="{6B7B61CC-7A1D-4BE4-BF6D-515F9C0CFED0}"/>
    <cellStyle name="Normal 17 3" xfId="1165" xr:uid="{8D63E561-D346-43D7-A936-313566C528F2}"/>
    <cellStyle name="Normal 17 4" xfId="1177" xr:uid="{17AF32D7-C945-4C7E-A91C-725018F21F60}"/>
    <cellStyle name="Normal 18" xfId="1151" xr:uid="{9667F200-3825-456F-8284-B18A49CE4385}"/>
    <cellStyle name="Normal 19" xfId="1154" xr:uid="{698422DC-271A-48E3-AD3B-BB35285489C7}"/>
    <cellStyle name="Normal 2" xfId="11" xr:uid="{00000000-0005-0000-0000-00003D030000}"/>
    <cellStyle name="Normal 20" xfId="1163" xr:uid="{C68AB4EC-9CD4-484C-B323-A3221A2FC118}"/>
    <cellStyle name="Normal 21" xfId="1172" xr:uid="{FE16F02E-A92E-4CA5-9EFE-62390C6C2969}"/>
    <cellStyle name="Normal 22" xfId="1173" xr:uid="{117CE399-825C-4E5E-8BA5-7EB3BC9FF3BE}"/>
    <cellStyle name="Normal 3" xfId="12" xr:uid="{00000000-0005-0000-0000-00003E03000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3" xfId="888" xr:uid="{00000000-0005-0000-0000-000048030000}"/>
    <cellStyle name="Normal 6 2 2 4" xfId="532" xr:uid="{00000000-0005-0000-0000-000049030000}"/>
    <cellStyle name="Normal 6 2 3" xfId="263" xr:uid="{00000000-0005-0000-0000-00004A030000}"/>
    <cellStyle name="Normal 6 2 3 2" xfId="975" xr:uid="{00000000-0005-0000-0000-00004B030000}"/>
    <cellStyle name="Normal 6 2 3 3" xfId="619" xr:uid="{00000000-0005-0000-0000-00004C030000}"/>
    <cellStyle name="Normal 6 2 4" xfId="797" xr:uid="{00000000-0005-0000-0000-00004D030000}"/>
    <cellStyle name="Normal 6 2 5" xfId="441" xr:uid="{00000000-0005-0000-0000-00004E030000}"/>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3" xfId="941" xr:uid="{00000000-0005-0000-0000-000054030000}"/>
    <cellStyle name="Normal 6 3 2 4" xfId="585" xr:uid="{00000000-0005-0000-0000-000055030000}"/>
    <cellStyle name="Normal 6 3 3" xfId="316" xr:uid="{00000000-0005-0000-0000-000056030000}"/>
    <cellStyle name="Normal 6 3 3 2" xfId="1028" xr:uid="{00000000-0005-0000-0000-000057030000}"/>
    <cellStyle name="Normal 6 3 3 3" xfId="672" xr:uid="{00000000-0005-0000-0000-000058030000}"/>
    <cellStyle name="Normal 6 3 4" xfId="850" xr:uid="{00000000-0005-0000-0000-000059030000}"/>
    <cellStyle name="Normal 6 3 5" xfId="494" xr:uid="{00000000-0005-0000-0000-00005A030000}"/>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3" xfId="860" xr:uid="{00000000-0005-0000-0000-00005F030000}"/>
    <cellStyle name="Normal 6 4 4" xfId="504" xr:uid="{00000000-0005-0000-0000-000060030000}"/>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3" xfId="865" xr:uid="{00000000-0005-0000-0000-000065030000}"/>
    <cellStyle name="Normal 6 5 4" xfId="509" xr:uid="{00000000-0005-0000-0000-000066030000}"/>
    <cellStyle name="Normal 6 6" xfId="240" xr:uid="{00000000-0005-0000-0000-000067030000}"/>
    <cellStyle name="Normal 6 6 2" xfId="952" xr:uid="{00000000-0005-0000-0000-000068030000}"/>
    <cellStyle name="Normal 6 6 3" xfId="596" xr:uid="{00000000-0005-0000-0000-000069030000}"/>
    <cellStyle name="Normal 6 7" xfId="774" xr:uid="{00000000-0005-0000-0000-00006A030000}"/>
    <cellStyle name="Normal 6 8" xfId="418" xr:uid="{00000000-0005-0000-0000-00006B030000}"/>
    <cellStyle name="Normal 7" xfId="25" xr:uid="{00000000-0005-0000-0000-00006C030000}"/>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3" xfId="889" xr:uid="{00000000-0005-0000-0000-000072030000}"/>
    <cellStyle name="Normal 7 2 2 4" xfId="533" xr:uid="{00000000-0005-0000-0000-000073030000}"/>
    <cellStyle name="Normal 7 2 3" xfId="264" xr:uid="{00000000-0005-0000-0000-000074030000}"/>
    <cellStyle name="Normal 7 2 3 2" xfId="976" xr:uid="{00000000-0005-0000-0000-000075030000}"/>
    <cellStyle name="Normal 7 2 3 3" xfId="620" xr:uid="{00000000-0005-0000-0000-000076030000}"/>
    <cellStyle name="Normal 7 2 4" xfId="798" xr:uid="{00000000-0005-0000-0000-000077030000}"/>
    <cellStyle name="Normal 7 2 5" xfId="442" xr:uid="{00000000-0005-0000-0000-0000780300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3" xfId="942" xr:uid="{00000000-0005-0000-0000-00007E030000}"/>
    <cellStyle name="Normal 7 3 2 4" xfId="586" xr:uid="{00000000-0005-0000-0000-00007F030000}"/>
    <cellStyle name="Normal 7 3 3" xfId="317" xr:uid="{00000000-0005-0000-0000-000080030000}"/>
    <cellStyle name="Normal 7 3 3 2" xfId="1029" xr:uid="{00000000-0005-0000-0000-000081030000}"/>
    <cellStyle name="Normal 7 3 3 3" xfId="673" xr:uid="{00000000-0005-0000-0000-000082030000}"/>
    <cellStyle name="Normal 7 3 4" xfId="851" xr:uid="{00000000-0005-0000-0000-000083030000}"/>
    <cellStyle name="Normal 7 3 5" xfId="495" xr:uid="{00000000-0005-0000-0000-000084030000}"/>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3" xfId="861" xr:uid="{00000000-0005-0000-0000-000089030000}"/>
    <cellStyle name="Normal 7 4 4" xfId="505" xr:uid="{00000000-0005-0000-0000-00008A030000}"/>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3" xfId="866" xr:uid="{00000000-0005-0000-0000-00008F030000}"/>
    <cellStyle name="Normal 7 5 4" xfId="510" xr:uid="{00000000-0005-0000-0000-000090030000}"/>
    <cellStyle name="Normal 7 6" xfId="241" xr:uid="{00000000-0005-0000-0000-000091030000}"/>
    <cellStyle name="Normal 7 6 2" xfId="953" xr:uid="{00000000-0005-0000-0000-000092030000}"/>
    <cellStyle name="Normal 7 6 3" xfId="597" xr:uid="{00000000-0005-0000-0000-000093030000}"/>
    <cellStyle name="Normal 7 7" xfId="775" xr:uid="{00000000-0005-0000-0000-000094030000}"/>
    <cellStyle name="Normal 7 8" xfId="419" xr:uid="{00000000-0005-0000-0000-000095030000}"/>
    <cellStyle name="Normal 8" xfId="68" xr:uid="{00000000-0005-0000-0000-000096030000}"/>
    <cellStyle name="Normal 8 2" xfId="75" xr:uid="{00000000-0005-0000-0000-000097030000}"/>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3" xfId="908" xr:uid="{00000000-0005-0000-0000-00009D030000}"/>
    <cellStyle name="Normal 8 2 2 2 4" xfId="552" xr:uid="{00000000-0005-0000-0000-00009E030000}"/>
    <cellStyle name="Normal 8 2 2 3" xfId="283" xr:uid="{00000000-0005-0000-0000-00009F030000}"/>
    <cellStyle name="Normal 8 2 2 3 2" xfId="995" xr:uid="{00000000-0005-0000-0000-0000A0030000}"/>
    <cellStyle name="Normal 8 2 2 3 3" xfId="639" xr:uid="{00000000-0005-0000-0000-0000A1030000}"/>
    <cellStyle name="Normal 8 2 2 4" xfId="817" xr:uid="{00000000-0005-0000-0000-0000A2030000}"/>
    <cellStyle name="Normal 8 2 2 5" xfId="461" xr:uid="{00000000-0005-0000-0000-0000A3030000}"/>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3" xfId="944" xr:uid="{00000000-0005-0000-0000-0000A9030000}"/>
    <cellStyle name="Normal 8 2 3 2 4" xfId="588" xr:uid="{00000000-0005-0000-0000-0000AA030000}"/>
    <cellStyle name="Normal 8 2 3 3" xfId="319" xr:uid="{00000000-0005-0000-0000-0000AB030000}"/>
    <cellStyle name="Normal 8 2 3 3 2" xfId="1031" xr:uid="{00000000-0005-0000-0000-0000AC030000}"/>
    <cellStyle name="Normal 8 2 3 3 3" xfId="675" xr:uid="{00000000-0005-0000-0000-0000AD030000}"/>
    <cellStyle name="Normal 8 2 3 4" xfId="853" xr:uid="{00000000-0005-0000-0000-0000AE030000}"/>
    <cellStyle name="Normal 8 2 3 5" xfId="497" xr:uid="{00000000-0005-0000-0000-0000AF030000}"/>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3" xfId="885" xr:uid="{00000000-0005-0000-0000-0000B4030000}"/>
    <cellStyle name="Normal 8 2 4 4" xfId="529" xr:uid="{00000000-0005-0000-0000-0000B5030000}"/>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3" xfId="951" xr:uid="{00000000-0005-0000-0000-0000BA030000}"/>
    <cellStyle name="Normal 8 2 5 4" xfId="595" xr:uid="{00000000-0005-0000-0000-0000BB030000}"/>
    <cellStyle name="Normal 8 2 6" xfId="260" xr:uid="{00000000-0005-0000-0000-0000BC030000}"/>
    <cellStyle name="Normal 8 2 6 2" xfId="972" xr:uid="{00000000-0005-0000-0000-0000BD030000}"/>
    <cellStyle name="Normal 8 2 6 3" xfId="616" xr:uid="{00000000-0005-0000-0000-0000BE030000}"/>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2 9 2 4 3" xfId="1171" xr:uid="{34455911-8639-4DD0-8965-5101E8878589}"/>
    <cellStyle name="Normal 8 2 9 2 4 4" xfId="1181" xr:uid="{7482C76A-2846-4E9F-8629-A575E0432CEF}"/>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3" xfId="904" xr:uid="{00000000-0005-0000-0000-0000C8030000}"/>
    <cellStyle name="Normal 8 3 2 4" xfId="548" xr:uid="{00000000-0005-0000-0000-0000C9030000}"/>
    <cellStyle name="Normal 8 3 3" xfId="279" xr:uid="{00000000-0005-0000-0000-0000CA030000}"/>
    <cellStyle name="Normal 8 3 3 2" xfId="991" xr:uid="{00000000-0005-0000-0000-0000CB030000}"/>
    <cellStyle name="Normal 8 3 3 3" xfId="635" xr:uid="{00000000-0005-0000-0000-0000CC030000}"/>
    <cellStyle name="Normal 8 3 4" xfId="813" xr:uid="{00000000-0005-0000-0000-0000CD030000}"/>
    <cellStyle name="Normal 8 3 5" xfId="457" xr:uid="{00000000-0005-0000-0000-0000CE030000}"/>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3" xfId="943" xr:uid="{00000000-0005-0000-0000-0000D4030000}"/>
    <cellStyle name="Normal 8 4 2 4" xfId="587" xr:uid="{00000000-0005-0000-0000-0000D5030000}"/>
    <cellStyle name="Normal 8 4 3" xfId="318" xr:uid="{00000000-0005-0000-0000-0000D6030000}"/>
    <cellStyle name="Normal 8 4 3 2" xfId="1030" xr:uid="{00000000-0005-0000-0000-0000D7030000}"/>
    <cellStyle name="Normal 8 4 3 3" xfId="674" xr:uid="{00000000-0005-0000-0000-0000D8030000}"/>
    <cellStyle name="Normal 8 4 4" xfId="852" xr:uid="{00000000-0005-0000-0000-0000D9030000}"/>
    <cellStyle name="Normal 8 4 5" xfId="496" xr:uid="{00000000-0005-0000-0000-0000DA030000}"/>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3" xfId="881" xr:uid="{00000000-0005-0000-0000-0000E0030000}"/>
    <cellStyle name="Normal 8 6 4" xfId="525" xr:uid="{00000000-0005-0000-0000-0000E1030000}"/>
    <cellStyle name="Normal 8 7" xfId="256" xr:uid="{00000000-0005-0000-0000-0000E2030000}"/>
    <cellStyle name="Normal 8 7 2" xfId="968" xr:uid="{00000000-0005-0000-0000-0000E3030000}"/>
    <cellStyle name="Normal 8 7 3" xfId="612" xr:uid="{00000000-0005-0000-0000-0000E4030000}"/>
    <cellStyle name="Normal 8 8" xfId="790" xr:uid="{00000000-0005-0000-0000-0000E5030000}"/>
    <cellStyle name="Normal 8 9" xfId="434" xr:uid="{00000000-0005-0000-0000-0000E6030000}"/>
    <cellStyle name="Normal 9" xfId="72" xr:uid="{00000000-0005-0000-0000-0000E7030000}"/>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3" xfId="910" xr:uid="{00000000-0005-0000-0000-0000EE030000}"/>
    <cellStyle name="Normal 9 2 2 2 4" xfId="554" xr:uid="{00000000-0005-0000-0000-0000EF030000}"/>
    <cellStyle name="Normal 9 2 2 3" xfId="285" xr:uid="{00000000-0005-0000-0000-0000F0030000}"/>
    <cellStyle name="Normal 9 2 2 3 2" xfId="997" xr:uid="{00000000-0005-0000-0000-0000F1030000}"/>
    <cellStyle name="Normal 9 2 2 3 3" xfId="641" xr:uid="{00000000-0005-0000-0000-0000F2030000}"/>
    <cellStyle name="Normal 9 2 2 4" xfId="819" xr:uid="{00000000-0005-0000-0000-0000F3030000}"/>
    <cellStyle name="Normal 9 2 2 5" xfId="463" xr:uid="{00000000-0005-0000-0000-0000F4030000}"/>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3" xfId="946" xr:uid="{00000000-0005-0000-0000-0000FA030000}"/>
    <cellStyle name="Normal 9 2 3 2 4" xfId="590" xr:uid="{00000000-0005-0000-0000-0000FB030000}"/>
    <cellStyle name="Normal 9 2 3 3" xfId="321" xr:uid="{00000000-0005-0000-0000-0000FC030000}"/>
    <cellStyle name="Normal 9 2 3 3 2" xfId="1033" xr:uid="{00000000-0005-0000-0000-0000FD030000}"/>
    <cellStyle name="Normal 9 2 3 3 3" xfId="677" xr:uid="{00000000-0005-0000-0000-0000FE030000}"/>
    <cellStyle name="Normal 9 2 3 4" xfId="855" xr:uid="{00000000-0005-0000-0000-0000FF030000}"/>
    <cellStyle name="Normal 9 2 3 5" xfId="499" xr:uid="{00000000-0005-0000-0000-000000040000}"/>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3" xfId="887" xr:uid="{00000000-0005-0000-0000-000005040000}"/>
    <cellStyle name="Normal 9 2 4 4" xfId="531" xr:uid="{00000000-0005-0000-0000-000006040000}"/>
    <cellStyle name="Normal 9 2 5" xfId="262" xr:uid="{00000000-0005-0000-0000-000007040000}"/>
    <cellStyle name="Normal 9 2 5 2" xfId="974" xr:uid="{00000000-0005-0000-0000-000008040000}"/>
    <cellStyle name="Normal 9 2 5 3" xfId="618" xr:uid="{00000000-0005-0000-0000-000009040000}"/>
    <cellStyle name="Normal 9 2 6" xfId="796" xr:uid="{00000000-0005-0000-0000-00000A040000}"/>
    <cellStyle name="Normal 9 2 7" xfId="440" xr:uid="{00000000-0005-0000-0000-00000B040000}"/>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3" xfId="906" xr:uid="{00000000-0005-0000-0000-000011040000}"/>
    <cellStyle name="Normal 9 3 2 4" xfId="550" xr:uid="{00000000-0005-0000-0000-000012040000}"/>
    <cellStyle name="Normal 9 3 3" xfId="281" xr:uid="{00000000-0005-0000-0000-000013040000}"/>
    <cellStyle name="Normal 9 3 3 2" xfId="993" xr:uid="{00000000-0005-0000-0000-000014040000}"/>
    <cellStyle name="Normal 9 3 3 3" xfId="637" xr:uid="{00000000-0005-0000-0000-000015040000}"/>
    <cellStyle name="Normal 9 3 4" xfId="815" xr:uid="{00000000-0005-0000-0000-000016040000}"/>
    <cellStyle name="Normal 9 3 5" xfId="459" xr:uid="{00000000-0005-0000-0000-000017040000}"/>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3" xfId="945" xr:uid="{00000000-0005-0000-0000-00001D040000}"/>
    <cellStyle name="Normal 9 4 2 4" xfId="589" xr:uid="{00000000-0005-0000-0000-00001E040000}"/>
    <cellStyle name="Normal 9 4 3" xfId="320" xr:uid="{00000000-0005-0000-0000-00001F040000}"/>
    <cellStyle name="Normal 9 4 3 2" xfId="1032" xr:uid="{00000000-0005-0000-0000-000020040000}"/>
    <cellStyle name="Normal 9 4 3 3" xfId="676" xr:uid="{00000000-0005-0000-0000-000021040000}"/>
    <cellStyle name="Normal 9 4 4" xfId="854" xr:uid="{00000000-0005-0000-0000-000022040000}"/>
    <cellStyle name="Normal 9 4 5" xfId="498" xr:uid="{00000000-0005-0000-0000-000023040000}"/>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3" xfId="883" xr:uid="{00000000-0005-0000-0000-000028040000}"/>
    <cellStyle name="Normal 9 5 4" xfId="527" xr:uid="{00000000-0005-0000-0000-000029040000}"/>
    <cellStyle name="Normal 9 6" xfId="258" xr:uid="{00000000-0005-0000-0000-00002A040000}"/>
    <cellStyle name="Normal 9 6 2" xfId="970" xr:uid="{00000000-0005-0000-0000-00002B040000}"/>
    <cellStyle name="Normal 9 6 3" xfId="614" xr:uid="{00000000-0005-0000-0000-00002C040000}"/>
    <cellStyle name="Normal 9 7" xfId="792" xr:uid="{00000000-0005-0000-0000-00002D040000}"/>
    <cellStyle name="Normal 9 8" xfId="436" xr:uid="{00000000-0005-0000-0000-00002E04000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3" xfId="905" xr:uid="{00000000-0005-0000-0000-000036040000}"/>
    <cellStyle name="Note 2 2 2 4" xfId="549" xr:uid="{00000000-0005-0000-0000-000037040000}"/>
    <cellStyle name="Note 2 2 3" xfId="280" xr:uid="{00000000-0005-0000-0000-000038040000}"/>
    <cellStyle name="Note 2 2 3 2" xfId="992" xr:uid="{00000000-0005-0000-0000-000039040000}"/>
    <cellStyle name="Note 2 2 3 3" xfId="636" xr:uid="{00000000-0005-0000-0000-00003A040000}"/>
    <cellStyle name="Note 2 2 4" xfId="814" xr:uid="{00000000-0005-0000-0000-00003B040000}"/>
    <cellStyle name="Note 2 2 5" xfId="458" xr:uid="{00000000-0005-0000-0000-00003C040000}"/>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3" xfId="947" xr:uid="{00000000-0005-0000-0000-000042040000}"/>
    <cellStyle name="Note 2 3 2 4" xfId="591" xr:uid="{00000000-0005-0000-0000-000043040000}"/>
    <cellStyle name="Note 2 3 3" xfId="322" xr:uid="{00000000-0005-0000-0000-000044040000}"/>
    <cellStyle name="Note 2 3 3 2" xfId="1034" xr:uid="{00000000-0005-0000-0000-000045040000}"/>
    <cellStyle name="Note 2 3 3 3" xfId="678" xr:uid="{00000000-0005-0000-0000-000046040000}"/>
    <cellStyle name="Note 2 3 4" xfId="856" xr:uid="{00000000-0005-0000-0000-000047040000}"/>
    <cellStyle name="Note 2 3 5" xfId="500" xr:uid="{00000000-0005-0000-0000-000048040000}"/>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3" xfId="882" xr:uid="{00000000-0005-0000-0000-00004D040000}"/>
    <cellStyle name="Note 2 4 4" xfId="526" xr:uid="{00000000-0005-0000-0000-00004E040000}"/>
    <cellStyle name="Note 2 5" xfId="257" xr:uid="{00000000-0005-0000-0000-00004F040000}"/>
    <cellStyle name="Note 2 5 2" xfId="969" xr:uid="{00000000-0005-0000-0000-000050040000}"/>
    <cellStyle name="Note 2 5 3" xfId="613" xr:uid="{00000000-0005-0000-0000-000051040000}"/>
    <cellStyle name="Note 2 6" xfId="791" xr:uid="{00000000-0005-0000-0000-000052040000}"/>
    <cellStyle name="Note 2 7" xfId="435" xr:uid="{00000000-0005-0000-0000-000053040000}"/>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3" xfId="948" xr:uid="{00000000-0005-0000-0000-000059040000}"/>
    <cellStyle name="Note 3 2 4" xfId="592" xr:uid="{00000000-0005-0000-0000-00005A040000}"/>
    <cellStyle name="Note 3 3" xfId="323" xr:uid="{00000000-0005-0000-0000-00005B040000}"/>
    <cellStyle name="Note 3 3 2" xfId="1035" xr:uid="{00000000-0005-0000-0000-00005C040000}"/>
    <cellStyle name="Note 3 3 3" xfId="679" xr:uid="{00000000-0005-0000-0000-00005D040000}"/>
    <cellStyle name="Note 3 4" xfId="857" xr:uid="{00000000-0005-0000-0000-00005E040000}"/>
    <cellStyle name="Note 3 5" xfId="501" xr:uid="{00000000-0005-0000-0000-00005F040000}"/>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3" xfId="864" xr:uid="{00000000-0005-0000-0000-00006C040000}"/>
    <cellStyle name="Percent 6 4" xfId="508" xr:uid="{00000000-0005-0000-0000-00006D040000}"/>
    <cellStyle name="Percent 7" xfId="1134" xr:uid="{00000000-0005-0000-0000-00006E040000}"/>
    <cellStyle name="Percent 8" xfId="1153" xr:uid="{01E184E6-1CB7-45D6-89E6-A406A76E4E22}"/>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info.gov/content/pkg/FR-2019-06-25/pdf/2019-13415.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pageSetUpPr fitToPage="1"/>
  </sheetPr>
  <dimension ref="A1:Q60"/>
  <sheetViews>
    <sheetView showGridLines="0" tabSelected="1" zoomScaleNormal="100" workbookViewId="0">
      <selection activeCell="B2" sqref="B2:P11"/>
    </sheetView>
  </sheetViews>
  <sheetFormatPr defaultColWidth="8.88671875" defaultRowHeight="13.2" x14ac:dyDescent="0.25"/>
  <cols>
    <col min="1" max="1" width="8.33203125" style="78" customWidth="1"/>
    <col min="2" max="2" width="11.88671875" style="78" customWidth="1"/>
    <col min="3" max="4" width="8.88671875" style="78"/>
    <col min="5" max="5" width="10.6640625" style="78" bestFit="1" customWidth="1"/>
    <col min="6" max="6" width="8.88671875" style="78"/>
    <col min="7" max="7" width="10.6640625" style="78" bestFit="1" customWidth="1"/>
    <col min="8" max="10" width="8.88671875" style="78"/>
    <col min="11" max="11" width="10.6640625" style="78" bestFit="1" customWidth="1"/>
    <col min="12" max="14" width="8.88671875" style="78"/>
    <col min="15" max="15" width="10" style="78" customWidth="1"/>
    <col min="16" max="16" width="12.109375" style="78" customWidth="1"/>
    <col min="17" max="17" width="5.33203125" style="78" customWidth="1"/>
    <col min="18" max="16384" width="8.88671875" style="78"/>
  </cols>
  <sheetData>
    <row r="1" spans="1:17" s="429" customFormat="1" x14ac:dyDescent="0.25"/>
    <row r="3" spans="1:17" s="69" customFormat="1" ht="26.4" customHeight="1" x14ac:dyDescent="0.25">
      <c r="B3" s="566" t="s">
        <v>135</v>
      </c>
      <c r="C3" s="566"/>
      <c r="D3" s="566"/>
      <c r="E3" s="566"/>
      <c r="F3" s="566"/>
      <c r="G3" s="566"/>
      <c r="H3" s="566"/>
      <c r="I3" s="566"/>
      <c r="J3" s="566"/>
      <c r="K3" s="566"/>
      <c r="L3" s="566"/>
      <c r="M3" s="566"/>
      <c r="N3" s="566"/>
      <c r="O3" s="566"/>
      <c r="P3" s="566"/>
    </row>
    <row r="4" spans="1:17" s="69" customFormat="1" ht="12.6" customHeight="1" x14ac:dyDescent="0.25">
      <c r="B4" s="567"/>
      <c r="C4" s="567"/>
      <c r="D4" s="567"/>
      <c r="E4" s="567"/>
      <c r="F4" s="567"/>
      <c r="G4" s="567"/>
      <c r="H4" s="567"/>
      <c r="I4" s="567"/>
      <c r="J4" s="567"/>
      <c r="K4" s="567"/>
      <c r="L4" s="567"/>
      <c r="M4" s="567"/>
      <c r="N4" s="567"/>
      <c r="O4" s="567"/>
      <c r="P4" s="567"/>
    </row>
    <row r="5" spans="1:17" s="69" customFormat="1" ht="22.2" customHeight="1" x14ac:dyDescent="0.25">
      <c r="B5" s="568" t="s">
        <v>293</v>
      </c>
      <c r="C5" s="568"/>
      <c r="D5" s="568"/>
      <c r="E5" s="568"/>
      <c r="F5" s="568"/>
      <c r="G5" s="568"/>
      <c r="H5" s="568"/>
      <c r="I5" s="568"/>
      <c r="J5" s="568"/>
      <c r="K5" s="568"/>
      <c r="L5" s="568"/>
      <c r="M5" s="568"/>
      <c r="N5" s="568"/>
      <c r="O5" s="568"/>
      <c r="P5" s="568"/>
    </row>
    <row r="6" spans="1:17" s="69" customFormat="1" ht="12.6" customHeight="1" x14ac:dyDescent="0.25">
      <c r="B6" s="404"/>
      <c r="C6" s="404"/>
      <c r="D6" s="404"/>
      <c r="E6" s="404"/>
      <c r="F6" s="404"/>
      <c r="G6" s="404"/>
      <c r="H6" s="404"/>
      <c r="I6" s="404"/>
      <c r="J6" s="404"/>
      <c r="K6" s="404"/>
      <c r="L6" s="404"/>
      <c r="M6" s="404"/>
      <c r="N6" s="404"/>
      <c r="O6" s="404"/>
      <c r="P6" s="404"/>
    </row>
    <row r="7" spans="1:17" s="44" customFormat="1" ht="22.2" customHeight="1" x14ac:dyDescent="0.25">
      <c r="B7" s="569" t="s">
        <v>274</v>
      </c>
      <c r="C7" s="569"/>
      <c r="D7" s="569"/>
      <c r="E7" s="569"/>
      <c r="F7" s="569"/>
      <c r="G7" s="569"/>
      <c r="H7" s="569"/>
      <c r="I7" s="569"/>
      <c r="J7" s="569"/>
      <c r="K7" s="569"/>
      <c r="L7" s="569"/>
      <c r="M7" s="569"/>
      <c r="N7" s="569"/>
      <c r="O7" s="569"/>
      <c r="P7" s="569"/>
    </row>
    <row r="8" spans="1:17" ht="13.95" customHeight="1" x14ac:dyDescent="0.25">
      <c r="A8" s="69"/>
      <c r="B8" s="408"/>
      <c r="C8" s="408"/>
      <c r="D8" s="408"/>
      <c r="E8" s="408"/>
      <c r="F8" s="408"/>
      <c r="G8" s="408"/>
      <c r="H8" s="408"/>
      <c r="I8" s="408"/>
      <c r="J8" s="408"/>
      <c r="K8" s="408"/>
      <c r="L8" s="408"/>
      <c r="M8" s="408"/>
      <c r="N8" s="408"/>
      <c r="O8" s="408"/>
      <c r="P8" s="408"/>
      <c r="Q8" s="407"/>
    </row>
    <row r="9" spans="1:17" s="69" customFormat="1" ht="32.4" customHeight="1" x14ac:dyDescent="0.25">
      <c r="B9" s="565" t="s">
        <v>259</v>
      </c>
      <c r="C9" s="565"/>
      <c r="D9" s="565"/>
      <c r="E9" s="565"/>
      <c r="F9" s="565"/>
      <c r="G9" s="565"/>
      <c r="H9" s="565"/>
      <c r="I9" s="565"/>
      <c r="J9" s="565"/>
      <c r="K9" s="565"/>
      <c r="L9" s="565"/>
      <c r="M9" s="565"/>
      <c r="N9" s="565"/>
      <c r="O9" s="565"/>
      <c r="P9" s="565"/>
      <c r="Q9" s="83"/>
    </row>
    <row r="10" spans="1:17" s="69" customFormat="1" ht="11.4" customHeight="1" x14ac:dyDescent="0.25"/>
    <row r="11" spans="1:17" s="69" customFormat="1" ht="11.4" customHeight="1" x14ac:dyDescent="0.25">
      <c r="E11" s="469"/>
      <c r="F11" s="469"/>
      <c r="G11" s="469"/>
      <c r="H11" s="469"/>
      <c r="I11" s="469"/>
      <c r="J11" s="469"/>
      <c r="K11" s="469"/>
    </row>
    <row r="12" spans="1:17" s="69" customFormat="1" ht="11.4" customHeight="1" x14ac:dyDescent="0.25">
      <c r="E12" s="469"/>
      <c r="F12" s="469"/>
      <c r="G12" s="469"/>
      <c r="H12" s="469"/>
      <c r="I12" s="469"/>
      <c r="J12" s="469"/>
      <c r="K12" s="469"/>
    </row>
    <row r="13" spans="1:17" s="69" customFormat="1" ht="11.4" customHeight="1" x14ac:dyDescent="0.25">
      <c r="E13" s="469"/>
      <c r="F13" s="469"/>
      <c r="G13" s="469"/>
      <c r="H13" s="469"/>
      <c r="I13" s="469"/>
      <c r="J13" s="469"/>
      <c r="K13" s="469"/>
    </row>
    <row r="14" spans="1:17" s="69" customFormat="1" ht="11.4" customHeight="1" x14ac:dyDescent="0.25">
      <c r="E14" s="469"/>
      <c r="F14" s="469"/>
      <c r="G14" s="469"/>
      <c r="H14" s="469"/>
      <c r="I14" s="469"/>
      <c r="J14" s="469"/>
      <c r="K14" s="469"/>
    </row>
    <row r="15" spans="1:17" s="69" customFormat="1" ht="11.4" customHeight="1" x14ac:dyDescent="0.25">
      <c r="E15" s="469"/>
      <c r="F15" s="469"/>
      <c r="G15" s="469"/>
      <c r="H15" s="469"/>
      <c r="I15" s="469"/>
      <c r="J15" s="469"/>
      <c r="K15" s="469"/>
    </row>
    <row r="16" spans="1:17" s="69" customFormat="1" ht="11.4" customHeight="1" x14ac:dyDescent="0.25"/>
    <row r="17" s="69" customFormat="1" ht="11.4" customHeight="1" x14ac:dyDescent="0.25"/>
    <row r="18" s="69" customFormat="1" ht="11.4" customHeight="1" x14ac:dyDescent="0.25"/>
    <row r="19" s="69" customFormat="1" ht="11.4" customHeight="1" x14ac:dyDescent="0.25"/>
    <row r="20" s="69" customFormat="1" ht="11.4" customHeight="1" x14ac:dyDescent="0.25"/>
    <row r="21" s="69" customFormat="1" ht="11.4" customHeight="1" x14ac:dyDescent="0.25"/>
    <row r="22" s="69" customFormat="1" ht="11.4" customHeight="1" x14ac:dyDescent="0.25"/>
    <row r="23" s="69" customFormat="1" ht="11.4" customHeight="1" x14ac:dyDescent="0.25"/>
    <row r="24" s="69" customFormat="1" ht="11.4" customHeight="1" x14ac:dyDescent="0.25"/>
    <row r="25" s="69" customFormat="1" ht="11.4" customHeight="1" x14ac:dyDescent="0.25"/>
    <row r="26" s="69" customFormat="1" ht="11.4" customHeight="1" x14ac:dyDescent="0.25"/>
    <row r="27" s="69" customFormat="1" ht="11.4" customHeight="1" x14ac:dyDescent="0.25"/>
    <row r="28" s="69" customFormat="1" ht="11.4" customHeight="1" x14ac:dyDescent="0.25"/>
    <row r="29" s="69" customFormat="1" ht="11.4" customHeight="1" x14ac:dyDescent="0.25"/>
    <row r="30" s="69" customFormat="1" ht="11.4" customHeight="1" x14ac:dyDescent="0.25"/>
    <row r="31" s="69" customFormat="1" ht="11.4" customHeight="1" x14ac:dyDescent="0.25"/>
    <row r="32" s="69" customFormat="1" ht="11.4" customHeight="1" x14ac:dyDescent="0.25"/>
    <row r="33" s="69" customFormat="1" ht="11.4" customHeight="1" x14ac:dyDescent="0.25"/>
    <row r="34" s="69" customFormat="1" ht="11.4" customHeight="1" x14ac:dyDescent="0.25"/>
    <row r="35" s="69" customFormat="1" ht="11.4" customHeight="1" x14ac:dyDescent="0.25"/>
    <row r="36" s="69" customFormat="1" ht="11.4" customHeight="1" x14ac:dyDescent="0.25"/>
    <row r="37" s="69" customFormat="1" ht="11.4" customHeight="1" x14ac:dyDescent="0.25"/>
    <row r="38" s="69" customFormat="1" ht="11.4" customHeight="1" x14ac:dyDescent="0.25"/>
    <row r="39" s="69" customFormat="1" ht="11.4" customHeight="1" x14ac:dyDescent="0.25"/>
    <row r="40" s="69" customFormat="1" ht="11.4" customHeight="1" x14ac:dyDescent="0.25"/>
    <row r="41" s="69" customFormat="1" ht="11.4" customHeight="1" x14ac:dyDescent="0.25"/>
    <row r="42" s="69" customFormat="1" ht="11.4" customHeight="1" x14ac:dyDescent="0.25"/>
    <row r="43" s="69" customFormat="1" ht="11.4" customHeight="1" x14ac:dyDescent="0.25"/>
    <row r="44" s="69" customFormat="1" ht="11.4" customHeight="1" x14ac:dyDescent="0.25"/>
    <row r="45" s="69" customFormat="1" ht="11.4" customHeight="1" x14ac:dyDescent="0.25"/>
    <row r="46" s="69" customFormat="1" ht="11.4" customHeight="1" x14ac:dyDescent="0.25"/>
    <row r="47" s="69" customFormat="1" ht="11.4" customHeight="1" x14ac:dyDescent="0.25"/>
    <row r="48" s="69" customFormat="1" ht="11.4" customHeight="1" x14ac:dyDescent="0.25"/>
    <row r="49" s="69" customFormat="1" ht="11.4" customHeight="1" x14ac:dyDescent="0.25"/>
    <row r="50" s="69" customFormat="1" ht="11.4" customHeight="1" x14ac:dyDescent="0.25"/>
    <row r="51" s="69" customFormat="1" ht="10.199999999999999" customHeight="1" x14ac:dyDescent="0.25"/>
    <row r="52" ht="10.199999999999999" customHeight="1" x14ac:dyDescent="0.25"/>
    <row r="53" ht="10.199999999999999" customHeight="1" x14ac:dyDescent="0.25"/>
    <row r="54" ht="10.199999999999999" customHeight="1" x14ac:dyDescent="0.25"/>
    <row r="55" ht="10.199999999999999" customHeight="1" x14ac:dyDescent="0.25"/>
    <row r="56" ht="10.199999999999999" customHeight="1" x14ac:dyDescent="0.25"/>
    <row r="57" ht="10.199999999999999" customHeight="1" x14ac:dyDescent="0.25"/>
    <row r="58" ht="10.199999999999999" customHeight="1" x14ac:dyDescent="0.25"/>
    <row r="59" ht="10.199999999999999" customHeight="1" x14ac:dyDescent="0.25"/>
    <row r="60" ht="10.199999999999999" customHeight="1" x14ac:dyDescent="0.25"/>
  </sheetData>
  <mergeCells count="5">
    <mergeCell ref="B9:P9"/>
    <mergeCell ref="B3:P3"/>
    <mergeCell ref="B4:P4"/>
    <mergeCell ref="B5:P5"/>
    <mergeCell ref="B7:P7"/>
  </mergeCells>
  <printOptions horizontalCentered="1"/>
  <pageMargins left="0.7" right="0.7" top="1" bottom="0.75" header="0.3" footer="0.3"/>
  <pageSetup scale="7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6F1FF-2C22-4493-8A30-9C935F85565E}">
  <sheetPr>
    <pageSetUpPr fitToPage="1"/>
  </sheetPr>
  <dimension ref="A1:K61"/>
  <sheetViews>
    <sheetView zoomScale="75" zoomScaleNormal="75" workbookViewId="0">
      <selection sqref="A1:K61"/>
    </sheetView>
  </sheetViews>
  <sheetFormatPr defaultColWidth="8.88671875" defaultRowHeight="14.4" x14ac:dyDescent="0.3"/>
  <cols>
    <col min="1" max="1" width="28.109375" style="431" customWidth="1"/>
    <col min="2" max="2" width="21.109375" style="431" customWidth="1"/>
    <col min="3" max="3" width="18.6640625" style="431" customWidth="1"/>
    <col min="4" max="4" width="16.6640625" style="431" customWidth="1"/>
    <col min="5" max="5" width="17.109375" style="431" customWidth="1"/>
    <col min="6" max="6" width="16.5546875" style="431" customWidth="1"/>
    <col min="7" max="7" width="17.88671875" style="431" customWidth="1"/>
    <col min="8" max="8" width="16.88671875" style="431" customWidth="1"/>
    <col min="9" max="9" width="17.6640625" style="431" customWidth="1"/>
    <col min="10" max="10" width="18.6640625" style="431" customWidth="1"/>
    <col min="11" max="11" width="21.6640625" style="431" customWidth="1"/>
    <col min="12" max="12" width="8.88671875" style="431"/>
    <col min="13" max="18" width="20.6640625" style="431" customWidth="1"/>
    <col min="19" max="16384" width="8.88671875" style="431"/>
  </cols>
  <sheetData>
    <row r="1" spans="1:11" ht="15.6" x14ac:dyDescent="0.3">
      <c r="A1" s="632" t="s">
        <v>87</v>
      </c>
      <c r="B1" s="633"/>
      <c r="C1" s="633"/>
      <c r="D1" s="633"/>
      <c r="E1" s="633"/>
      <c r="F1" s="633"/>
      <c r="G1" s="633"/>
      <c r="H1" s="633"/>
      <c r="I1" s="633"/>
      <c r="J1" s="633"/>
      <c r="K1" s="634"/>
    </row>
    <row r="2" spans="1:11" x14ac:dyDescent="0.3">
      <c r="A2" s="635" t="s">
        <v>254</v>
      </c>
      <c r="B2" s="636" t="s">
        <v>88</v>
      </c>
      <c r="C2" s="636"/>
      <c r="D2" s="636"/>
      <c r="E2" s="636"/>
      <c r="F2" s="636" t="s">
        <v>89</v>
      </c>
      <c r="G2" s="636"/>
      <c r="H2" s="636"/>
      <c r="I2" s="636" t="s">
        <v>90</v>
      </c>
      <c r="J2" s="636"/>
      <c r="K2" s="636"/>
    </row>
    <row r="3" spans="1:11" x14ac:dyDescent="0.3">
      <c r="A3" s="635"/>
      <c r="B3" s="637" t="s">
        <v>79</v>
      </c>
      <c r="C3" s="637"/>
      <c r="D3" s="637"/>
      <c r="E3" s="637"/>
      <c r="F3" s="637" t="s">
        <v>91</v>
      </c>
      <c r="G3" s="637"/>
      <c r="H3" s="637"/>
      <c r="I3" s="637" t="s">
        <v>91</v>
      </c>
      <c r="J3" s="637"/>
      <c r="K3" s="637"/>
    </row>
    <row r="4" spans="1:11" ht="30.6" x14ac:dyDescent="0.3">
      <c r="A4" s="635"/>
      <c r="B4" s="432" t="s">
        <v>260</v>
      </c>
      <c r="C4" s="432" t="s">
        <v>92</v>
      </c>
      <c r="D4" s="432" t="s">
        <v>93</v>
      </c>
      <c r="E4" s="432" t="s">
        <v>94</v>
      </c>
      <c r="F4" s="432" t="s">
        <v>261</v>
      </c>
      <c r="G4" s="432" t="s">
        <v>95</v>
      </c>
      <c r="H4" s="432" t="s">
        <v>93</v>
      </c>
      <c r="I4" s="432" t="s">
        <v>262</v>
      </c>
      <c r="J4" s="432" t="s">
        <v>95</v>
      </c>
      <c r="K4" s="432" t="s">
        <v>96</v>
      </c>
    </row>
    <row r="5" spans="1:11" x14ac:dyDescent="0.3">
      <c r="A5" s="433" t="s">
        <v>107</v>
      </c>
      <c r="B5" s="434"/>
      <c r="C5" s="434"/>
      <c r="D5" s="434"/>
      <c r="E5" s="434"/>
      <c r="F5" s="434"/>
      <c r="G5" s="434"/>
      <c r="H5" s="434"/>
      <c r="I5" s="434"/>
      <c r="J5" s="434"/>
      <c r="K5" s="435"/>
    </row>
    <row r="6" spans="1:11" ht="14.4" customHeight="1" x14ac:dyDescent="0.3">
      <c r="A6" s="436" t="s">
        <v>97</v>
      </c>
      <c r="B6" s="546">
        <v>-88446.5</v>
      </c>
      <c r="C6" s="546">
        <v>84432.83</v>
      </c>
      <c r="D6" s="546">
        <v>23374.21</v>
      </c>
      <c r="E6" s="546">
        <v>72892.259999999995</v>
      </c>
      <c r="F6" s="546">
        <v>-154052.22</v>
      </c>
      <c r="G6" s="546">
        <v>69685.39</v>
      </c>
      <c r="H6" s="546">
        <v>61808.11</v>
      </c>
      <c r="I6" s="546">
        <v>-3725.97</v>
      </c>
      <c r="J6" s="546">
        <v>5440.31</v>
      </c>
      <c r="K6" s="546">
        <v>5286</v>
      </c>
    </row>
    <row r="7" spans="1:11" ht="14.4" customHeight="1" x14ac:dyDescent="0.3">
      <c r="A7" s="438" t="s">
        <v>98</v>
      </c>
      <c r="B7" s="546">
        <v>-100280.12</v>
      </c>
      <c r="C7" s="546">
        <v>193809</v>
      </c>
      <c r="D7" s="546">
        <v>44476.21</v>
      </c>
      <c r="E7" s="546">
        <v>75022.66</v>
      </c>
      <c r="F7" s="546">
        <v>-146174.99</v>
      </c>
      <c r="G7" s="546">
        <v>72481.91</v>
      </c>
      <c r="H7" s="546">
        <v>64808.84</v>
      </c>
      <c r="I7" s="546">
        <v>-3571.68</v>
      </c>
      <c r="J7" s="546">
        <v>4902.6899999999996</v>
      </c>
      <c r="K7" s="546">
        <v>4818.63</v>
      </c>
    </row>
    <row r="8" spans="1:11" ht="14.4" customHeight="1" x14ac:dyDescent="0.3">
      <c r="A8" s="438" t="s">
        <v>99</v>
      </c>
      <c r="B8" s="546">
        <v>-25969.99</v>
      </c>
      <c r="C8" s="546">
        <v>44820.04</v>
      </c>
      <c r="D8" s="546">
        <v>37565.97</v>
      </c>
      <c r="E8" s="546">
        <v>74273.759999999995</v>
      </c>
      <c r="F8" s="546">
        <v>-138501.87</v>
      </c>
      <c r="G8" s="546">
        <v>70783.429999999993</v>
      </c>
      <c r="H8" s="546">
        <v>67671.429999999993</v>
      </c>
      <c r="I8" s="546">
        <v>-3487.62</v>
      </c>
      <c r="J8" s="546">
        <v>5860.74</v>
      </c>
      <c r="K8" s="546">
        <v>6302.39</v>
      </c>
    </row>
    <row r="9" spans="1:11" ht="14.4" customHeight="1" x14ac:dyDescent="0.3">
      <c r="A9" s="438" t="s">
        <v>100</v>
      </c>
      <c r="B9" s="546">
        <v>-92989.7</v>
      </c>
      <c r="C9" s="546">
        <v>104840.75</v>
      </c>
      <c r="D9" s="546">
        <v>37207.22</v>
      </c>
      <c r="E9" s="546">
        <v>67842.679999999993</v>
      </c>
      <c r="F9" s="546">
        <v>-135389.91</v>
      </c>
      <c r="G9" s="546">
        <v>63721.01</v>
      </c>
      <c r="H9" s="546">
        <v>68750.929999999993</v>
      </c>
      <c r="I9" s="546">
        <v>-3929.29</v>
      </c>
      <c r="J9" s="546">
        <v>6316.85</v>
      </c>
      <c r="K9" s="546">
        <v>5709.06</v>
      </c>
    </row>
    <row r="10" spans="1:11" ht="14.4" customHeight="1" x14ac:dyDescent="0.3">
      <c r="A10" s="439" t="s">
        <v>35</v>
      </c>
      <c r="B10" s="546"/>
      <c r="C10" s="546">
        <v>427902.62</v>
      </c>
      <c r="D10" s="546">
        <v>142623.60999999999</v>
      </c>
      <c r="E10" s="546">
        <v>290031.35999999999</v>
      </c>
      <c r="F10" s="546"/>
      <c r="G10" s="546">
        <v>276671.74</v>
      </c>
      <c r="H10" s="546">
        <v>263039.31</v>
      </c>
      <c r="I10" s="546"/>
      <c r="J10" s="546">
        <v>22520.59</v>
      </c>
      <c r="K10" s="546">
        <v>22116.080000000002</v>
      </c>
    </row>
    <row r="11" spans="1:11" ht="14.4" customHeight="1" x14ac:dyDescent="0.3">
      <c r="A11" s="433" t="s">
        <v>124</v>
      </c>
      <c r="B11" s="546"/>
      <c r="C11" s="546"/>
      <c r="D11" s="546"/>
      <c r="E11" s="546"/>
      <c r="F11" s="546"/>
      <c r="G11" s="546"/>
      <c r="H11" s="546"/>
      <c r="I11" s="546"/>
      <c r="J11" s="546"/>
      <c r="K11" s="546"/>
    </row>
    <row r="12" spans="1:11" ht="14.4" customHeight="1" x14ac:dyDescent="0.3">
      <c r="A12" s="440" t="s">
        <v>97</v>
      </c>
      <c r="B12" s="546">
        <v>-93198.86</v>
      </c>
      <c r="C12" s="546">
        <v>86329.18</v>
      </c>
      <c r="D12" s="546">
        <v>36104.33</v>
      </c>
      <c r="E12" s="546">
        <v>61722.77</v>
      </c>
      <c r="F12" s="546">
        <v>-140419.82</v>
      </c>
      <c r="G12" s="546">
        <v>58073.23</v>
      </c>
      <c r="H12" s="546">
        <v>67281.69</v>
      </c>
      <c r="I12" s="546">
        <v>-3321.48</v>
      </c>
      <c r="J12" s="546">
        <v>5622.04</v>
      </c>
      <c r="K12" s="546">
        <v>6007.72</v>
      </c>
    </row>
    <row r="13" spans="1:11" ht="14.4" customHeight="1" x14ac:dyDescent="0.3">
      <c r="A13" s="441" t="s">
        <v>98</v>
      </c>
      <c r="B13" s="546">
        <v>-104696.78</v>
      </c>
      <c r="C13" s="546">
        <v>56024.37</v>
      </c>
      <c r="D13" s="546">
        <v>21049.05</v>
      </c>
      <c r="E13" s="546">
        <v>75977.02</v>
      </c>
      <c r="F13" s="546">
        <v>-149628.32999999999</v>
      </c>
      <c r="G13" s="546">
        <v>72097.350000000006</v>
      </c>
      <c r="H13" s="546">
        <v>60613.35</v>
      </c>
      <c r="I13" s="546">
        <v>-3707.15</v>
      </c>
      <c r="J13" s="546">
        <v>5971.78</v>
      </c>
      <c r="K13" s="546">
        <v>7380.89</v>
      </c>
    </row>
    <row r="14" spans="1:11" ht="14.4" customHeight="1" x14ac:dyDescent="0.3">
      <c r="A14" s="441" t="s">
        <v>99</v>
      </c>
      <c r="B14" s="546">
        <v>-145425.06</v>
      </c>
      <c r="C14" s="546">
        <v>104756.32</v>
      </c>
      <c r="D14" s="546">
        <v>12802.95</v>
      </c>
      <c r="E14" s="546">
        <v>65253.35</v>
      </c>
      <c r="F14" s="546">
        <v>-138144.24</v>
      </c>
      <c r="G14" s="546">
        <v>61013.62</v>
      </c>
      <c r="H14" s="546">
        <v>62959.82</v>
      </c>
      <c r="I14" s="546">
        <v>-5116.28</v>
      </c>
      <c r="J14" s="546">
        <v>6305.5</v>
      </c>
      <c r="K14" s="546">
        <v>6926.44</v>
      </c>
    </row>
    <row r="15" spans="1:11" ht="14.4" customHeight="1" x14ac:dyDescent="0.3">
      <c r="A15" s="441" t="s">
        <v>100</v>
      </c>
      <c r="B15" s="546">
        <v>-118725.04</v>
      </c>
      <c r="C15" s="546">
        <v>113244.68</v>
      </c>
      <c r="D15" s="546">
        <v>5019.3900000000003</v>
      </c>
      <c r="E15" s="546">
        <v>63939.1</v>
      </c>
      <c r="F15" s="546">
        <v>-140090.45000000001</v>
      </c>
      <c r="G15" s="546">
        <v>59805.2</v>
      </c>
      <c r="H15" s="546">
        <v>65015.6</v>
      </c>
      <c r="I15" s="546">
        <v>-5737.23</v>
      </c>
      <c r="J15" s="546">
        <v>6161.49</v>
      </c>
      <c r="K15" s="546">
        <v>8232.9</v>
      </c>
    </row>
    <row r="16" spans="1:11" ht="14.4" customHeight="1" x14ac:dyDescent="0.3">
      <c r="A16" s="442" t="s">
        <v>35</v>
      </c>
      <c r="B16" s="546"/>
      <c r="C16" s="546">
        <v>360354.55</v>
      </c>
      <c r="D16" s="546">
        <v>74975.72</v>
      </c>
      <c r="E16" s="546">
        <v>266892.24</v>
      </c>
      <c r="F16" s="546"/>
      <c r="G16" s="546">
        <v>250989.4</v>
      </c>
      <c r="H16" s="546">
        <v>255870.46</v>
      </c>
      <c r="I16" s="546"/>
      <c r="J16" s="546">
        <v>24060.81</v>
      </c>
      <c r="K16" s="546">
        <v>28547.95</v>
      </c>
    </row>
    <row r="17" spans="1:11" ht="14.4" customHeight="1" x14ac:dyDescent="0.3">
      <c r="A17" s="433" t="s">
        <v>129</v>
      </c>
      <c r="B17" s="546"/>
      <c r="C17" s="546"/>
      <c r="D17" s="546"/>
      <c r="E17" s="546"/>
      <c r="F17" s="546"/>
      <c r="G17" s="546"/>
      <c r="H17" s="546"/>
      <c r="I17" s="546"/>
      <c r="J17" s="546"/>
      <c r="K17" s="546"/>
    </row>
    <row r="18" spans="1:11" ht="14.4" customHeight="1" x14ac:dyDescent="0.3">
      <c r="A18" s="436" t="s">
        <v>97</v>
      </c>
      <c r="B18" s="546">
        <v>-74438.86</v>
      </c>
      <c r="C18" s="546">
        <v>99208.14</v>
      </c>
      <c r="D18" s="546">
        <v>9330.07</v>
      </c>
      <c r="E18" s="546">
        <v>67353.86</v>
      </c>
      <c r="F18" s="546">
        <v>-145300.89000000001</v>
      </c>
      <c r="G18" s="546">
        <v>63798.98</v>
      </c>
      <c r="H18" s="546">
        <v>70458.53</v>
      </c>
      <c r="I18" s="546">
        <v>-7808.64</v>
      </c>
      <c r="J18" s="546">
        <v>5630.36</v>
      </c>
      <c r="K18" s="546">
        <v>7356.58</v>
      </c>
    </row>
    <row r="19" spans="1:11" ht="14.4" customHeight="1" x14ac:dyDescent="0.3">
      <c r="A19" s="438" t="s">
        <v>98</v>
      </c>
      <c r="B19" s="546">
        <v>-51914.64</v>
      </c>
      <c r="C19" s="546">
        <v>16679.349999999999</v>
      </c>
      <c r="D19" s="546">
        <v>9196.23</v>
      </c>
      <c r="E19" s="546">
        <v>81047.3</v>
      </c>
      <c r="F19" s="546">
        <v>-151960.48000000001</v>
      </c>
      <c r="G19" s="546">
        <v>77279.899999999994</v>
      </c>
      <c r="H19" s="546">
        <v>66181.23</v>
      </c>
      <c r="I19" s="546">
        <v>-9534.82</v>
      </c>
      <c r="J19" s="546">
        <v>6337.67</v>
      </c>
      <c r="K19" s="546">
        <v>9360.68</v>
      </c>
    </row>
    <row r="20" spans="1:11" ht="14.4" customHeight="1" x14ac:dyDescent="0.3">
      <c r="A20" s="441" t="s">
        <v>99</v>
      </c>
      <c r="B20" s="546">
        <v>-125478.81</v>
      </c>
      <c r="C20" s="546">
        <v>122343.16</v>
      </c>
      <c r="D20" s="546">
        <v>11740.87</v>
      </c>
      <c r="E20" s="546">
        <v>113113.93</v>
      </c>
      <c r="F20" s="546">
        <v>-140861.76000000001</v>
      </c>
      <c r="G20" s="546">
        <v>111345.46</v>
      </c>
      <c r="H20" s="546">
        <v>68038.75</v>
      </c>
      <c r="I20" s="546">
        <v>-12557.81</v>
      </c>
      <c r="J20" s="546">
        <v>6025.62</v>
      </c>
      <c r="K20" s="546">
        <v>5347.68</v>
      </c>
    </row>
    <row r="21" spans="1:11" ht="14.4" customHeight="1" x14ac:dyDescent="0.3">
      <c r="A21" s="443" t="s">
        <v>100</v>
      </c>
      <c r="B21" s="546">
        <v>-127990.48</v>
      </c>
      <c r="C21" s="546">
        <v>134832.79</v>
      </c>
      <c r="D21" s="546">
        <v>34229.07</v>
      </c>
      <c r="E21" s="546">
        <v>91309.03</v>
      </c>
      <c r="F21" s="546">
        <v>-97555.03</v>
      </c>
      <c r="G21" s="546">
        <v>87144.78</v>
      </c>
      <c r="H21" s="546">
        <v>69622.429999999993</v>
      </c>
      <c r="I21" s="546">
        <v>-11879.87</v>
      </c>
      <c r="J21" s="546">
        <v>7122.05</v>
      </c>
      <c r="K21" s="546">
        <v>6592.03</v>
      </c>
    </row>
    <row r="22" spans="1:11" ht="14.4" customHeight="1" x14ac:dyDescent="0.3">
      <c r="A22" s="442" t="s">
        <v>35</v>
      </c>
      <c r="B22" s="546"/>
      <c r="C22" s="546">
        <v>373063.44</v>
      </c>
      <c r="D22" s="546">
        <v>64496.24</v>
      </c>
      <c r="E22" s="546">
        <v>352824.12</v>
      </c>
      <c r="F22" s="546"/>
      <c r="G22" s="546">
        <v>339569.12</v>
      </c>
      <c r="H22" s="546">
        <v>274300.94</v>
      </c>
      <c r="I22" s="546"/>
      <c r="J22" s="546">
        <v>25115.7</v>
      </c>
      <c r="K22" s="546">
        <v>28656.97</v>
      </c>
    </row>
    <row r="23" spans="1:11" ht="14.4" customHeight="1" x14ac:dyDescent="0.3">
      <c r="A23" s="433" t="s">
        <v>136</v>
      </c>
      <c r="B23" s="546"/>
      <c r="C23" s="546"/>
      <c r="D23" s="546"/>
      <c r="E23" s="546"/>
      <c r="F23" s="546"/>
      <c r="G23" s="546"/>
      <c r="H23" s="546"/>
      <c r="I23" s="546"/>
      <c r="J23" s="546"/>
      <c r="K23" s="546"/>
    </row>
    <row r="24" spans="1:11" ht="14.4" customHeight="1" x14ac:dyDescent="0.3">
      <c r="A24" s="436" t="s">
        <v>97</v>
      </c>
      <c r="B24" s="546">
        <v>-118695.79</v>
      </c>
      <c r="C24" s="546">
        <v>81041.48</v>
      </c>
      <c r="D24" s="546">
        <v>11980.51</v>
      </c>
      <c r="E24" s="546">
        <v>55877.09</v>
      </c>
      <c r="F24" s="546">
        <v>-80032.75</v>
      </c>
      <c r="G24" s="546">
        <v>52051.9</v>
      </c>
      <c r="H24" s="546">
        <v>71515.789999999994</v>
      </c>
      <c r="I24" s="546">
        <v>-11349.85</v>
      </c>
      <c r="J24" s="546">
        <v>5694.71</v>
      </c>
      <c r="K24" s="546">
        <v>5621.59</v>
      </c>
    </row>
    <row r="25" spans="1:11" ht="14.4" customHeight="1" x14ac:dyDescent="0.3">
      <c r="A25" s="438" t="s">
        <v>98</v>
      </c>
      <c r="B25" s="546">
        <v>-105511.91</v>
      </c>
      <c r="C25" s="546">
        <v>67377.429999999993</v>
      </c>
      <c r="D25" s="546">
        <v>12807.72</v>
      </c>
      <c r="E25" s="546">
        <v>56350.1</v>
      </c>
      <c r="F25" s="546">
        <v>-99496.56</v>
      </c>
      <c r="G25" s="546">
        <v>52347.94</v>
      </c>
      <c r="H25" s="546">
        <v>64331.35</v>
      </c>
      <c r="I25" s="546">
        <v>-11276.73</v>
      </c>
      <c r="J25" s="546">
        <v>5884.74</v>
      </c>
      <c r="K25" s="546">
        <v>5453.87</v>
      </c>
    </row>
    <row r="26" spans="1:11" ht="14.4" customHeight="1" x14ac:dyDescent="0.3">
      <c r="A26" s="441" t="s">
        <v>99</v>
      </c>
      <c r="B26" s="546">
        <v>-107292.31</v>
      </c>
      <c r="C26" s="546">
        <v>28903.34</v>
      </c>
      <c r="D26" s="546">
        <v>32293.43</v>
      </c>
      <c r="E26" s="546">
        <v>62165.33</v>
      </c>
      <c r="F26" s="546">
        <v>-111479.95</v>
      </c>
      <c r="G26" s="546">
        <v>57053.06</v>
      </c>
      <c r="H26" s="546">
        <v>70863.839999999997</v>
      </c>
      <c r="I26" s="546">
        <v>-10845.85</v>
      </c>
      <c r="J26" s="546">
        <v>7098.86</v>
      </c>
      <c r="K26" s="546">
        <v>7085.21</v>
      </c>
    </row>
    <row r="27" spans="1:11" ht="14.4" customHeight="1" x14ac:dyDescent="0.3">
      <c r="A27" s="443" t="s">
        <v>230</v>
      </c>
      <c r="B27" s="546">
        <v>-172847.75</v>
      </c>
      <c r="C27" s="546">
        <v>114247.49</v>
      </c>
      <c r="D27" s="546">
        <v>12486.47</v>
      </c>
      <c r="E27" s="546">
        <v>77958.12</v>
      </c>
      <c r="F27" s="546">
        <v>-125290.8</v>
      </c>
      <c r="G27" s="546">
        <v>74267.39</v>
      </c>
      <c r="H27" s="546">
        <v>65785.66</v>
      </c>
      <c r="I27" s="546">
        <v>-10832.19</v>
      </c>
      <c r="J27" s="546">
        <v>6232.86</v>
      </c>
      <c r="K27" s="546">
        <v>6280.78</v>
      </c>
    </row>
    <row r="28" spans="1:11" ht="14.4" customHeight="1" x14ac:dyDescent="0.3">
      <c r="A28" s="442" t="s">
        <v>35</v>
      </c>
      <c r="B28" s="546"/>
      <c r="C28" s="546">
        <v>291569.74</v>
      </c>
      <c r="D28" s="546">
        <v>69568.13</v>
      </c>
      <c r="E28" s="546">
        <v>252350.64</v>
      </c>
      <c r="F28" s="546"/>
      <c r="G28" s="546">
        <v>235720.29</v>
      </c>
      <c r="H28" s="546">
        <v>272496.64000000001</v>
      </c>
      <c r="I28" s="546"/>
      <c r="J28" s="546">
        <v>24911.17</v>
      </c>
      <c r="K28" s="546">
        <v>24441.45</v>
      </c>
    </row>
    <row r="29" spans="1:11" ht="14.4" customHeight="1" x14ac:dyDescent="0.3">
      <c r="A29" s="444" t="s">
        <v>224</v>
      </c>
      <c r="B29" s="546"/>
      <c r="C29" s="546"/>
      <c r="D29" s="546"/>
      <c r="E29" s="546"/>
      <c r="F29" s="546"/>
      <c r="G29" s="546"/>
      <c r="H29" s="546"/>
      <c r="I29" s="546"/>
      <c r="J29" s="546"/>
      <c r="K29" s="546"/>
    </row>
    <row r="30" spans="1:11" ht="14.4" customHeight="1" x14ac:dyDescent="0.3">
      <c r="A30" s="446" t="s">
        <v>248</v>
      </c>
      <c r="B30" s="546">
        <v>-149044.85</v>
      </c>
      <c r="C30" s="546">
        <v>154154.32999999999</v>
      </c>
      <c r="D30" s="546">
        <v>11078.78</v>
      </c>
      <c r="E30" s="546">
        <v>74472.740000000005</v>
      </c>
      <c r="F30" s="546">
        <v>-116808.94</v>
      </c>
      <c r="G30" s="546">
        <v>71311.06</v>
      </c>
      <c r="H30" s="546">
        <v>63722.49</v>
      </c>
      <c r="I30" s="546">
        <v>-10880.09</v>
      </c>
      <c r="J30" s="546">
        <v>5629.77</v>
      </c>
      <c r="K30" s="546">
        <v>5503.31</v>
      </c>
    </row>
    <row r="31" spans="1:11" ht="14.4" customHeight="1" x14ac:dyDescent="0.3">
      <c r="A31" s="438" t="s">
        <v>263</v>
      </c>
      <c r="B31" s="546">
        <v>-80442.06</v>
      </c>
      <c r="C31" s="546">
        <v>64970.76</v>
      </c>
      <c r="D31" s="546">
        <v>6647.74</v>
      </c>
      <c r="E31" s="546">
        <v>77682.11</v>
      </c>
      <c r="F31" s="546">
        <v>-109220.37</v>
      </c>
      <c r="G31" s="546">
        <v>74120.91</v>
      </c>
      <c r="H31" s="546">
        <v>64702.43</v>
      </c>
      <c r="I31" s="546">
        <v>-10753.66</v>
      </c>
      <c r="J31" s="546">
        <v>6098.47</v>
      </c>
      <c r="K31" s="546">
        <v>6091.77</v>
      </c>
    </row>
    <row r="32" spans="1:11" ht="17.25" customHeight="1" x14ac:dyDescent="0.3">
      <c r="A32" s="441" t="s">
        <v>99</v>
      </c>
      <c r="B32" s="546">
        <v>-99801.13</v>
      </c>
      <c r="C32" s="546">
        <v>57894.71</v>
      </c>
      <c r="D32" s="546">
        <v>7106.42</v>
      </c>
      <c r="E32" s="546">
        <v>81292.36</v>
      </c>
      <c r="F32" s="546">
        <v>-99801.97</v>
      </c>
      <c r="G32" s="546">
        <v>77791.38</v>
      </c>
      <c r="H32" s="546">
        <v>68513.36</v>
      </c>
      <c r="I32" s="546">
        <v>-10746.95</v>
      </c>
      <c r="J32" s="546">
        <v>6310.46</v>
      </c>
      <c r="K32" s="546">
        <v>5572.17</v>
      </c>
    </row>
    <row r="33" spans="1:11" ht="14.4" customHeight="1" x14ac:dyDescent="0.3">
      <c r="A33" s="443" t="s">
        <v>286</v>
      </c>
      <c r="B33" s="546">
        <v>-130305.19</v>
      </c>
      <c r="C33" s="468">
        <f>SUM('Tab 6,7 Re-Export '!K21:M21)</f>
        <v>120038</v>
      </c>
      <c r="D33" s="468" t="s">
        <v>164</v>
      </c>
      <c r="E33" s="468" t="s">
        <v>164</v>
      </c>
      <c r="F33" s="546">
        <v>-90523.89</v>
      </c>
      <c r="G33" s="437" t="s">
        <v>164</v>
      </c>
      <c r="H33" s="437" t="s">
        <v>164</v>
      </c>
      <c r="I33" s="546">
        <v>-10008.66</v>
      </c>
      <c r="J33" s="437" t="s">
        <v>164</v>
      </c>
      <c r="K33" s="437" t="s">
        <v>164</v>
      </c>
    </row>
    <row r="34" spans="1:11" ht="17.25" customHeight="1" x14ac:dyDescent="0.3">
      <c r="A34" s="442" t="s">
        <v>35</v>
      </c>
      <c r="B34" s="468"/>
      <c r="C34" s="468">
        <f>SUM(C30:C33)</f>
        <v>397057.8</v>
      </c>
      <c r="D34" s="468" t="s">
        <v>164</v>
      </c>
      <c r="E34" s="468" t="s">
        <v>164</v>
      </c>
      <c r="F34" s="437"/>
      <c r="G34" s="437" t="s">
        <v>164</v>
      </c>
      <c r="H34" s="437" t="s">
        <v>164</v>
      </c>
      <c r="I34" s="437"/>
      <c r="J34" s="437" t="s">
        <v>164</v>
      </c>
      <c r="K34" s="437" t="s">
        <v>164</v>
      </c>
    </row>
    <row r="35" spans="1:11" x14ac:dyDescent="0.3">
      <c r="A35" s="534" t="s">
        <v>101</v>
      </c>
      <c r="K35" s="447"/>
    </row>
    <row r="36" spans="1:11" x14ac:dyDescent="0.3">
      <c r="A36" s="448" t="s">
        <v>278</v>
      </c>
      <c r="B36" s="544">
        <v>-2836.81</v>
      </c>
      <c r="C36" s="544">
        <v>312784.77</v>
      </c>
      <c r="D36" s="544">
        <v>140038.29</v>
      </c>
      <c r="E36" s="544">
        <v>148132.43</v>
      </c>
      <c r="F36" s="544">
        <v>-73158.960000000006</v>
      </c>
      <c r="G36" s="544">
        <v>129100.98</v>
      </c>
      <c r="H36" s="544">
        <v>173427.97</v>
      </c>
      <c r="I36" s="544">
        <v>-7803.74</v>
      </c>
      <c r="J36" s="544">
        <v>23637.72</v>
      </c>
      <c r="K36" s="544">
        <v>22996.27</v>
      </c>
    </row>
    <row r="37" spans="1:11" x14ac:dyDescent="0.3">
      <c r="A37" s="448" t="s">
        <v>279</v>
      </c>
      <c r="B37" s="544">
        <v>21777.23</v>
      </c>
      <c r="C37" s="544">
        <v>351714.17</v>
      </c>
      <c r="D37" s="544">
        <v>314867.46999999997</v>
      </c>
      <c r="E37" s="544">
        <v>211525.25</v>
      </c>
      <c r="F37" s="544">
        <v>-117508.16</v>
      </c>
      <c r="G37" s="544">
        <v>194561.87</v>
      </c>
      <c r="H37" s="544">
        <v>175283.45</v>
      </c>
      <c r="I37" s="544">
        <v>-7162.28</v>
      </c>
      <c r="J37" s="544">
        <v>23632.2</v>
      </c>
      <c r="K37" s="544">
        <v>21924.75</v>
      </c>
    </row>
    <row r="38" spans="1:11" x14ac:dyDescent="0.3">
      <c r="A38" s="448" t="s">
        <v>280</v>
      </c>
      <c r="B38" s="544">
        <v>-152901.32</v>
      </c>
      <c r="C38" s="544">
        <v>564335.26</v>
      </c>
      <c r="D38" s="544">
        <v>243977.87</v>
      </c>
      <c r="E38" s="544">
        <v>202940.9</v>
      </c>
      <c r="F38" s="544">
        <v>-98246.46</v>
      </c>
      <c r="G38" s="544">
        <v>141420.31</v>
      </c>
      <c r="H38" s="544">
        <v>163005.32</v>
      </c>
      <c r="I38" s="544">
        <v>-5454.85</v>
      </c>
      <c r="J38" s="544">
        <v>18667.63</v>
      </c>
      <c r="K38" s="544">
        <v>20986.91</v>
      </c>
    </row>
    <row r="39" spans="1:11" x14ac:dyDescent="0.3">
      <c r="A39" s="448" t="s">
        <v>281</v>
      </c>
      <c r="B39" s="544">
        <v>-35172.19</v>
      </c>
      <c r="C39" s="544">
        <v>282236.71999999997</v>
      </c>
      <c r="D39" s="544">
        <v>138227.51999999999</v>
      </c>
      <c r="E39" s="544">
        <v>136097.19</v>
      </c>
      <c r="F39" s="544">
        <v>-119831.53</v>
      </c>
      <c r="G39" s="544">
        <v>124042.4</v>
      </c>
      <c r="H39" s="544">
        <v>172227.42</v>
      </c>
      <c r="I39" s="544">
        <v>-7774.12</v>
      </c>
      <c r="J39" s="544">
        <v>16408.61</v>
      </c>
      <c r="K39" s="544">
        <v>15556.52</v>
      </c>
    </row>
    <row r="40" spans="1:11" x14ac:dyDescent="0.3">
      <c r="A40" s="448" t="s">
        <v>282</v>
      </c>
      <c r="B40" s="544">
        <v>-27260.17</v>
      </c>
      <c r="C40" s="544">
        <v>410357.98</v>
      </c>
      <c r="D40" s="544">
        <v>188227.31</v>
      </c>
      <c r="E40" s="544">
        <v>240645.46</v>
      </c>
      <c r="F40" s="544">
        <v>-168068.87</v>
      </c>
      <c r="G40" s="544">
        <v>229528.12</v>
      </c>
      <c r="H40" s="544">
        <v>192833.82</v>
      </c>
      <c r="I40" s="544">
        <v>-6922.08</v>
      </c>
      <c r="J40" s="544">
        <v>18550.18</v>
      </c>
      <c r="K40" s="544">
        <v>17559.509999999998</v>
      </c>
    </row>
    <row r="41" spans="1:11" ht="15.6" customHeight="1" x14ac:dyDescent="0.3">
      <c r="A41" s="448" t="s">
        <v>77</v>
      </c>
      <c r="B41" s="544">
        <v>-45774.96</v>
      </c>
      <c r="C41" s="544">
        <v>264093.03999999998</v>
      </c>
      <c r="D41" s="544">
        <v>199195.01</v>
      </c>
      <c r="E41" s="544">
        <v>212326.08</v>
      </c>
      <c r="F41" s="544">
        <v>-131374.85</v>
      </c>
      <c r="G41" s="544">
        <v>199166.5</v>
      </c>
      <c r="H41" s="544">
        <v>198960.53</v>
      </c>
      <c r="I41" s="544">
        <v>-5931.35</v>
      </c>
      <c r="J41" s="544">
        <v>20451.36</v>
      </c>
      <c r="K41" s="544">
        <v>13821.06</v>
      </c>
    </row>
    <row r="42" spans="1:11" ht="15.6" customHeight="1" x14ac:dyDescent="0.3">
      <c r="A42" s="448" t="s">
        <v>78</v>
      </c>
      <c r="B42" s="545">
        <v>-193203</v>
      </c>
      <c r="C42" s="545">
        <v>610930.15</v>
      </c>
      <c r="D42" s="545">
        <v>263208.25</v>
      </c>
      <c r="E42" s="545">
        <v>178583.76</v>
      </c>
      <c r="F42" s="545">
        <v>-131217.99</v>
      </c>
      <c r="G42" s="545">
        <v>162997.51</v>
      </c>
      <c r="H42" s="545">
        <v>200255.24</v>
      </c>
      <c r="I42" s="545">
        <v>698.96</v>
      </c>
      <c r="J42" s="545">
        <v>21613.1</v>
      </c>
      <c r="K42" s="545">
        <v>32571.64</v>
      </c>
    </row>
    <row r="43" spans="1:11" ht="16.95" customHeight="1" x14ac:dyDescent="0.3">
      <c r="A43" s="448" t="s">
        <v>264</v>
      </c>
      <c r="B43" s="544">
        <v>-24064.83</v>
      </c>
      <c r="C43" s="544">
        <v>641272.17000000004</v>
      </c>
      <c r="D43" s="544">
        <v>244645.78</v>
      </c>
      <c r="E43" s="544">
        <v>250148.43</v>
      </c>
      <c r="F43" s="544">
        <v>-169782.89</v>
      </c>
      <c r="G43" s="544">
        <v>217164.57</v>
      </c>
      <c r="H43" s="544">
        <v>203406</v>
      </c>
      <c r="I43" s="544">
        <v>-10259.64</v>
      </c>
      <c r="J43" s="544">
        <v>27146.29</v>
      </c>
      <c r="K43" s="544">
        <v>20157.900000000001</v>
      </c>
    </row>
    <row r="44" spans="1:11" ht="15.6" customHeight="1" x14ac:dyDescent="0.3">
      <c r="A44" s="448" t="s">
        <v>105</v>
      </c>
      <c r="B44" s="544">
        <v>135541.69</v>
      </c>
      <c r="C44" s="544">
        <v>278999.21999999997</v>
      </c>
      <c r="D44" s="544">
        <v>266834.21000000002</v>
      </c>
      <c r="E44" s="544">
        <v>236153.21</v>
      </c>
      <c r="F44" s="544">
        <v>-156024.19</v>
      </c>
      <c r="G44" s="544">
        <v>222418.33</v>
      </c>
      <c r="H44" s="544">
        <v>220446.38</v>
      </c>
      <c r="I44" s="544">
        <v>-3271.29</v>
      </c>
      <c r="J44" s="544">
        <v>20959.34</v>
      </c>
      <c r="K44" s="544">
        <v>21414.03</v>
      </c>
    </row>
    <row r="45" spans="1:11" ht="15.6" customHeight="1" x14ac:dyDescent="0.3">
      <c r="A45" s="448" t="s">
        <v>108</v>
      </c>
      <c r="B45" s="544">
        <v>-88446.5</v>
      </c>
      <c r="C45" s="544">
        <v>427902.62</v>
      </c>
      <c r="D45" s="544">
        <v>142623.60999999999</v>
      </c>
      <c r="E45" s="544">
        <v>290031.35999999999</v>
      </c>
      <c r="F45" s="544">
        <v>-154052.22</v>
      </c>
      <c r="G45" s="544">
        <v>276671.74</v>
      </c>
      <c r="H45" s="544">
        <v>263039.31</v>
      </c>
      <c r="I45" s="544">
        <v>-3725.97</v>
      </c>
      <c r="J45" s="544">
        <v>22520.59</v>
      </c>
      <c r="K45" s="544">
        <v>22116.080000000002</v>
      </c>
    </row>
    <row r="46" spans="1:11" ht="15.6" customHeight="1" x14ac:dyDescent="0.3">
      <c r="A46" s="448" t="s">
        <v>130</v>
      </c>
      <c r="B46" s="544">
        <v>-93198.86</v>
      </c>
      <c r="C46" s="544">
        <v>360354.55</v>
      </c>
      <c r="D46" s="544">
        <v>74975.72</v>
      </c>
      <c r="E46" s="544">
        <v>266892.24</v>
      </c>
      <c r="F46" s="544">
        <v>-140419.82</v>
      </c>
      <c r="G46" s="544">
        <v>250989.4</v>
      </c>
      <c r="H46" s="544">
        <v>255870.46</v>
      </c>
      <c r="I46" s="544">
        <v>-3321.48</v>
      </c>
      <c r="J46" s="544">
        <v>24060.81</v>
      </c>
      <c r="K46" s="544">
        <v>28547.95</v>
      </c>
    </row>
    <row r="47" spans="1:11" ht="15.6" customHeight="1" x14ac:dyDescent="0.3">
      <c r="A47" s="449" t="s">
        <v>137</v>
      </c>
      <c r="B47" s="544">
        <v>-74438.86</v>
      </c>
      <c r="C47" s="544">
        <v>373063.44</v>
      </c>
      <c r="D47" s="544">
        <v>64496.24</v>
      </c>
      <c r="E47" s="544">
        <v>352824.12</v>
      </c>
      <c r="F47" s="544">
        <v>-145300.89000000001</v>
      </c>
      <c r="G47" s="544">
        <v>339569.12</v>
      </c>
      <c r="H47" s="544">
        <v>274300.94</v>
      </c>
      <c r="I47" s="544">
        <v>-7808.64</v>
      </c>
      <c r="J47" s="544">
        <v>25115.7</v>
      </c>
      <c r="K47" s="544">
        <v>28656.97</v>
      </c>
    </row>
    <row r="48" spans="1:11" ht="15.6" customHeight="1" x14ac:dyDescent="0.3">
      <c r="A48" s="450" t="s">
        <v>232</v>
      </c>
      <c r="B48" s="544">
        <v>-118695.79</v>
      </c>
      <c r="C48" s="544">
        <v>291569.74</v>
      </c>
      <c r="D48" s="544">
        <v>69568.13</v>
      </c>
      <c r="E48" s="544">
        <v>252350.64</v>
      </c>
      <c r="F48" s="544">
        <v>-80032.75</v>
      </c>
      <c r="G48" s="544">
        <v>235720.29</v>
      </c>
      <c r="H48" s="544">
        <v>272496.64000000001</v>
      </c>
      <c r="I48" s="544">
        <v>-11349.85</v>
      </c>
      <c r="J48" s="544">
        <v>24911.17</v>
      </c>
      <c r="K48" s="544">
        <v>24441.45</v>
      </c>
    </row>
    <row r="49" spans="1:11" ht="16.95" customHeight="1" x14ac:dyDescent="0.3">
      <c r="A49" s="449" t="s">
        <v>226</v>
      </c>
      <c r="B49" s="437">
        <f>+B48+C48-D48-E48</f>
        <v>-149044.82</v>
      </c>
      <c r="C49" s="451">
        <f>+C34</f>
        <v>397057.8</v>
      </c>
      <c r="D49" s="451" t="s">
        <v>164</v>
      </c>
      <c r="E49" s="467">
        <v>294244</v>
      </c>
      <c r="F49" s="437">
        <f>+F48+G48-H48</f>
        <v>-116809.1</v>
      </c>
      <c r="G49" s="451" t="s">
        <v>164</v>
      </c>
      <c r="H49" s="451" t="s">
        <v>164</v>
      </c>
      <c r="I49" s="437">
        <f>+I48+J48-K48</f>
        <v>-10880.130000000003</v>
      </c>
      <c r="J49" s="451" t="s">
        <v>164</v>
      </c>
      <c r="K49" s="452" t="s">
        <v>164</v>
      </c>
    </row>
    <row r="50" spans="1:11" ht="16.95" customHeight="1" x14ac:dyDescent="0.3">
      <c r="A50" s="453" t="s">
        <v>235</v>
      </c>
      <c r="B50" s="451" t="s">
        <v>164</v>
      </c>
      <c r="C50" s="451" t="s">
        <v>164</v>
      </c>
      <c r="D50" s="451" t="s">
        <v>164</v>
      </c>
      <c r="E50" s="467">
        <v>308244</v>
      </c>
      <c r="F50" s="437" t="s">
        <v>164</v>
      </c>
      <c r="G50" s="451" t="s">
        <v>164</v>
      </c>
      <c r="H50" s="451" t="s">
        <v>164</v>
      </c>
      <c r="I50" s="437" t="s">
        <v>164</v>
      </c>
      <c r="J50" s="451" t="s">
        <v>164</v>
      </c>
      <c r="K50" s="454"/>
    </row>
    <row r="51" spans="1:11" ht="12.6" customHeight="1" x14ac:dyDescent="0.4">
      <c r="A51" s="400"/>
      <c r="B51" s="455"/>
      <c r="C51" s="455"/>
      <c r="D51" s="455"/>
      <c r="E51" s="456"/>
      <c r="F51" s="457"/>
      <c r="G51" s="455"/>
      <c r="H51" s="455"/>
      <c r="I51" s="457"/>
      <c r="J51" s="455"/>
      <c r="K51" s="445"/>
    </row>
    <row r="52" spans="1:11" ht="18.75" customHeight="1" x14ac:dyDescent="0.3">
      <c r="A52" s="458" t="s">
        <v>165</v>
      </c>
      <c r="B52" s="459"/>
      <c r="C52" s="459"/>
      <c r="D52" s="459"/>
      <c r="E52" s="459"/>
      <c r="F52" s="459"/>
      <c r="G52" s="459"/>
      <c r="H52" s="459"/>
      <c r="I52" s="459"/>
      <c r="J52" s="459"/>
      <c r="K52" s="459"/>
    </row>
    <row r="53" spans="1:11" ht="15.6" customHeight="1" x14ac:dyDescent="0.3">
      <c r="A53" s="631" t="s">
        <v>109</v>
      </c>
      <c r="B53" s="631"/>
      <c r="C53" s="631"/>
      <c r="D53" s="631"/>
      <c r="E53" s="631"/>
      <c r="F53" s="631"/>
      <c r="G53" s="631"/>
      <c r="H53" s="631"/>
      <c r="I53" s="631"/>
      <c r="J53" s="631"/>
      <c r="K53" s="631"/>
    </row>
    <row r="54" spans="1:11" ht="15.6" customHeight="1" x14ac:dyDescent="0.3">
      <c r="A54" s="460" t="s">
        <v>207</v>
      </c>
      <c r="B54" s="460"/>
      <c r="C54" s="460"/>
      <c r="D54" s="460"/>
      <c r="E54" s="460"/>
      <c r="F54" s="460"/>
      <c r="G54" s="460"/>
      <c r="H54" s="460"/>
      <c r="I54" s="460"/>
      <c r="J54" s="460"/>
      <c r="K54" s="460"/>
    </row>
    <row r="55" spans="1:11" ht="15.6" customHeight="1" x14ac:dyDescent="0.3">
      <c r="A55" s="631" t="s">
        <v>102</v>
      </c>
      <c r="B55" s="631"/>
      <c r="C55" s="631"/>
      <c r="D55" s="631"/>
      <c r="E55" s="631"/>
      <c r="F55" s="631"/>
      <c r="G55" s="631"/>
      <c r="H55" s="631"/>
      <c r="I55" s="631"/>
      <c r="J55" s="631"/>
      <c r="K55" s="631"/>
    </row>
    <row r="56" spans="1:11" ht="15.6" customHeight="1" x14ac:dyDescent="0.3">
      <c r="A56" s="631" t="s">
        <v>103</v>
      </c>
      <c r="B56" s="631"/>
      <c r="C56" s="631"/>
      <c r="D56" s="631"/>
      <c r="E56" s="631"/>
      <c r="F56" s="631"/>
      <c r="G56" s="631"/>
      <c r="H56" s="631"/>
      <c r="I56" s="631"/>
      <c r="J56" s="631"/>
      <c r="K56" s="631"/>
    </row>
    <row r="57" spans="1:11" ht="15.6" customHeight="1" x14ac:dyDescent="0.3">
      <c r="A57" s="461" t="s">
        <v>166</v>
      </c>
      <c r="B57" s="461"/>
      <c r="C57" s="461"/>
      <c r="D57" s="461"/>
      <c r="E57" s="461"/>
      <c r="F57" s="461"/>
      <c r="G57" s="461"/>
      <c r="H57" s="461"/>
      <c r="I57" s="461"/>
      <c r="J57" s="461"/>
      <c r="K57" s="461"/>
    </row>
    <row r="58" spans="1:11" ht="15.6" customHeight="1" x14ac:dyDescent="0.3">
      <c r="A58" s="462" t="s">
        <v>231</v>
      </c>
      <c r="B58" s="463"/>
      <c r="C58" s="463"/>
      <c r="D58" s="463"/>
      <c r="E58" s="463"/>
      <c r="F58" s="463"/>
      <c r="G58" s="459"/>
      <c r="H58" s="459"/>
      <c r="I58" s="459"/>
      <c r="J58" s="459"/>
      <c r="K58" s="459"/>
    </row>
    <row r="59" spans="1:11" ht="15.6" customHeight="1" x14ac:dyDescent="0.3">
      <c r="A59" s="462" t="s">
        <v>236</v>
      </c>
      <c r="B59" s="463"/>
      <c r="C59" s="463"/>
      <c r="D59" s="463"/>
      <c r="E59" s="463"/>
      <c r="F59" s="463"/>
      <c r="G59" s="459"/>
      <c r="H59" s="459"/>
      <c r="I59" s="459"/>
      <c r="J59" s="459"/>
      <c r="K59" s="459"/>
    </row>
    <row r="60" spans="1:11" ht="15.6" customHeight="1" x14ac:dyDescent="0.3">
      <c r="A60" s="458" t="s">
        <v>237</v>
      </c>
      <c r="B60" s="458"/>
      <c r="C60" s="458"/>
      <c r="D60" s="458"/>
      <c r="E60" s="458"/>
      <c r="F60" s="458"/>
      <c r="G60" s="458"/>
      <c r="H60" s="458"/>
      <c r="I60" s="458"/>
      <c r="J60" s="458"/>
      <c r="K60" s="458"/>
    </row>
    <row r="61" spans="1:11" x14ac:dyDescent="0.3">
      <c r="A61" s="458"/>
    </row>
  </sheetData>
  <mergeCells count="11">
    <mergeCell ref="A53:K53"/>
    <mergeCell ref="A55:K55"/>
    <mergeCell ref="A56:K56"/>
    <mergeCell ref="A1:K1"/>
    <mergeCell ref="A2:A4"/>
    <mergeCell ref="B2:E2"/>
    <mergeCell ref="F2:H2"/>
    <mergeCell ref="I2:K2"/>
    <mergeCell ref="B3:E3"/>
    <mergeCell ref="F3:H3"/>
    <mergeCell ref="I3:K3"/>
  </mergeCells>
  <printOptions horizontalCentered="1" verticalCentered="1"/>
  <pageMargins left="0.5" right="0.17" top="1" bottom="0.17" header="0.17" footer="0.17"/>
  <pageSetup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T163"/>
  <sheetViews>
    <sheetView showGridLines="0" zoomScaleNormal="100" workbookViewId="0">
      <selection sqref="A1:P14"/>
    </sheetView>
  </sheetViews>
  <sheetFormatPr defaultRowHeight="13.2" x14ac:dyDescent="0.25"/>
  <cols>
    <col min="1" max="1" width="18.88671875" customWidth="1"/>
    <col min="2" max="2" width="9.44140625" customWidth="1"/>
    <col min="3" max="4" width="9.88671875" customWidth="1"/>
    <col min="5" max="5" width="9.109375" customWidth="1"/>
    <col min="6" max="6" width="9.88671875" customWidth="1"/>
    <col min="7" max="7" width="7.6640625" customWidth="1"/>
    <col min="8" max="8" width="9.44140625" customWidth="1"/>
    <col min="9" max="10" width="8.109375" customWidth="1"/>
    <col min="11" max="11" width="9.109375" customWidth="1"/>
    <col min="12" max="12" width="8.109375" customWidth="1"/>
    <col min="13" max="13" width="9.6640625" customWidth="1"/>
    <col min="14" max="14" width="14.6640625" customWidth="1"/>
    <col min="15" max="15" width="13.44140625" customWidth="1"/>
    <col min="16" max="16" width="11.44140625" customWidth="1"/>
    <col min="19" max="19" width="11.6640625" bestFit="1" customWidth="1"/>
  </cols>
  <sheetData>
    <row r="1" spans="1:20" ht="19.2" x14ac:dyDescent="0.3">
      <c r="A1" s="41" t="s">
        <v>251</v>
      </c>
      <c r="B1" s="33"/>
      <c r="C1" s="33"/>
      <c r="D1" s="33"/>
      <c r="E1" s="33"/>
      <c r="F1" s="33"/>
      <c r="G1" s="33"/>
      <c r="H1" s="33"/>
      <c r="I1" s="33"/>
      <c r="J1" s="33"/>
      <c r="K1" s="33"/>
      <c r="L1" s="33"/>
      <c r="M1" s="33"/>
      <c r="N1" s="33"/>
      <c r="O1" s="33"/>
      <c r="P1" s="33"/>
    </row>
    <row r="2" spans="1:20" ht="18" customHeight="1" x14ac:dyDescent="0.3">
      <c r="A2" s="11"/>
      <c r="B2" s="285" t="s">
        <v>171</v>
      </c>
      <c r="C2" s="195" t="s">
        <v>170</v>
      </c>
      <c r="D2" s="195" t="s">
        <v>172</v>
      </c>
      <c r="E2" s="195" t="s">
        <v>173</v>
      </c>
      <c r="F2" s="195" t="s">
        <v>174</v>
      </c>
      <c r="G2" s="195" t="s">
        <v>175</v>
      </c>
      <c r="H2" s="195" t="s">
        <v>176</v>
      </c>
      <c r="I2" s="195" t="s">
        <v>177</v>
      </c>
      <c r="J2" s="195" t="s">
        <v>178</v>
      </c>
      <c r="K2" s="195" t="s">
        <v>179</v>
      </c>
      <c r="L2" s="195" t="s">
        <v>180</v>
      </c>
      <c r="M2" s="195">
        <v>43726</v>
      </c>
      <c r="N2" s="589" t="s">
        <v>181</v>
      </c>
      <c r="O2" s="590"/>
      <c r="P2" s="591"/>
    </row>
    <row r="3" spans="1:20" s="50" customFormat="1" ht="34.5" customHeight="1" x14ac:dyDescent="0.2">
      <c r="A3" s="49"/>
      <c r="B3" s="113">
        <v>43402</v>
      </c>
      <c r="C3" s="114">
        <v>43437</v>
      </c>
      <c r="D3" s="115">
        <v>43465</v>
      </c>
      <c r="E3" s="114">
        <v>43493</v>
      </c>
      <c r="F3" s="114">
        <v>43528</v>
      </c>
      <c r="G3" s="114">
        <v>43556</v>
      </c>
      <c r="H3" s="114">
        <v>43219</v>
      </c>
      <c r="I3" s="114">
        <v>43619</v>
      </c>
      <c r="J3" s="114">
        <v>43647</v>
      </c>
      <c r="K3" s="114">
        <v>43682</v>
      </c>
      <c r="L3" s="114">
        <v>43711</v>
      </c>
      <c r="M3" s="114">
        <v>43738</v>
      </c>
      <c r="N3" s="286" t="s">
        <v>110</v>
      </c>
      <c r="O3" s="247" t="s">
        <v>56</v>
      </c>
      <c r="P3" s="248" t="s">
        <v>184</v>
      </c>
    </row>
    <row r="4" spans="1:20" ht="14.4" x14ac:dyDescent="0.3">
      <c r="A4" s="361"/>
      <c r="B4" s="143"/>
      <c r="C4" s="144"/>
      <c r="D4" s="144"/>
      <c r="E4" s="144"/>
      <c r="F4" s="362"/>
      <c r="G4" s="291"/>
      <c r="H4" s="291"/>
      <c r="I4" s="93"/>
      <c r="J4" s="93"/>
      <c r="K4" s="93"/>
      <c r="L4" s="93"/>
      <c r="M4" s="142"/>
      <c r="N4" s="363"/>
      <c r="O4" s="364"/>
      <c r="P4" s="101"/>
    </row>
    <row r="5" spans="1:20" ht="15.6" customHeight="1" x14ac:dyDescent="0.3">
      <c r="A5" s="101"/>
      <c r="B5" s="572" t="s">
        <v>249</v>
      </c>
      <c r="C5" s="602"/>
      <c r="D5" s="602"/>
      <c r="E5" s="602"/>
      <c r="F5" s="602"/>
      <c r="G5" s="602"/>
      <c r="H5" s="602"/>
      <c r="I5" s="602"/>
      <c r="J5" s="602"/>
      <c r="K5" s="602"/>
      <c r="L5" s="602"/>
      <c r="M5" s="603"/>
      <c r="N5" s="198"/>
      <c r="O5" s="199"/>
      <c r="P5" s="198"/>
    </row>
    <row r="6" spans="1:20" ht="15.6" customHeight="1" x14ac:dyDescent="0.3">
      <c r="A6" s="101"/>
      <c r="B6" s="127"/>
      <c r="C6" s="93"/>
      <c r="D6" s="93"/>
      <c r="E6" s="93"/>
      <c r="F6" s="365"/>
      <c r="G6" s="291"/>
      <c r="H6" s="291"/>
      <c r="I6" s="93"/>
      <c r="J6" s="93"/>
      <c r="K6" s="93"/>
      <c r="L6" s="93"/>
      <c r="M6" s="142"/>
      <c r="N6" s="101"/>
      <c r="O6" s="142"/>
      <c r="P6" s="101"/>
    </row>
    <row r="7" spans="1:20" ht="15.6" customHeight="1" x14ac:dyDescent="0.25">
      <c r="A7" s="366" t="s">
        <v>141</v>
      </c>
      <c r="B7" s="367">
        <v>1242</v>
      </c>
      <c r="C7" s="206">
        <v>1050</v>
      </c>
      <c r="D7" s="184">
        <v>1640</v>
      </c>
      <c r="E7" s="184">
        <v>3140</v>
      </c>
      <c r="F7" s="184">
        <v>4078</v>
      </c>
      <c r="G7" s="184">
        <v>5007</v>
      </c>
      <c r="H7" s="184">
        <v>4918</v>
      </c>
      <c r="I7" s="184">
        <v>6896</v>
      </c>
      <c r="J7" s="184">
        <v>4443</v>
      </c>
      <c r="K7" s="184">
        <v>11735</v>
      </c>
      <c r="L7" s="184">
        <v>0</v>
      </c>
      <c r="M7" s="212">
        <f>N7-SUM(B7:L7)</f>
        <v>3445</v>
      </c>
      <c r="N7" s="205">
        <v>47594</v>
      </c>
      <c r="O7" s="213">
        <v>59250</v>
      </c>
      <c r="P7" s="207">
        <f>N7/O7</f>
        <v>0.80327426160337556</v>
      </c>
      <c r="S7" s="1"/>
      <c r="T7" s="32"/>
    </row>
    <row r="8" spans="1:20" ht="15.6" customHeight="1" x14ac:dyDescent="0.25">
      <c r="A8" s="368" t="s">
        <v>206</v>
      </c>
      <c r="B8" s="367">
        <v>1161</v>
      </c>
      <c r="C8" s="206">
        <v>944</v>
      </c>
      <c r="D8" s="184">
        <v>410</v>
      </c>
      <c r="E8" s="184">
        <v>944</v>
      </c>
      <c r="F8" s="184">
        <v>772</v>
      </c>
      <c r="G8" s="184">
        <v>472</v>
      </c>
      <c r="H8" s="184">
        <v>756</v>
      </c>
      <c r="I8" s="184">
        <v>0</v>
      </c>
      <c r="J8" s="184">
        <v>0</v>
      </c>
      <c r="K8" s="216">
        <v>0</v>
      </c>
      <c r="L8" s="211">
        <v>0</v>
      </c>
      <c r="M8" s="212">
        <v>0</v>
      </c>
      <c r="N8" s="205">
        <v>5459</v>
      </c>
      <c r="O8" s="213">
        <v>5459</v>
      </c>
      <c r="P8" s="207">
        <f>N8/O8</f>
        <v>1</v>
      </c>
    </row>
    <row r="9" spans="1:20" ht="15.6" customHeight="1" x14ac:dyDescent="0.25">
      <c r="A9" s="227"/>
      <c r="B9" s="369"/>
      <c r="C9" s="216"/>
      <c r="D9" s="216"/>
      <c r="E9" s="370"/>
      <c r="F9" s="370"/>
      <c r="G9" s="370"/>
      <c r="H9" s="370"/>
      <c r="I9" s="370"/>
      <c r="J9" s="216"/>
      <c r="K9" s="216"/>
      <c r="L9" s="229"/>
      <c r="M9" s="223"/>
      <c r="N9" s="214"/>
      <c r="O9" s="230"/>
      <c r="P9" s="207"/>
    </row>
    <row r="10" spans="1:20" ht="15.6" customHeight="1" x14ac:dyDescent="0.25">
      <c r="A10" s="298" t="s">
        <v>35</v>
      </c>
      <c r="B10" s="371">
        <f t="shared" ref="B10:M10" si="0">SUM(B7:B8)</f>
        <v>2403</v>
      </c>
      <c r="C10" s="372">
        <f t="shared" si="0"/>
        <v>1994</v>
      </c>
      <c r="D10" s="372">
        <f t="shared" si="0"/>
        <v>2050</v>
      </c>
      <c r="E10" s="372">
        <f t="shared" si="0"/>
        <v>4084</v>
      </c>
      <c r="F10" s="372">
        <f t="shared" si="0"/>
        <v>4850</v>
      </c>
      <c r="G10" s="372">
        <f t="shared" si="0"/>
        <v>5479</v>
      </c>
      <c r="H10" s="372">
        <f t="shared" si="0"/>
        <v>5674</v>
      </c>
      <c r="I10" s="372">
        <f t="shared" si="0"/>
        <v>6896</v>
      </c>
      <c r="J10" s="372">
        <f t="shared" si="0"/>
        <v>4443</v>
      </c>
      <c r="K10" s="372">
        <f t="shared" si="0"/>
        <v>11735</v>
      </c>
      <c r="L10" s="372">
        <f t="shared" si="0"/>
        <v>0</v>
      </c>
      <c r="M10" s="372">
        <f t="shared" si="0"/>
        <v>3445</v>
      </c>
      <c r="N10" s="480">
        <f>SUM(N7:N9)</f>
        <v>53053</v>
      </c>
      <c r="O10" s="234">
        <f>SUM(O7:O8)</f>
        <v>64709</v>
      </c>
      <c r="P10" s="373">
        <f>N10/O10</f>
        <v>0.81987049714877369</v>
      </c>
    </row>
    <row r="11" spans="1:20" ht="11.25" customHeight="1" x14ac:dyDescent="0.25">
      <c r="A11" s="67"/>
      <c r="B11" s="67"/>
      <c r="C11" s="67"/>
      <c r="D11" s="67"/>
      <c r="E11" s="67"/>
      <c r="F11" s="67"/>
      <c r="G11" s="67"/>
      <c r="H11" s="67"/>
      <c r="I11" s="67"/>
      <c r="J11" s="67"/>
      <c r="K11" s="67"/>
      <c r="L11" s="67"/>
      <c r="M11" s="67"/>
      <c r="N11" s="67"/>
      <c r="O11" s="92"/>
      <c r="P11" s="67"/>
    </row>
    <row r="12" spans="1:20" s="80" customFormat="1" ht="18.75" customHeight="1" x14ac:dyDescent="0.25">
      <c r="A12" s="116" t="s">
        <v>199</v>
      </c>
      <c r="B12" s="116"/>
      <c r="C12" s="116"/>
      <c r="D12" s="94"/>
      <c r="E12" s="94"/>
      <c r="F12" s="102"/>
      <c r="G12" s="67"/>
      <c r="H12" s="67"/>
      <c r="I12" s="67"/>
      <c r="J12" s="67"/>
      <c r="K12" s="67"/>
      <c r="L12" s="67"/>
      <c r="M12" s="67"/>
      <c r="N12" s="67"/>
      <c r="O12" s="67"/>
      <c r="P12" s="67"/>
      <c r="S12" s="112"/>
    </row>
    <row r="13" spans="1:20" s="80" customFormat="1" ht="18" customHeight="1" x14ac:dyDescent="0.25">
      <c r="A13" s="288" t="s">
        <v>187</v>
      </c>
      <c r="B13" s="288"/>
      <c r="C13" s="288"/>
      <c r="D13" s="288"/>
      <c r="E13" s="288"/>
      <c r="F13" s="288"/>
      <c r="G13" s="288"/>
      <c r="H13" s="288"/>
      <c r="I13" s="288"/>
      <c r="J13" s="288"/>
      <c r="K13" s="288"/>
      <c r="L13" s="288"/>
      <c r="M13" s="288"/>
      <c r="N13" s="288"/>
      <c r="O13" s="288"/>
      <c r="P13" s="288"/>
      <c r="S13" s="112"/>
    </row>
    <row r="14" spans="1:20" s="80" customFormat="1" ht="15" customHeight="1" x14ac:dyDescent="0.25">
      <c r="S14" s="112"/>
    </row>
    <row r="15" spans="1:20" s="80" customFormat="1" ht="15" customHeight="1" x14ac:dyDescent="0.25"/>
    <row r="16" spans="1:20" s="80" customFormat="1" x14ac:dyDescent="0.25"/>
    <row r="17" s="80" customFormat="1" x14ac:dyDescent="0.25"/>
    <row r="18" s="80" customFormat="1" x14ac:dyDescent="0.25"/>
    <row r="19" s="80" customFormat="1" x14ac:dyDescent="0.25"/>
    <row r="20" s="80" customFormat="1" x14ac:dyDescent="0.25"/>
    <row r="21" s="80" customFormat="1" x14ac:dyDescent="0.25"/>
    <row r="22" s="80" customFormat="1" x14ac:dyDescent="0.25"/>
    <row r="23" s="80" customFormat="1" x14ac:dyDescent="0.25"/>
    <row r="24" s="80" customFormat="1" x14ac:dyDescent="0.25"/>
    <row r="25" s="80" customFormat="1" x14ac:dyDescent="0.25"/>
    <row r="26" s="80" customFormat="1" x14ac:dyDescent="0.25"/>
    <row r="27" s="80" customFormat="1" x14ac:dyDescent="0.25"/>
    <row r="28" s="80" customFormat="1" x14ac:dyDescent="0.25"/>
    <row r="29" s="80" customFormat="1" x14ac:dyDescent="0.25"/>
    <row r="30" s="80" customFormat="1" x14ac:dyDescent="0.25"/>
    <row r="31" s="80" customFormat="1" x14ac:dyDescent="0.25"/>
    <row r="32" s="80" customFormat="1" x14ac:dyDescent="0.25"/>
    <row r="33" s="80" customFormat="1" x14ac:dyDescent="0.25"/>
    <row r="34" s="80" customFormat="1" x14ac:dyDescent="0.25"/>
    <row r="35" s="80" customFormat="1" x14ac:dyDescent="0.25"/>
    <row r="36" s="80" customFormat="1" x14ac:dyDescent="0.25"/>
    <row r="37" s="80" customFormat="1" x14ac:dyDescent="0.25"/>
    <row r="38" s="80" customFormat="1" x14ac:dyDescent="0.25"/>
    <row r="39" s="80" customFormat="1" x14ac:dyDescent="0.25"/>
    <row r="40" s="80" customFormat="1" x14ac:dyDescent="0.25"/>
    <row r="41" s="80" customFormat="1" x14ac:dyDescent="0.25"/>
    <row r="42" s="80" customFormat="1" x14ac:dyDescent="0.25"/>
    <row r="43" s="80" customFormat="1" x14ac:dyDescent="0.25"/>
    <row r="44" s="80" customFormat="1" x14ac:dyDescent="0.25"/>
    <row r="45" s="80" customFormat="1" x14ac:dyDescent="0.25"/>
    <row r="46" s="80" customFormat="1" x14ac:dyDescent="0.25"/>
    <row r="47" s="80" customFormat="1" x14ac:dyDescent="0.25"/>
    <row r="48" s="80" customFormat="1" x14ac:dyDescent="0.25"/>
    <row r="49" s="80" customFormat="1" x14ac:dyDescent="0.25"/>
    <row r="50" s="80" customFormat="1" x14ac:dyDescent="0.25"/>
    <row r="51" s="80" customFormat="1" x14ac:dyDescent="0.25"/>
    <row r="52" s="80" customFormat="1" x14ac:dyDescent="0.25"/>
    <row r="53" s="80" customFormat="1" x14ac:dyDescent="0.25"/>
    <row r="54" s="80" customFormat="1" x14ac:dyDescent="0.25"/>
    <row r="55" s="80" customFormat="1" x14ac:dyDescent="0.25"/>
    <row r="56" s="80" customFormat="1" x14ac:dyDescent="0.25"/>
    <row r="57" s="80" customFormat="1" x14ac:dyDescent="0.25"/>
    <row r="58" s="80" customFormat="1" x14ac:dyDescent="0.25"/>
    <row r="59" s="80" customFormat="1" x14ac:dyDescent="0.25"/>
    <row r="60" s="80" customFormat="1" x14ac:dyDescent="0.25"/>
    <row r="61" s="80" customFormat="1" x14ac:dyDescent="0.25"/>
    <row r="62" s="80" customFormat="1" x14ac:dyDescent="0.25"/>
    <row r="63" s="80" customFormat="1" x14ac:dyDescent="0.25"/>
    <row r="64" s="80" customFormat="1" x14ac:dyDescent="0.25"/>
    <row r="65" s="80" customFormat="1" x14ac:dyDescent="0.25"/>
    <row r="66" s="80" customFormat="1" x14ac:dyDescent="0.25"/>
    <row r="67" s="80" customFormat="1" x14ac:dyDescent="0.25"/>
    <row r="68" s="80" customFormat="1" x14ac:dyDescent="0.25"/>
    <row r="69" s="80" customFormat="1" x14ac:dyDescent="0.25"/>
    <row r="70" s="80" customFormat="1" x14ac:dyDescent="0.25"/>
    <row r="71" s="80" customFormat="1" x14ac:dyDescent="0.25"/>
    <row r="72" s="80" customFormat="1" x14ac:dyDescent="0.25"/>
    <row r="73" s="80" customFormat="1" x14ac:dyDescent="0.25"/>
    <row r="74" s="80" customFormat="1" x14ac:dyDescent="0.25"/>
    <row r="75" s="80" customFormat="1" x14ac:dyDescent="0.25"/>
    <row r="76" s="80" customFormat="1" x14ac:dyDescent="0.25"/>
    <row r="77" s="80" customFormat="1" x14ac:dyDescent="0.25"/>
    <row r="78" s="80" customFormat="1" x14ac:dyDescent="0.25"/>
    <row r="79" s="80" customFormat="1" x14ac:dyDescent="0.25"/>
    <row r="80" s="80" customFormat="1" x14ac:dyDescent="0.25"/>
    <row r="81" s="80" customFormat="1" x14ac:dyDescent="0.25"/>
    <row r="82" s="80" customFormat="1" x14ac:dyDescent="0.25"/>
    <row r="83" s="80" customFormat="1" x14ac:dyDescent="0.25"/>
    <row r="84" s="80" customFormat="1" x14ac:dyDescent="0.25"/>
    <row r="85" s="80" customFormat="1" x14ac:dyDescent="0.25"/>
    <row r="86" s="80" customFormat="1" x14ac:dyDescent="0.25"/>
    <row r="87" s="80" customFormat="1" x14ac:dyDescent="0.25"/>
    <row r="88" s="80" customFormat="1" x14ac:dyDescent="0.25"/>
    <row r="89" s="80" customFormat="1" x14ac:dyDescent="0.25"/>
    <row r="90" s="80" customFormat="1" x14ac:dyDescent="0.25"/>
    <row r="91" s="80" customFormat="1" x14ac:dyDescent="0.25"/>
    <row r="92" s="80" customFormat="1" x14ac:dyDescent="0.25"/>
    <row r="93" s="80" customFormat="1" x14ac:dyDescent="0.25"/>
    <row r="94" s="80" customFormat="1" x14ac:dyDescent="0.25"/>
    <row r="95" s="80" customFormat="1" x14ac:dyDescent="0.25"/>
    <row r="96" s="80" customFormat="1" x14ac:dyDescent="0.25"/>
    <row r="97" s="80" customFormat="1" x14ac:dyDescent="0.25"/>
    <row r="98" s="80" customFormat="1" x14ac:dyDescent="0.25"/>
    <row r="99" s="80" customFormat="1" x14ac:dyDescent="0.25"/>
    <row r="100" s="80" customFormat="1" x14ac:dyDescent="0.25"/>
    <row r="101" s="80" customFormat="1" x14ac:dyDescent="0.25"/>
    <row r="102" s="80" customFormat="1" x14ac:dyDescent="0.25"/>
    <row r="103" s="80" customFormat="1" x14ac:dyDescent="0.25"/>
    <row r="104" s="80" customFormat="1" x14ac:dyDescent="0.25"/>
    <row r="105" s="80" customFormat="1" x14ac:dyDescent="0.25"/>
    <row r="106" s="80" customFormat="1" x14ac:dyDescent="0.25"/>
    <row r="107" s="80" customFormat="1" x14ac:dyDescent="0.25"/>
    <row r="108" s="80" customFormat="1" x14ac:dyDescent="0.25"/>
    <row r="109" s="80" customFormat="1" x14ac:dyDescent="0.25"/>
    <row r="110" s="80" customFormat="1" x14ac:dyDescent="0.25"/>
    <row r="111" s="80" customFormat="1" x14ac:dyDescent="0.25"/>
    <row r="112" s="80" customFormat="1" x14ac:dyDescent="0.25"/>
    <row r="113" s="80" customFormat="1" x14ac:dyDescent="0.25"/>
    <row r="114" s="80" customFormat="1" x14ac:dyDescent="0.25"/>
    <row r="115" s="80" customFormat="1" x14ac:dyDescent="0.25"/>
    <row r="116" s="80" customFormat="1" x14ac:dyDescent="0.25"/>
    <row r="117" s="80" customFormat="1" x14ac:dyDescent="0.25"/>
    <row r="118" s="80" customFormat="1" x14ac:dyDescent="0.25"/>
    <row r="119" s="80" customFormat="1" x14ac:dyDescent="0.25"/>
    <row r="120" s="80" customFormat="1" x14ac:dyDescent="0.25"/>
    <row r="121" s="80" customFormat="1" x14ac:dyDescent="0.25"/>
    <row r="122" s="80" customFormat="1" x14ac:dyDescent="0.25"/>
    <row r="123" s="80" customFormat="1" x14ac:dyDescent="0.25"/>
    <row r="124" s="80" customFormat="1" x14ac:dyDescent="0.25"/>
    <row r="125" s="80" customFormat="1" x14ac:dyDescent="0.25"/>
    <row r="126" s="80" customFormat="1" x14ac:dyDescent="0.25"/>
    <row r="127" s="80" customFormat="1" x14ac:dyDescent="0.25"/>
    <row r="128" s="80" customFormat="1" x14ac:dyDescent="0.25"/>
    <row r="129" s="80" customFormat="1" x14ac:dyDescent="0.25"/>
    <row r="130" s="80" customFormat="1" x14ac:dyDescent="0.25"/>
    <row r="131" s="80" customFormat="1" x14ac:dyDescent="0.25"/>
    <row r="132" s="80" customFormat="1" x14ac:dyDescent="0.25"/>
    <row r="133" s="80" customFormat="1" x14ac:dyDescent="0.25"/>
    <row r="134" s="80" customFormat="1" x14ac:dyDescent="0.25"/>
    <row r="135" s="80" customFormat="1" x14ac:dyDescent="0.25"/>
    <row r="136" s="80" customFormat="1" x14ac:dyDescent="0.25"/>
    <row r="137" s="80" customFormat="1" x14ac:dyDescent="0.25"/>
    <row r="138" s="80" customFormat="1" x14ac:dyDescent="0.25"/>
    <row r="139" s="80" customFormat="1" x14ac:dyDescent="0.25"/>
    <row r="140" s="80" customFormat="1" x14ac:dyDescent="0.25"/>
    <row r="141" s="80" customFormat="1" x14ac:dyDescent="0.25"/>
    <row r="142" s="80" customFormat="1" x14ac:dyDescent="0.25"/>
    <row r="143" s="80" customFormat="1" x14ac:dyDescent="0.25"/>
    <row r="144" s="80" customFormat="1" x14ac:dyDescent="0.25"/>
    <row r="145" s="80" customFormat="1" x14ac:dyDescent="0.25"/>
    <row r="146" s="80" customFormat="1" x14ac:dyDescent="0.25"/>
    <row r="147" s="80" customFormat="1" x14ac:dyDescent="0.25"/>
    <row r="148" s="80" customFormat="1" x14ac:dyDescent="0.25"/>
    <row r="149" s="80" customFormat="1" x14ac:dyDescent="0.25"/>
    <row r="150" s="80" customFormat="1" x14ac:dyDescent="0.25"/>
    <row r="151" s="80" customFormat="1" x14ac:dyDescent="0.25"/>
    <row r="152" s="80" customFormat="1" x14ac:dyDescent="0.25"/>
    <row r="153" s="80" customFormat="1" x14ac:dyDescent="0.25"/>
    <row r="154" s="80" customFormat="1" x14ac:dyDescent="0.25"/>
    <row r="155" s="80" customFormat="1" x14ac:dyDescent="0.25"/>
    <row r="156" s="80" customFormat="1" x14ac:dyDescent="0.25"/>
    <row r="157" s="80" customFormat="1" x14ac:dyDescent="0.25"/>
    <row r="158" s="80" customFormat="1" x14ac:dyDescent="0.25"/>
    <row r="159" s="80" customFormat="1" x14ac:dyDescent="0.25"/>
    <row r="160" s="80" customFormat="1" x14ac:dyDescent="0.25"/>
    <row r="161" s="80" customFormat="1" x14ac:dyDescent="0.25"/>
    <row r="162" s="80" customFormat="1" x14ac:dyDescent="0.25"/>
    <row r="163" s="80" customFormat="1" x14ac:dyDescent="0.25"/>
  </sheetData>
  <mergeCells count="2">
    <mergeCell ref="B5:M5"/>
    <mergeCell ref="N2:P2"/>
  </mergeCells>
  <pageMargins left="0.5" right="0.17" top="1" bottom="0.17" header="0.17" footer="0.17"/>
  <pageSetup scale="80" orientation="landscape" r:id="rId1"/>
  <headerFooter alignWithMargins="0"/>
  <ignoredErrors>
    <ignoredError sqref="N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R33"/>
  <sheetViews>
    <sheetView zoomScaleNormal="100" workbookViewId="0">
      <selection sqref="A1:O32"/>
    </sheetView>
  </sheetViews>
  <sheetFormatPr defaultRowHeight="13.2" x14ac:dyDescent="0.25"/>
  <cols>
    <col min="1" max="1" width="9.6640625" customWidth="1"/>
    <col min="2" max="2" width="24.6640625" customWidth="1"/>
    <col min="3" max="3" width="11" customWidth="1"/>
    <col min="4" max="5" width="10.6640625" customWidth="1"/>
    <col min="6" max="6" width="8.44140625" customWidth="1"/>
    <col min="7" max="7" width="11.88671875" customWidth="1"/>
    <col min="8" max="8" width="9.33203125" customWidth="1"/>
    <col min="9" max="10" width="8.6640625" customWidth="1"/>
    <col min="11" max="12" width="8.33203125" customWidth="1"/>
    <col min="13" max="13" width="8.6640625" customWidth="1"/>
    <col min="14" max="14" width="11" customWidth="1"/>
    <col min="15" max="15" width="10.109375" bestFit="1" customWidth="1"/>
  </cols>
  <sheetData>
    <row r="1" spans="1:18" ht="15.6" x14ac:dyDescent="0.3">
      <c r="A1" s="57" t="s">
        <v>167</v>
      </c>
      <c r="B1" s="53"/>
      <c r="C1" s="53"/>
      <c r="D1" s="53"/>
      <c r="E1" s="53"/>
      <c r="F1" s="53"/>
      <c r="G1" s="53"/>
      <c r="H1" s="53"/>
      <c r="I1" s="53"/>
      <c r="J1" s="53"/>
      <c r="K1" s="53"/>
      <c r="L1" s="53"/>
      <c r="M1" s="53"/>
      <c r="N1" s="53"/>
      <c r="O1" s="2"/>
    </row>
    <row r="2" spans="1:18" ht="45" customHeight="1" x14ac:dyDescent="0.25">
      <c r="A2" s="65"/>
      <c r="B2" s="9"/>
      <c r="C2" s="575">
        <v>2018</v>
      </c>
      <c r="D2" s="576"/>
      <c r="E2" s="577"/>
      <c r="F2" s="576">
        <v>2019</v>
      </c>
      <c r="G2" s="576"/>
      <c r="H2" s="576"/>
      <c r="I2" s="576"/>
      <c r="J2" s="576"/>
      <c r="K2" s="576"/>
      <c r="L2" s="576"/>
      <c r="M2" s="576"/>
      <c r="N2" s="577"/>
      <c r="O2" s="521" t="s">
        <v>294</v>
      </c>
    </row>
    <row r="3" spans="1:18" ht="15.6" customHeight="1" x14ac:dyDescent="0.25">
      <c r="A3" s="134"/>
      <c r="B3" s="135" t="s">
        <v>114</v>
      </c>
      <c r="C3" s="136" t="s">
        <v>144</v>
      </c>
      <c r="D3" s="137" t="s">
        <v>145</v>
      </c>
      <c r="E3" s="138" t="s">
        <v>146</v>
      </c>
      <c r="F3" s="137" t="s">
        <v>147</v>
      </c>
      <c r="G3" s="137" t="s">
        <v>148</v>
      </c>
      <c r="H3" s="137" t="s">
        <v>140</v>
      </c>
      <c r="I3" s="137" t="s">
        <v>142</v>
      </c>
      <c r="J3" s="137" t="s">
        <v>149</v>
      </c>
      <c r="K3" s="137" t="s">
        <v>150</v>
      </c>
      <c r="L3" s="137" t="s">
        <v>151</v>
      </c>
      <c r="M3" s="137" t="s">
        <v>152</v>
      </c>
      <c r="N3" s="139" t="s">
        <v>153</v>
      </c>
      <c r="O3" s="550"/>
    </row>
    <row r="4" spans="1:18" ht="9.75" customHeight="1" x14ac:dyDescent="0.3">
      <c r="A4" s="22"/>
      <c r="B4" s="58"/>
      <c r="C4" s="59"/>
      <c r="D4" s="60"/>
      <c r="E4" s="60"/>
      <c r="F4" s="60"/>
      <c r="G4" s="60"/>
      <c r="H4" s="61"/>
      <c r="I4" s="62"/>
      <c r="J4" s="62"/>
      <c r="K4" s="63"/>
      <c r="L4" s="62"/>
      <c r="M4" s="63"/>
      <c r="N4" s="64"/>
      <c r="O4" s="551"/>
    </row>
    <row r="5" spans="1:18" s="45" customFormat="1" ht="14.4" customHeight="1" x14ac:dyDescent="0.25">
      <c r="A5" s="140"/>
      <c r="B5" s="141"/>
      <c r="C5" s="578" t="s">
        <v>40</v>
      </c>
      <c r="D5" s="579"/>
      <c r="E5" s="579"/>
      <c r="F5" s="579"/>
      <c r="G5" s="579"/>
      <c r="H5" s="579"/>
      <c r="I5" s="579"/>
      <c r="J5" s="579"/>
      <c r="K5" s="579"/>
      <c r="L5" s="579"/>
      <c r="M5" s="579"/>
      <c r="N5" s="579"/>
      <c r="O5" s="552" t="s">
        <v>39</v>
      </c>
    </row>
    <row r="6" spans="1:18" ht="9.75" customHeight="1" x14ac:dyDescent="0.3">
      <c r="A6" s="127"/>
      <c r="B6" s="142"/>
      <c r="C6" s="143"/>
      <c r="D6" s="144"/>
      <c r="E6" s="93"/>
      <c r="F6" s="144"/>
      <c r="G6" s="144"/>
      <c r="H6" s="145"/>
      <c r="I6" s="146"/>
      <c r="J6" s="146"/>
      <c r="K6" s="144"/>
      <c r="L6" s="146"/>
      <c r="M6" s="144"/>
      <c r="N6" s="144"/>
      <c r="O6" s="553"/>
    </row>
    <row r="7" spans="1:18" ht="16.2" customHeight="1" x14ac:dyDescent="0.25">
      <c r="A7" s="570" t="s">
        <v>115</v>
      </c>
      <c r="B7" s="571"/>
      <c r="C7" s="147"/>
      <c r="D7" s="148"/>
      <c r="E7" s="148"/>
      <c r="F7" s="148"/>
      <c r="G7" s="148"/>
      <c r="H7" s="148"/>
      <c r="I7" s="148"/>
      <c r="J7" s="148"/>
      <c r="K7" s="148"/>
      <c r="L7" s="148"/>
      <c r="M7" s="148"/>
      <c r="N7" s="148"/>
      <c r="O7" s="554">
        <f>+O10+O9+O8</f>
        <v>1397899.7000000002</v>
      </c>
    </row>
    <row r="8" spans="1:18" ht="16.2" customHeight="1" x14ac:dyDescent="0.25">
      <c r="A8" s="149" t="s">
        <v>116</v>
      </c>
      <c r="B8" s="93" t="s">
        <v>195</v>
      </c>
      <c r="C8" s="147">
        <f>'Tab 3A WTO Raw  '!$C$46+ 'Tab 3A WTO Raw  '!$B$46</f>
        <v>85348</v>
      </c>
      <c r="D8" s="148">
        <f>'Tab 3A WTO Raw  '!$D$46</f>
        <v>144433</v>
      </c>
      <c r="E8" s="148">
        <f>'Tab 3A WTO Raw  '!$E$46</f>
        <v>88812</v>
      </c>
      <c r="F8" s="148">
        <f>'Tab 3A WTO Raw  '!$F$46</f>
        <v>155173</v>
      </c>
      <c r="G8" s="148">
        <f>'Tab 3A WTO Raw  '!$G$46</f>
        <v>95599</v>
      </c>
      <c r="H8" s="148">
        <f>'Tab 3A WTO Raw  '!$H$46</f>
        <v>70000</v>
      </c>
      <c r="I8" s="148">
        <f>'Tab 3A WTO Raw  '!$I$46</f>
        <v>34019</v>
      </c>
      <c r="J8" s="148">
        <f>'Tab 3A WTO Raw  '!$J$46</f>
        <v>73851.051170000006</v>
      </c>
      <c r="K8" s="148">
        <f>'Tab 3A WTO Raw  '!$K$46</f>
        <v>117087.04592999999</v>
      </c>
      <c r="L8" s="148">
        <f>'Tab 3A WTO Raw  '!$L$46</f>
        <v>28577.906880000013</v>
      </c>
      <c r="M8" s="148">
        <f>'Tab 3A WTO Raw  '!$M$46</f>
        <v>110884.32461</v>
      </c>
      <c r="N8" s="148">
        <f>'Tab 3A WTO Raw  '!$N$46</f>
        <v>33963.371410000007</v>
      </c>
      <c r="O8" s="344">
        <f t="shared" ref="O8:O13" si="0">SUM(C8:N8)</f>
        <v>1037747.7000000001</v>
      </c>
      <c r="Q8" s="1"/>
      <c r="R8" s="81"/>
    </row>
    <row r="9" spans="1:18" ht="16.2" customHeight="1" x14ac:dyDescent="0.25">
      <c r="A9" s="149" t="s">
        <v>117</v>
      </c>
      <c r="B9" s="93" t="s">
        <v>118</v>
      </c>
      <c r="C9" s="147">
        <f>'Tab 4 Refined'!$B$13</f>
        <v>58433</v>
      </c>
      <c r="D9" s="148">
        <f>'Tab 4 Refined'!$C$13</f>
        <v>1729</v>
      </c>
      <c r="E9" s="148">
        <f>'Tab 4 Refined'!$D$13</f>
        <v>1330</v>
      </c>
      <c r="F9" s="148">
        <f>'Tab 4 Refined'!$E$13</f>
        <v>51239</v>
      </c>
      <c r="G9" s="148">
        <f>'Tab 4 Refined'!$F$13</f>
        <v>2600</v>
      </c>
      <c r="H9" s="148">
        <f>'Tab 4 Refined'!$G$13</f>
        <v>387</v>
      </c>
      <c r="I9" s="148">
        <f>'Tab 4 Refined'!$H$13</f>
        <v>35265</v>
      </c>
      <c r="J9" s="150">
        <f>'Tab 4 Refined'!$I$13</f>
        <v>190</v>
      </c>
      <c r="K9" s="92">
        <f>'Tab 4 Refined'!$J$13</f>
        <v>303</v>
      </c>
      <c r="L9" s="148">
        <f>'Tab 4 Refined'!$K$13</f>
        <v>35469</v>
      </c>
      <c r="M9" s="148">
        <f>'Tab 4 Refined'!$L$13</f>
        <v>582</v>
      </c>
      <c r="N9" s="148">
        <f>'Tab 4 Refined'!$M$13</f>
        <v>374</v>
      </c>
      <c r="O9" s="344">
        <f t="shared" si="0"/>
        <v>187901</v>
      </c>
      <c r="Q9" s="1"/>
      <c r="R9" s="81"/>
    </row>
    <row r="10" spans="1:18" ht="16.2" customHeight="1" x14ac:dyDescent="0.25">
      <c r="A10" s="149" t="s">
        <v>119</v>
      </c>
      <c r="B10" s="93" t="s">
        <v>120</v>
      </c>
      <c r="C10" s="147">
        <f>'Tab 5 FTAs '!$C$26</f>
        <v>15259</v>
      </c>
      <c r="D10" s="151">
        <f>'Tab 5 FTAs '!$D$26</f>
        <v>7196</v>
      </c>
      <c r="E10" s="148">
        <f>'Tab 5 FTAs '!$E$26</f>
        <v>4672</v>
      </c>
      <c r="F10" s="148">
        <f>'Tab 5 FTAs '!$I$26</f>
        <v>13474</v>
      </c>
      <c r="G10" s="148">
        <f>'Tab 5 FTAs '!$J$26</f>
        <v>10665</v>
      </c>
      <c r="H10" s="152">
        <f>'Tab 5 FTAs '!$K$26</f>
        <v>12084</v>
      </c>
      <c r="I10" s="148">
        <f>'Tab 5 FTAs '!$L$26</f>
        <v>27135</v>
      </c>
      <c r="J10" s="148">
        <f>'Tab 5 FTAs '!$M$26</f>
        <v>22230</v>
      </c>
      <c r="K10" s="148">
        <f>'Tab 5 FTAs '!$N$26</f>
        <v>7309</v>
      </c>
      <c r="L10" s="148">
        <f>'Tab 5 FTAs '!$O$26</f>
        <v>19651</v>
      </c>
      <c r="M10" s="148">
        <f>'Tab 5 FTAs '!$P$26</f>
        <v>15828</v>
      </c>
      <c r="N10" s="148">
        <f>'Tab 5 FTAs '!$Q$26</f>
        <v>16748</v>
      </c>
      <c r="O10" s="344">
        <f t="shared" si="0"/>
        <v>172251</v>
      </c>
      <c r="R10" s="81"/>
    </row>
    <row r="11" spans="1:18" ht="16.2" customHeight="1" x14ac:dyDescent="0.25">
      <c r="A11" s="153" t="s">
        <v>285</v>
      </c>
      <c r="B11" s="93" t="s">
        <v>121</v>
      </c>
      <c r="C11" s="147">
        <f>'Tab 6,7 Re-Export '!B21</f>
        <v>93038</v>
      </c>
      <c r="D11" s="148">
        <f>'Tab 6,7 Re-Export '!C21</f>
        <v>6738</v>
      </c>
      <c r="E11" s="148">
        <f>'Tab 6,7 Re-Export '!D21</f>
        <v>54378</v>
      </c>
      <c r="F11" s="148">
        <f>'Tab 6,7 Re-Export '!E21</f>
        <v>19339</v>
      </c>
      <c r="G11" s="148">
        <f>'Tab 6,7 Re-Export '!F21</f>
        <v>22213</v>
      </c>
      <c r="H11" s="148">
        <f>'Tab 6,7 Re-Export '!G21</f>
        <v>23419</v>
      </c>
      <c r="I11" s="148">
        <f>'Tab 6,7 Re-Export '!H21</f>
        <v>13419</v>
      </c>
      <c r="J11" s="148">
        <f>'Tab 6,7 Re-Export '!I21</f>
        <v>14220</v>
      </c>
      <c r="K11" s="148">
        <f>'Tab 6,7 Re-Export '!J21</f>
        <v>30256</v>
      </c>
      <c r="L11" s="148">
        <f>'Tab 6,7 Re-Export '!K21</f>
        <v>39707</v>
      </c>
      <c r="M11" s="148">
        <f>'Tab 6,7 Re-Export '!L21</f>
        <v>33866</v>
      </c>
      <c r="N11" s="148">
        <f>'Tab 6,7 Re-Export '!M21</f>
        <v>46465</v>
      </c>
      <c r="O11" s="344">
        <f t="shared" si="0"/>
        <v>397058</v>
      </c>
      <c r="Q11" s="1"/>
      <c r="R11" s="79"/>
    </row>
    <row r="12" spans="1:18" ht="16.2" customHeight="1" x14ac:dyDescent="0.25">
      <c r="A12" s="154" t="s">
        <v>122</v>
      </c>
      <c r="B12" s="155" t="s">
        <v>196</v>
      </c>
      <c r="C12" s="147">
        <f>'Tab 2 Mexico'!$B$23</f>
        <v>17271.64</v>
      </c>
      <c r="D12" s="148">
        <f>'Tab 2 Mexico'!$C$23</f>
        <v>38898.82</v>
      </c>
      <c r="E12" s="148">
        <f>'Tab 2 Mexico'!$D$23</f>
        <v>10980.54</v>
      </c>
      <c r="F12" s="148">
        <f>'Tab 2 Mexico'!$E$23</f>
        <v>10911.640000000001</v>
      </c>
      <c r="G12" s="148">
        <f>'Tab 2 Mexico'!$F$23</f>
        <v>74109.900000000009</v>
      </c>
      <c r="H12" s="148">
        <f>'Tab 2 Mexico'!$G$23</f>
        <v>173903.6</v>
      </c>
      <c r="I12" s="148">
        <f>'Tab 2 Mexico'!$H$23</f>
        <v>169755.82</v>
      </c>
      <c r="J12" s="148">
        <f>'Tab 2 Mexico'!$I$23</f>
        <v>58107.08</v>
      </c>
      <c r="K12" s="148">
        <f>'Tab 2 Mexico'!$J$23</f>
        <v>76939.040000000008</v>
      </c>
      <c r="L12" s="148">
        <f>'Tab 2 Mexico'!$K$23</f>
        <v>97817.86</v>
      </c>
      <c r="M12" s="148">
        <f>'Tab 2 Mexico'!$L$23</f>
        <v>93412.5</v>
      </c>
      <c r="N12" s="148">
        <f>'Tab 2 Mexico'!$M$23</f>
        <v>85479.46</v>
      </c>
      <c r="O12" s="344">
        <f t="shared" si="0"/>
        <v>907587.9</v>
      </c>
      <c r="Q12" s="1"/>
      <c r="R12" s="79"/>
    </row>
    <row r="13" spans="1:18" ht="18" customHeight="1" x14ac:dyDescent="0.25">
      <c r="A13" s="127"/>
      <c r="B13" s="155" t="s">
        <v>222</v>
      </c>
      <c r="C13" s="156">
        <v>13906</v>
      </c>
      <c r="D13" s="94">
        <v>5157</v>
      </c>
      <c r="E13" s="94">
        <v>6841</v>
      </c>
      <c r="F13" s="90">
        <v>3893</v>
      </c>
      <c r="G13" s="94">
        <v>3107</v>
      </c>
      <c r="H13" s="90">
        <v>4340</v>
      </c>
      <c r="I13" s="94">
        <v>4306</v>
      </c>
      <c r="J13" s="94">
        <v>17289</v>
      </c>
      <c r="K13" s="94">
        <v>5555</v>
      </c>
      <c r="L13" s="94">
        <v>7183</v>
      </c>
      <c r="M13" s="94">
        <v>4872</v>
      </c>
      <c r="N13" s="94">
        <v>6295</v>
      </c>
      <c r="O13" s="344">
        <f t="shared" si="0"/>
        <v>82744</v>
      </c>
      <c r="P13" s="79"/>
      <c r="Q13" s="78"/>
      <c r="R13" s="79"/>
    </row>
    <row r="14" spans="1:18" ht="16.2" customHeight="1" x14ac:dyDescent="0.25">
      <c r="A14" s="134"/>
      <c r="B14" s="135" t="s">
        <v>35</v>
      </c>
      <c r="C14" s="157">
        <f t="shared" ref="C14:N14" si="1">SUM(C8:C13)</f>
        <v>283255.64</v>
      </c>
      <c r="D14" s="157">
        <f t="shared" si="1"/>
        <v>204151.82</v>
      </c>
      <c r="E14" s="157">
        <f t="shared" si="1"/>
        <v>167013.54</v>
      </c>
      <c r="F14" s="157">
        <f t="shared" si="1"/>
        <v>254029.64</v>
      </c>
      <c r="G14" s="157">
        <f t="shared" si="1"/>
        <v>208293.90000000002</v>
      </c>
      <c r="H14" s="157">
        <f t="shared" si="1"/>
        <v>284133.59999999998</v>
      </c>
      <c r="I14" s="157">
        <f t="shared" si="1"/>
        <v>283899.82</v>
      </c>
      <c r="J14" s="157">
        <f t="shared" si="1"/>
        <v>185887.13117000001</v>
      </c>
      <c r="K14" s="157">
        <f t="shared" si="1"/>
        <v>237449.08593</v>
      </c>
      <c r="L14" s="157">
        <f t="shared" si="1"/>
        <v>228405.76688000001</v>
      </c>
      <c r="M14" s="157">
        <f t="shared" si="1"/>
        <v>259444.82461000001</v>
      </c>
      <c r="N14" s="157">
        <f t="shared" si="1"/>
        <v>189324.83141000001</v>
      </c>
      <c r="O14" s="555">
        <f>SUM(O8:O13)</f>
        <v>2785289.6</v>
      </c>
      <c r="Q14" s="1"/>
    </row>
    <row r="15" spans="1:18" ht="14.4" customHeight="1" x14ac:dyDescent="0.25">
      <c r="A15" s="158"/>
      <c r="B15" s="67"/>
      <c r="C15" s="158"/>
      <c r="D15" s="159"/>
      <c r="E15" s="159"/>
      <c r="F15" s="159"/>
      <c r="G15" s="159"/>
      <c r="H15" s="159"/>
      <c r="I15" s="159"/>
      <c r="J15" s="159"/>
      <c r="K15" s="159"/>
      <c r="L15" s="159"/>
      <c r="M15" s="159"/>
      <c r="N15" s="160"/>
      <c r="O15" s="375"/>
    </row>
    <row r="16" spans="1:18" s="66" customFormat="1" ht="14.4" customHeight="1" x14ac:dyDescent="0.3">
      <c r="A16" s="127"/>
      <c r="B16" s="67"/>
      <c r="C16" s="572" t="s">
        <v>126</v>
      </c>
      <c r="D16" s="573"/>
      <c r="E16" s="573"/>
      <c r="F16" s="573"/>
      <c r="G16" s="573"/>
      <c r="H16" s="573"/>
      <c r="I16" s="573"/>
      <c r="J16" s="573"/>
      <c r="K16" s="573"/>
      <c r="L16" s="573"/>
      <c r="M16" s="573"/>
      <c r="N16" s="574"/>
      <c r="O16" s="556" t="s">
        <v>81</v>
      </c>
    </row>
    <row r="17" spans="1:15" ht="14.4" customHeight="1" x14ac:dyDescent="0.3">
      <c r="A17" s="127"/>
      <c r="B17" s="142"/>
      <c r="C17" s="572"/>
      <c r="D17" s="573"/>
      <c r="E17" s="573"/>
      <c r="F17" s="573"/>
      <c r="G17" s="573"/>
      <c r="H17" s="573"/>
      <c r="I17" s="573"/>
      <c r="J17" s="573"/>
      <c r="K17" s="573"/>
      <c r="L17" s="573"/>
      <c r="M17" s="573"/>
      <c r="N17" s="574"/>
      <c r="O17" s="556"/>
    </row>
    <row r="18" spans="1:15" ht="15" customHeight="1" x14ac:dyDescent="0.25">
      <c r="A18" s="570" t="s">
        <v>115</v>
      </c>
      <c r="B18" s="571"/>
      <c r="C18" s="147"/>
      <c r="D18" s="148"/>
      <c r="E18" s="148"/>
      <c r="F18" s="148"/>
      <c r="G18" s="148"/>
      <c r="H18" s="148"/>
      <c r="I18" s="148"/>
      <c r="J18" s="148"/>
      <c r="K18" s="148"/>
      <c r="L18" s="148"/>
      <c r="M18" s="148"/>
      <c r="N18" s="148"/>
      <c r="O18" s="554">
        <f>+O21+O20+O19</f>
        <v>1540920.5656816252</v>
      </c>
    </row>
    <row r="19" spans="1:15" ht="15" customHeight="1" x14ac:dyDescent="0.25">
      <c r="A19" s="149" t="s">
        <v>116</v>
      </c>
      <c r="B19" s="93" t="s">
        <v>195</v>
      </c>
      <c r="C19" s="147">
        <f t="shared" ref="C19:N22" si="2">C8*1.10231125</f>
        <v>94080.060565000007</v>
      </c>
      <c r="D19" s="148">
        <f t="shared" ref="D19:N19" si="3">D8*1.10231125</f>
        <v>159210.12077125002</v>
      </c>
      <c r="E19" s="148">
        <f t="shared" si="3"/>
        <v>97898.466735000009</v>
      </c>
      <c r="F19" s="148">
        <f t="shared" si="3"/>
        <v>171048.94359625</v>
      </c>
      <c r="G19" s="148">
        <f t="shared" si="3"/>
        <v>105379.85318875001</v>
      </c>
      <c r="H19" s="148">
        <f t="shared" si="3"/>
        <v>77161.787500000006</v>
      </c>
      <c r="I19" s="148">
        <f t="shared" si="3"/>
        <v>37499.526413750005</v>
      </c>
      <c r="J19" s="148">
        <f t="shared" si="3"/>
        <v>81406.844529016671</v>
      </c>
      <c r="K19" s="148">
        <f t="shared" si="3"/>
        <v>129066.36795790572</v>
      </c>
      <c r="L19" s="148">
        <f t="shared" si="3"/>
        <v>31501.748255276416</v>
      </c>
      <c r="M19" s="148">
        <f t="shared" si="3"/>
        <v>122229.03846625486</v>
      </c>
      <c r="N19" s="148">
        <f t="shared" si="3"/>
        <v>37438.206393171371</v>
      </c>
      <c r="O19" s="344">
        <f>+O8*1.10231125</f>
        <v>1143920.9643716251</v>
      </c>
    </row>
    <row r="20" spans="1:15" ht="15" customHeight="1" x14ac:dyDescent="0.25">
      <c r="A20" s="149" t="s">
        <v>117</v>
      </c>
      <c r="B20" s="93" t="s">
        <v>118</v>
      </c>
      <c r="C20" s="147">
        <f t="shared" si="2"/>
        <v>64411.353271250002</v>
      </c>
      <c r="D20" s="148">
        <f t="shared" si="2"/>
        <v>1905.8961512500002</v>
      </c>
      <c r="E20" s="148">
        <f t="shared" si="2"/>
        <v>1466.0739625000001</v>
      </c>
      <c r="F20" s="148">
        <f t="shared" si="2"/>
        <v>56481.326138750002</v>
      </c>
      <c r="G20" s="148">
        <f t="shared" si="2"/>
        <v>2866.0092500000001</v>
      </c>
      <c r="H20" s="148">
        <f t="shared" si="2"/>
        <v>426.59445375000001</v>
      </c>
      <c r="I20" s="148">
        <f t="shared" si="2"/>
        <v>38873.006231250001</v>
      </c>
      <c r="J20" s="148">
        <f t="shared" si="2"/>
        <v>209.43913750000002</v>
      </c>
      <c r="K20" s="148">
        <f t="shared" si="2"/>
        <v>334.00030875000004</v>
      </c>
      <c r="L20" s="148">
        <f t="shared" si="2"/>
        <v>39097.877726250001</v>
      </c>
      <c r="M20" s="148">
        <f t="shared" si="2"/>
        <v>641.5451475000001</v>
      </c>
      <c r="N20" s="148">
        <f t="shared" si="2"/>
        <v>412.2644075</v>
      </c>
      <c r="O20" s="344">
        <f t="shared" ref="O20:O25" si="4">+O9*1.10231125</f>
        <v>207125.38618625002</v>
      </c>
    </row>
    <row r="21" spans="1:15" ht="15" customHeight="1" x14ac:dyDescent="0.25">
      <c r="A21" s="149" t="s">
        <v>119</v>
      </c>
      <c r="B21" s="93" t="s">
        <v>120</v>
      </c>
      <c r="C21" s="147">
        <f t="shared" si="2"/>
        <v>16820.167363750003</v>
      </c>
      <c r="D21" s="148">
        <f t="shared" si="2"/>
        <v>7932.2317550000007</v>
      </c>
      <c r="E21" s="148">
        <f t="shared" si="2"/>
        <v>5149.9981600000001</v>
      </c>
      <c r="F21" s="148">
        <f t="shared" si="2"/>
        <v>14852.5417825</v>
      </c>
      <c r="G21" s="148">
        <f t="shared" si="2"/>
        <v>11756.14948125</v>
      </c>
      <c r="H21" s="148">
        <f t="shared" si="2"/>
        <v>13320.329145000002</v>
      </c>
      <c r="I21" s="148">
        <f t="shared" si="2"/>
        <v>29911.21576875</v>
      </c>
      <c r="J21" s="148">
        <f t="shared" si="2"/>
        <v>24504.379087500001</v>
      </c>
      <c r="K21" s="148">
        <f t="shared" si="2"/>
        <v>8056.7929262500002</v>
      </c>
      <c r="L21" s="148">
        <f t="shared" si="2"/>
        <v>21661.518373750001</v>
      </c>
      <c r="M21" s="148">
        <f t="shared" si="2"/>
        <v>17447.382465000002</v>
      </c>
      <c r="N21" s="148">
        <f t="shared" si="2"/>
        <v>18461.508815000001</v>
      </c>
      <c r="O21" s="344">
        <f t="shared" si="4"/>
        <v>189874.21512375001</v>
      </c>
    </row>
    <row r="22" spans="1:15" ht="15" customHeight="1" x14ac:dyDescent="0.25">
      <c r="A22" s="153" t="s">
        <v>285</v>
      </c>
      <c r="B22" s="93" t="s">
        <v>121</v>
      </c>
      <c r="C22" s="147">
        <f t="shared" si="2"/>
        <v>102556.83407750001</v>
      </c>
      <c r="D22" s="148">
        <f t="shared" si="2"/>
        <v>7427.3732025000008</v>
      </c>
      <c r="E22" s="148">
        <f t="shared" si="2"/>
        <v>59941.481152500004</v>
      </c>
      <c r="F22" s="148">
        <f t="shared" si="2"/>
        <v>21317.597263750002</v>
      </c>
      <c r="G22" s="148">
        <f t="shared" si="2"/>
        <v>24485.639796250001</v>
      </c>
      <c r="H22" s="148">
        <f t="shared" si="2"/>
        <v>25815.027163750001</v>
      </c>
      <c r="I22" s="148">
        <f t="shared" si="2"/>
        <v>14791.914663750002</v>
      </c>
      <c r="J22" s="148">
        <f t="shared" si="2"/>
        <v>15674.865975000001</v>
      </c>
      <c r="K22" s="148">
        <f t="shared" si="2"/>
        <v>33351.529180000005</v>
      </c>
      <c r="L22" s="148">
        <f t="shared" si="2"/>
        <v>43769.472803750003</v>
      </c>
      <c r="M22" s="148">
        <f t="shared" si="2"/>
        <v>37330.872792500006</v>
      </c>
      <c r="N22" s="148">
        <f t="shared" si="2"/>
        <v>51218.89223125</v>
      </c>
      <c r="O22" s="344">
        <f t="shared" si="4"/>
        <v>437681.50030250003</v>
      </c>
    </row>
    <row r="23" spans="1:15" ht="15" customHeight="1" x14ac:dyDescent="0.25">
      <c r="A23" s="161" t="s">
        <v>122</v>
      </c>
      <c r="B23" s="162" t="s">
        <v>196</v>
      </c>
      <c r="C23" s="147">
        <f t="shared" ref="C23:N23" si="5">C12*1.10231125</f>
        <v>19038.723077950002</v>
      </c>
      <c r="D23" s="148">
        <f t="shared" si="5"/>
        <v>42878.606897725003</v>
      </c>
      <c r="E23" s="148">
        <f t="shared" si="5"/>
        <v>12103.972773075002</v>
      </c>
      <c r="F23" s="148">
        <f t="shared" si="5"/>
        <v>12028.023527950003</v>
      </c>
      <c r="G23" s="148">
        <f t="shared" si="5"/>
        <v>81692.176506375021</v>
      </c>
      <c r="H23" s="148">
        <f t="shared" si="5"/>
        <v>191695.89469550003</v>
      </c>
      <c r="I23" s="148">
        <f t="shared" si="5"/>
        <v>187123.75013897501</v>
      </c>
      <c r="J23" s="148">
        <f t="shared" si="5"/>
        <v>64052.087988650004</v>
      </c>
      <c r="K23" s="148">
        <f t="shared" si="5"/>
        <v>84810.76935620002</v>
      </c>
      <c r="L23" s="148">
        <f t="shared" si="5"/>
        <v>107825.72752892501</v>
      </c>
      <c r="M23" s="148">
        <f t="shared" si="5"/>
        <v>102969.64964062501</v>
      </c>
      <c r="N23" s="148">
        <f t="shared" si="5"/>
        <v>94224.97040192502</v>
      </c>
      <c r="O23" s="344">
        <f t="shared" si="4"/>
        <v>1000444.3525338751</v>
      </c>
    </row>
    <row r="24" spans="1:15" ht="15.6" customHeight="1" x14ac:dyDescent="0.25">
      <c r="A24" s="127"/>
      <c r="B24" s="155" t="s">
        <v>222</v>
      </c>
      <c r="C24" s="147">
        <f>C13*1.10231125</f>
        <v>15328.740242500002</v>
      </c>
      <c r="D24" s="148">
        <f t="shared" ref="D24:N24" si="6">D13*1.10231125</f>
        <v>5684.6191162500008</v>
      </c>
      <c r="E24" s="148">
        <f t="shared" si="6"/>
        <v>7540.9112612500003</v>
      </c>
      <c r="F24" s="148">
        <f t="shared" si="6"/>
        <v>4291.2976962500006</v>
      </c>
      <c r="G24" s="148">
        <f t="shared" si="6"/>
        <v>3424.8810537500003</v>
      </c>
      <c r="H24" s="148">
        <f t="shared" si="6"/>
        <v>4784.0308250000007</v>
      </c>
      <c r="I24" s="148">
        <f t="shared" si="6"/>
        <v>4746.5522424999999</v>
      </c>
      <c r="J24" s="148">
        <f t="shared" si="6"/>
        <v>19057.859201250001</v>
      </c>
      <c r="K24" s="148">
        <f t="shared" si="6"/>
        <v>6123.3389937500006</v>
      </c>
      <c r="L24" s="148">
        <f t="shared" si="6"/>
        <v>7917.9017087500006</v>
      </c>
      <c r="M24" s="148">
        <f t="shared" si="6"/>
        <v>5370.4604100000006</v>
      </c>
      <c r="N24" s="148">
        <f t="shared" si="6"/>
        <v>6939.0493187500006</v>
      </c>
      <c r="O24" s="344">
        <f t="shared" si="4"/>
        <v>91209.642070000002</v>
      </c>
    </row>
    <row r="25" spans="1:15" ht="15" customHeight="1" x14ac:dyDescent="0.25">
      <c r="A25" s="134"/>
      <c r="B25" s="163" t="s">
        <v>35</v>
      </c>
      <c r="C25" s="164">
        <f t="shared" ref="C25:N25" si="7">SUM(C19:C24)</f>
        <v>312235.87859795004</v>
      </c>
      <c r="D25" s="165">
        <f t="shared" si="7"/>
        <v>225038.84789397498</v>
      </c>
      <c r="E25" s="165">
        <f t="shared" si="7"/>
        <v>184100.90404432503</v>
      </c>
      <c r="F25" s="165">
        <f t="shared" si="7"/>
        <v>280019.73000545002</v>
      </c>
      <c r="G25" s="165">
        <f t="shared" si="7"/>
        <v>229604.70927637504</v>
      </c>
      <c r="H25" s="165">
        <f t="shared" si="7"/>
        <v>313203.66378300008</v>
      </c>
      <c r="I25" s="165">
        <f t="shared" si="7"/>
        <v>312945.96545897506</v>
      </c>
      <c r="J25" s="165">
        <f t="shared" si="7"/>
        <v>204905.47591891669</v>
      </c>
      <c r="K25" s="165">
        <f t="shared" si="7"/>
        <v>261742.79872285575</v>
      </c>
      <c r="L25" s="165">
        <f t="shared" si="7"/>
        <v>251774.24639670143</v>
      </c>
      <c r="M25" s="165">
        <f t="shared" si="7"/>
        <v>285988.94892187987</v>
      </c>
      <c r="N25" s="165">
        <f t="shared" si="7"/>
        <v>208694.89156759638</v>
      </c>
      <c r="O25" s="555">
        <f t="shared" si="4"/>
        <v>3070256.0605880003</v>
      </c>
    </row>
    <row r="26" spans="1:15" ht="11.4" customHeight="1" x14ac:dyDescent="0.25">
      <c r="A26" s="67"/>
      <c r="B26" s="67"/>
      <c r="C26" s="67"/>
      <c r="D26" s="67"/>
      <c r="E26" s="67"/>
      <c r="F26" s="67"/>
      <c r="G26" s="67"/>
      <c r="H26" s="67"/>
      <c r="I26" s="67"/>
      <c r="J26" s="67"/>
      <c r="K26" s="67"/>
      <c r="L26" s="67"/>
      <c r="M26" s="67"/>
      <c r="N26" s="67"/>
      <c r="O26" s="67"/>
    </row>
    <row r="27" spans="1:15" ht="16.2" customHeight="1" x14ac:dyDescent="0.25">
      <c r="A27" s="67" t="s">
        <v>197</v>
      </c>
      <c r="B27" s="93"/>
      <c r="C27" s="93"/>
      <c r="D27" s="67"/>
      <c r="E27" s="67"/>
      <c r="F27" s="67"/>
      <c r="G27" s="67"/>
      <c r="H27" s="67"/>
      <c r="I27" s="166"/>
      <c r="J27" s="67"/>
      <c r="K27" s="67"/>
      <c r="L27" s="67"/>
      <c r="M27" s="67"/>
      <c r="N27" s="67"/>
      <c r="O27" s="67"/>
    </row>
    <row r="28" spans="1:15" ht="16.2" customHeight="1" x14ac:dyDescent="0.25">
      <c r="A28" s="67" t="s">
        <v>123</v>
      </c>
      <c r="B28" s="93"/>
      <c r="C28" s="93"/>
      <c r="D28" s="67"/>
      <c r="E28" s="67"/>
      <c r="F28" s="67"/>
      <c r="G28" s="67"/>
      <c r="H28" s="67"/>
      <c r="I28" s="67"/>
      <c r="J28" s="67"/>
      <c r="K28" s="67"/>
      <c r="L28" s="67"/>
      <c r="M28" s="67"/>
      <c r="N28" s="67"/>
      <c r="O28" s="96"/>
    </row>
    <row r="29" spans="1:15" s="78" customFormat="1" ht="16.2" customHeight="1" x14ac:dyDescent="0.25">
      <c r="A29" s="67" t="s">
        <v>143</v>
      </c>
      <c r="B29" s="93"/>
      <c r="C29" s="93"/>
      <c r="D29" s="67"/>
      <c r="E29" s="67"/>
      <c r="F29" s="67"/>
      <c r="G29" s="67"/>
      <c r="H29" s="67"/>
      <c r="I29" s="67"/>
      <c r="J29" s="67"/>
      <c r="K29" s="67"/>
      <c r="L29" s="67"/>
      <c r="M29" s="67"/>
      <c r="N29" s="67"/>
      <c r="O29" s="428"/>
    </row>
    <row r="30" spans="1:15" s="429" customFormat="1" ht="16.2" customHeight="1" x14ac:dyDescent="0.25">
      <c r="A30" s="291" t="s">
        <v>309</v>
      </c>
      <c r="B30" s="80"/>
      <c r="C30" s="93"/>
      <c r="D30" s="67"/>
      <c r="E30" s="67"/>
      <c r="F30" s="67"/>
      <c r="G30" s="67"/>
      <c r="H30" s="67"/>
      <c r="I30" s="67"/>
      <c r="J30" s="67"/>
      <c r="K30" s="67"/>
      <c r="L30" s="67"/>
      <c r="M30" s="67"/>
      <c r="N30" s="67"/>
      <c r="O30" s="428"/>
    </row>
    <row r="31" spans="1:15" ht="16.2" customHeight="1" x14ac:dyDescent="0.25">
      <c r="A31" s="67" t="s">
        <v>127</v>
      </c>
      <c r="B31" s="93"/>
      <c r="C31" s="167"/>
      <c r="D31" s="67"/>
      <c r="E31" s="168"/>
      <c r="F31" s="67"/>
      <c r="G31" s="168"/>
      <c r="H31" s="67"/>
      <c r="I31" s="67"/>
      <c r="J31" s="67"/>
      <c r="K31" s="67"/>
      <c r="L31" s="67"/>
      <c r="M31" s="67"/>
      <c r="N31" s="67"/>
      <c r="O31" s="67"/>
    </row>
    <row r="32" spans="1:15" x14ac:dyDescent="0.25">
      <c r="C32" s="80"/>
      <c r="D32" s="80"/>
      <c r="E32" s="80"/>
      <c r="F32" s="80"/>
      <c r="G32" s="80"/>
      <c r="H32" s="80"/>
      <c r="I32" s="80"/>
      <c r="O32" s="82"/>
    </row>
    <row r="33" spans="1:15" x14ac:dyDescent="0.25">
      <c r="A33" s="80"/>
      <c r="B33" s="80"/>
      <c r="C33" s="80"/>
      <c r="D33" s="80"/>
      <c r="E33" s="80"/>
      <c r="F33" s="80"/>
      <c r="G33" s="80"/>
      <c r="H33" s="80"/>
      <c r="I33" s="80"/>
      <c r="O33" s="82"/>
    </row>
  </sheetData>
  <mergeCells count="7">
    <mergeCell ref="A18:B18"/>
    <mergeCell ref="C17:N17"/>
    <mergeCell ref="C16:N16"/>
    <mergeCell ref="A7:B7"/>
    <mergeCell ref="C2:E2"/>
    <mergeCell ref="F2:N2"/>
    <mergeCell ref="C5:N5"/>
  </mergeCells>
  <pageMargins left="0.5" right="0.17" top="1" bottom="0.17" header="0.3" footer="0.17"/>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R31"/>
  <sheetViews>
    <sheetView zoomScaleNormal="100" workbookViewId="0">
      <selection sqref="A1:N31"/>
    </sheetView>
  </sheetViews>
  <sheetFormatPr defaultRowHeight="13.2" x14ac:dyDescent="0.25"/>
  <cols>
    <col min="1" max="1" width="28.33203125" customWidth="1"/>
    <col min="2" max="6" width="9.6640625" customWidth="1"/>
    <col min="7" max="7" width="9.44140625" style="30" customWidth="1"/>
    <col min="8" max="13" width="9.44140625" customWidth="1"/>
    <col min="14" max="14" width="15.6640625" customWidth="1"/>
    <col min="15" max="15" width="10.33203125" customWidth="1"/>
    <col min="16" max="16" width="9.109375" bestFit="1" customWidth="1"/>
  </cols>
  <sheetData>
    <row r="1" spans="1:18" ht="21.15" customHeight="1" x14ac:dyDescent="0.3">
      <c r="A1" s="582" t="s">
        <v>267</v>
      </c>
      <c r="B1" s="583"/>
      <c r="C1" s="583"/>
      <c r="D1" s="584"/>
      <c r="E1" s="584"/>
      <c r="F1" s="584"/>
      <c r="G1" s="584"/>
      <c r="H1" s="584"/>
      <c r="I1" s="584"/>
      <c r="J1" s="584"/>
      <c r="K1" s="584"/>
      <c r="L1" s="584"/>
      <c r="M1" s="584"/>
      <c r="N1" s="584"/>
    </row>
    <row r="2" spans="1:18" ht="31.65" customHeight="1" x14ac:dyDescent="0.25">
      <c r="A2" s="194"/>
      <c r="B2" s="195" t="s">
        <v>219</v>
      </c>
      <c r="C2" s="195" t="s">
        <v>227</v>
      </c>
      <c r="D2" s="195" t="s">
        <v>229</v>
      </c>
      <c r="E2" s="470" t="s">
        <v>268</v>
      </c>
      <c r="F2" s="195" t="s">
        <v>234</v>
      </c>
      <c r="G2" s="195" t="s">
        <v>238</v>
      </c>
      <c r="H2" s="195" t="s">
        <v>242</v>
      </c>
      <c r="I2" s="195" t="s">
        <v>250</v>
      </c>
      <c r="J2" s="470" t="s">
        <v>269</v>
      </c>
      <c r="K2" s="195" t="s">
        <v>273</v>
      </c>
      <c r="L2" s="195" t="s">
        <v>287</v>
      </c>
      <c r="M2" s="196" t="s">
        <v>307</v>
      </c>
      <c r="N2" s="197" t="s">
        <v>306</v>
      </c>
    </row>
    <row r="3" spans="1:18" s="78" customFormat="1" ht="18" customHeight="1" x14ac:dyDescent="0.25">
      <c r="A3" s="169"/>
      <c r="B3" s="586" t="s">
        <v>66</v>
      </c>
      <c r="C3" s="587"/>
      <c r="D3" s="587"/>
      <c r="E3" s="587"/>
      <c r="F3" s="587"/>
      <c r="G3" s="587"/>
      <c r="H3" s="587"/>
      <c r="I3" s="587"/>
      <c r="J3" s="587"/>
      <c r="K3" s="587"/>
      <c r="L3" s="587"/>
      <c r="M3" s="588"/>
      <c r="N3" s="170"/>
    </row>
    <row r="4" spans="1:18" ht="15.6" customHeight="1" x14ac:dyDescent="0.25">
      <c r="A4" s="171" t="s">
        <v>43</v>
      </c>
      <c r="B4" s="172"/>
      <c r="C4" s="173"/>
      <c r="D4" s="173"/>
      <c r="E4" s="173"/>
      <c r="F4" s="174"/>
      <c r="G4" s="173"/>
      <c r="H4" s="173"/>
      <c r="I4" s="90"/>
      <c r="J4" s="90"/>
      <c r="K4" s="175"/>
      <c r="L4" s="175"/>
      <c r="M4" s="176"/>
      <c r="N4" s="177"/>
    </row>
    <row r="5" spans="1:18" ht="15.6" customHeight="1" x14ac:dyDescent="0.25">
      <c r="A5" s="178" t="s">
        <v>69</v>
      </c>
      <c r="B5" s="179">
        <v>0</v>
      </c>
      <c r="C5" s="180">
        <v>25000</v>
      </c>
      <c r="D5" s="180">
        <v>0</v>
      </c>
      <c r="E5" s="181">
        <v>0</v>
      </c>
      <c r="F5" s="180">
        <v>37251</v>
      </c>
      <c r="G5" s="182">
        <v>26656</v>
      </c>
      <c r="H5" s="173">
        <v>73165</v>
      </c>
      <c r="I5" s="90">
        <v>8908</v>
      </c>
      <c r="J5" s="90">
        <v>30000</v>
      </c>
      <c r="K5" s="479">
        <v>16595</v>
      </c>
      <c r="L5" s="175">
        <v>23260</v>
      </c>
      <c r="M5" s="176">
        <v>26000</v>
      </c>
      <c r="N5" s="177">
        <f>SUM(B5:M5)</f>
        <v>266835</v>
      </c>
      <c r="Q5" s="79"/>
    </row>
    <row r="6" spans="1:18" ht="15.6" customHeight="1" x14ac:dyDescent="0.25">
      <c r="A6" s="178" t="s">
        <v>70</v>
      </c>
      <c r="B6" s="179">
        <v>1017</v>
      </c>
      <c r="C6" s="180">
        <v>707</v>
      </c>
      <c r="D6" s="180">
        <v>89</v>
      </c>
      <c r="E6" s="181">
        <v>624</v>
      </c>
      <c r="F6" s="180">
        <v>605</v>
      </c>
      <c r="G6" s="182">
        <v>2667</v>
      </c>
      <c r="H6" s="173">
        <v>779</v>
      </c>
      <c r="I6" s="90">
        <v>1521</v>
      </c>
      <c r="J6" s="90">
        <v>1639</v>
      </c>
      <c r="K6" s="479">
        <v>1484</v>
      </c>
      <c r="L6" s="175">
        <v>1485</v>
      </c>
      <c r="M6" s="176">
        <v>2689</v>
      </c>
      <c r="N6" s="177">
        <f t="shared" ref="N6:N20" si="0">SUM(B6:M6)</f>
        <v>15306</v>
      </c>
      <c r="P6" s="79"/>
      <c r="Q6" s="79"/>
    </row>
    <row r="7" spans="1:18" ht="15.6" customHeight="1" x14ac:dyDescent="0.25">
      <c r="A7" s="178" t="s">
        <v>71</v>
      </c>
      <c r="B7" s="179">
        <v>3139</v>
      </c>
      <c r="C7" s="180">
        <v>6116</v>
      </c>
      <c r="D7" s="180">
        <v>6030</v>
      </c>
      <c r="E7" s="181">
        <v>6849</v>
      </c>
      <c r="F7" s="180">
        <v>10041</v>
      </c>
      <c r="G7" s="182">
        <v>17987</v>
      </c>
      <c r="H7" s="173">
        <v>6486</v>
      </c>
      <c r="I7" s="173">
        <v>10057</v>
      </c>
      <c r="J7" s="90">
        <v>9014</v>
      </c>
      <c r="K7" s="479">
        <v>12597</v>
      </c>
      <c r="L7" s="175">
        <v>16069</v>
      </c>
      <c r="M7" s="176">
        <v>18979</v>
      </c>
      <c r="N7" s="177">
        <f t="shared" si="0"/>
        <v>123364</v>
      </c>
      <c r="P7" s="79"/>
      <c r="Q7" s="79"/>
    </row>
    <row r="8" spans="1:18" s="78" customFormat="1" ht="15.6" customHeight="1" x14ac:dyDescent="0.25">
      <c r="A8" s="178" t="s">
        <v>163</v>
      </c>
      <c r="B8" s="179">
        <v>40</v>
      </c>
      <c r="C8" s="180">
        <v>0</v>
      </c>
      <c r="D8" s="180">
        <v>0</v>
      </c>
      <c r="E8" s="181">
        <v>0</v>
      </c>
      <c r="F8" s="180">
        <v>0</v>
      </c>
      <c r="G8" s="182">
        <v>480</v>
      </c>
      <c r="H8" s="173">
        <v>0</v>
      </c>
      <c r="I8" s="173">
        <v>0</v>
      </c>
      <c r="J8" s="90">
        <v>0</v>
      </c>
      <c r="K8" s="479">
        <v>0</v>
      </c>
      <c r="L8" s="175">
        <v>0</v>
      </c>
      <c r="M8" s="176">
        <v>240</v>
      </c>
      <c r="N8" s="177">
        <f t="shared" si="0"/>
        <v>760</v>
      </c>
      <c r="P8" s="79"/>
      <c r="Q8" s="79"/>
    </row>
    <row r="9" spans="1:18" s="429" customFormat="1" ht="15.6" customHeight="1" x14ac:dyDescent="0.25">
      <c r="A9" s="178" t="s">
        <v>305</v>
      </c>
      <c r="B9" s="179">
        <v>0</v>
      </c>
      <c r="C9" s="180">
        <v>0</v>
      </c>
      <c r="D9" s="180">
        <v>0</v>
      </c>
      <c r="E9" s="181">
        <v>0</v>
      </c>
      <c r="F9" s="180">
        <v>0</v>
      </c>
      <c r="G9" s="182">
        <v>0</v>
      </c>
      <c r="H9" s="173">
        <v>0</v>
      </c>
      <c r="I9" s="173">
        <v>0</v>
      </c>
      <c r="J9" s="90">
        <v>0</v>
      </c>
      <c r="K9" s="479">
        <v>0</v>
      </c>
      <c r="L9" s="175">
        <v>0</v>
      </c>
      <c r="M9" s="176">
        <v>220</v>
      </c>
      <c r="N9" s="177">
        <f t="shared" si="0"/>
        <v>220</v>
      </c>
      <c r="P9" s="79"/>
      <c r="Q9" s="79"/>
    </row>
    <row r="10" spans="1:18" ht="15.6" customHeight="1" x14ac:dyDescent="0.25">
      <c r="A10" s="178" t="s">
        <v>72</v>
      </c>
      <c r="B10" s="179">
        <v>0</v>
      </c>
      <c r="C10" s="180">
        <v>420</v>
      </c>
      <c r="D10" s="180">
        <v>0</v>
      </c>
      <c r="E10" s="181">
        <v>0</v>
      </c>
      <c r="F10" s="180">
        <v>700</v>
      </c>
      <c r="G10" s="182">
        <v>0</v>
      </c>
      <c r="H10" s="173">
        <v>0</v>
      </c>
      <c r="I10" s="90">
        <v>0</v>
      </c>
      <c r="J10" s="90">
        <v>0</v>
      </c>
      <c r="K10" s="479">
        <v>0</v>
      </c>
      <c r="L10" s="175">
        <v>0</v>
      </c>
      <c r="M10" s="176">
        <v>0</v>
      </c>
      <c r="N10" s="177">
        <f t="shared" si="0"/>
        <v>1120</v>
      </c>
      <c r="P10" s="79"/>
      <c r="Q10" s="78"/>
      <c r="R10" s="44"/>
    </row>
    <row r="11" spans="1:18" ht="15.6" customHeight="1" x14ac:dyDescent="0.25">
      <c r="A11" s="471" t="s">
        <v>265</v>
      </c>
      <c r="B11" s="183">
        <v>0</v>
      </c>
      <c r="C11" s="180">
        <v>0</v>
      </c>
      <c r="D11" s="180">
        <v>0</v>
      </c>
      <c r="E11" s="181">
        <v>0</v>
      </c>
      <c r="F11" s="184">
        <v>0</v>
      </c>
      <c r="G11" s="182">
        <v>0</v>
      </c>
      <c r="H11" s="173">
        <v>0</v>
      </c>
      <c r="I11" s="90">
        <v>0</v>
      </c>
      <c r="J11" s="90">
        <v>0</v>
      </c>
      <c r="K11" s="479">
        <v>0</v>
      </c>
      <c r="L11" s="175">
        <v>0</v>
      </c>
      <c r="M11" s="176">
        <v>0</v>
      </c>
      <c r="N11" s="177">
        <f t="shared" si="0"/>
        <v>0</v>
      </c>
      <c r="P11" s="78"/>
      <c r="Q11" s="79"/>
    </row>
    <row r="12" spans="1:18" s="78" customFormat="1" ht="15.6" customHeight="1" x14ac:dyDescent="0.25">
      <c r="A12" s="178" t="s">
        <v>162</v>
      </c>
      <c r="B12" s="183">
        <v>5101</v>
      </c>
      <c r="C12" s="180">
        <v>0</v>
      </c>
      <c r="D12" s="180">
        <v>0</v>
      </c>
      <c r="E12" s="181">
        <v>0</v>
      </c>
      <c r="F12" s="184">
        <v>0</v>
      </c>
      <c r="G12" s="182">
        <v>15069</v>
      </c>
      <c r="H12" s="173">
        <v>35</v>
      </c>
      <c r="I12" s="90">
        <v>52</v>
      </c>
      <c r="J12" s="90">
        <v>0</v>
      </c>
      <c r="K12" s="479">
        <v>0</v>
      </c>
      <c r="L12" s="175">
        <v>0</v>
      </c>
      <c r="M12" s="176">
        <v>681</v>
      </c>
      <c r="N12" s="177">
        <f t="shared" si="0"/>
        <v>20938</v>
      </c>
      <c r="Q12" s="79"/>
    </row>
    <row r="13" spans="1:18" ht="15.6" customHeight="1" x14ac:dyDescent="0.25">
      <c r="A13" s="178" t="s">
        <v>73</v>
      </c>
      <c r="B13" s="179">
        <v>4546</v>
      </c>
      <c r="C13" s="180">
        <v>2898</v>
      </c>
      <c r="D13" s="180">
        <v>2786</v>
      </c>
      <c r="E13" s="185">
        <v>1857</v>
      </c>
      <c r="F13" s="184">
        <v>3689</v>
      </c>
      <c r="G13" s="182">
        <v>3586</v>
      </c>
      <c r="H13" s="173">
        <v>1890</v>
      </c>
      <c r="I13" s="90">
        <v>2503</v>
      </c>
      <c r="J13" s="90">
        <v>1751</v>
      </c>
      <c r="K13" s="479">
        <v>1815</v>
      </c>
      <c r="L13" s="175">
        <v>1294</v>
      </c>
      <c r="M13" s="176">
        <v>4094</v>
      </c>
      <c r="N13" s="177">
        <f>SUM(B13:M13)</f>
        <v>32709</v>
      </c>
      <c r="P13" s="78"/>
      <c r="Q13" s="79"/>
    </row>
    <row r="14" spans="1:18" ht="15.6" customHeight="1" x14ac:dyDescent="0.25">
      <c r="A14" s="178" t="s">
        <v>74</v>
      </c>
      <c r="B14" s="179">
        <v>450</v>
      </c>
      <c r="C14" s="180">
        <v>0</v>
      </c>
      <c r="D14" s="180">
        <v>0</v>
      </c>
      <c r="E14" s="181">
        <v>0</v>
      </c>
      <c r="F14" s="180">
        <v>925</v>
      </c>
      <c r="G14" s="182">
        <v>2040</v>
      </c>
      <c r="H14" s="173">
        <v>1578</v>
      </c>
      <c r="I14" s="90">
        <v>873</v>
      </c>
      <c r="J14" s="90">
        <v>1450</v>
      </c>
      <c r="K14" s="479">
        <v>1458</v>
      </c>
      <c r="L14" s="175">
        <v>13800</v>
      </c>
      <c r="M14" s="176">
        <v>2159</v>
      </c>
      <c r="N14" s="177">
        <f t="shared" si="0"/>
        <v>24733</v>
      </c>
      <c r="P14" s="78"/>
      <c r="Q14" s="79"/>
    </row>
    <row r="15" spans="1:18" ht="15.6" customHeight="1" x14ac:dyDescent="0.25">
      <c r="A15" s="178" t="s">
        <v>75</v>
      </c>
      <c r="B15" s="179">
        <v>548</v>
      </c>
      <c r="C15" s="180">
        <v>107</v>
      </c>
      <c r="D15" s="180">
        <v>469</v>
      </c>
      <c r="E15" s="185">
        <v>472</v>
      </c>
      <c r="F15" s="184">
        <v>894</v>
      </c>
      <c r="G15" s="182">
        <v>21664</v>
      </c>
      <c r="H15" s="173">
        <v>427</v>
      </c>
      <c r="I15" s="90">
        <v>721</v>
      </c>
      <c r="J15" s="90">
        <v>587</v>
      </c>
      <c r="K15" s="479">
        <v>624</v>
      </c>
      <c r="L15" s="175">
        <v>642</v>
      </c>
      <c r="M15" s="176">
        <v>18876</v>
      </c>
      <c r="N15" s="177">
        <f t="shared" si="0"/>
        <v>46031</v>
      </c>
    </row>
    <row r="16" spans="1:18" s="66" customFormat="1" ht="15.6" customHeight="1" x14ac:dyDescent="0.25">
      <c r="A16" s="471" t="s">
        <v>266</v>
      </c>
      <c r="B16" s="179">
        <v>0</v>
      </c>
      <c r="C16" s="180">
        <v>0</v>
      </c>
      <c r="D16" s="180">
        <v>0</v>
      </c>
      <c r="E16" s="185">
        <v>0</v>
      </c>
      <c r="F16" s="184">
        <v>0</v>
      </c>
      <c r="G16" s="182">
        <v>48497</v>
      </c>
      <c r="H16" s="173">
        <v>0</v>
      </c>
      <c r="I16" s="90">
        <v>16082</v>
      </c>
      <c r="J16" s="90">
        <v>0</v>
      </c>
      <c r="K16" s="479">
        <v>0</v>
      </c>
      <c r="L16" s="175">
        <v>0</v>
      </c>
      <c r="M16" s="176">
        <v>60</v>
      </c>
      <c r="N16" s="177">
        <f t="shared" si="0"/>
        <v>64639</v>
      </c>
      <c r="P16" s="81"/>
    </row>
    <row r="17" spans="1:17" ht="15.6" customHeight="1" x14ac:dyDescent="0.25">
      <c r="A17" s="178" t="s">
        <v>76</v>
      </c>
      <c r="B17" s="179">
        <v>298</v>
      </c>
      <c r="C17" s="180">
        <v>66</v>
      </c>
      <c r="D17" s="180">
        <v>0</v>
      </c>
      <c r="E17" s="185">
        <v>0</v>
      </c>
      <c r="F17" s="184">
        <v>0</v>
      </c>
      <c r="G17" s="182">
        <v>0</v>
      </c>
      <c r="H17" s="173">
        <v>0</v>
      </c>
      <c r="I17" s="173">
        <v>0</v>
      </c>
      <c r="J17" s="173">
        <v>502</v>
      </c>
      <c r="K17" s="479">
        <v>1019</v>
      </c>
      <c r="L17" s="175">
        <v>1053</v>
      </c>
      <c r="M17" s="176">
        <v>2196</v>
      </c>
      <c r="N17" s="177">
        <f t="shared" si="0"/>
        <v>5134</v>
      </c>
      <c r="P17" s="79"/>
      <c r="Q17" s="87"/>
    </row>
    <row r="18" spans="1:17" s="66" customFormat="1" ht="15.6" customHeight="1" x14ac:dyDescent="0.25">
      <c r="A18" s="178" t="s">
        <v>125</v>
      </c>
      <c r="B18" s="179">
        <v>0</v>
      </c>
      <c r="C18" s="180">
        <v>0</v>
      </c>
      <c r="D18" s="180">
        <v>0</v>
      </c>
      <c r="E18" s="185">
        <v>0</v>
      </c>
      <c r="F18" s="92">
        <v>15000</v>
      </c>
      <c r="G18" s="182">
        <v>23500</v>
      </c>
      <c r="H18" s="173">
        <v>73190</v>
      </c>
      <c r="I18" s="173">
        <v>13361</v>
      </c>
      <c r="J18" s="173">
        <v>27150</v>
      </c>
      <c r="K18" s="479">
        <v>54000</v>
      </c>
      <c r="L18" s="175">
        <v>26515</v>
      </c>
      <c r="M18" s="176">
        <v>0</v>
      </c>
      <c r="N18" s="177">
        <f t="shared" si="0"/>
        <v>232716</v>
      </c>
      <c r="P18" s="81"/>
      <c r="Q18" s="82"/>
    </row>
    <row r="19" spans="1:17" s="66" customFormat="1" ht="15.6" customHeight="1" x14ac:dyDescent="0.25">
      <c r="A19" s="178" t="s">
        <v>128</v>
      </c>
      <c r="B19" s="179">
        <v>74</v>
      </c>
      <c r="C19" s="180">
        <v>0</v>
      </c>
      <c r="D19" s="180">
        <v>0</v>
      </c>
      <c r="E19" s="185">
        <v>0</v>
      </c>
      <c r="F19" s="184">
        <v>0</v>
      </c>
      <c r="G19" s="182">
        <v>76</v>
      </c>
      <c r="H19" s="173">
        <v>0</v>
      </c>
      <c r="I19" s="173">
        <v>0</v>
      </c>
      <c r="J19" s="173">
        <v>0</v>
      </c>
      <c r="K19" s="479">
        <v>0</v>
      </c>
      <c r="L19" s="175">
        <v>0</v>
      </c>
      <c r="M19" s="176">
        <v>114</v>
      </c>
      <c r="N19" s="177">
        <f t="shared" si="0"/>
        <v>264</v>
      </c>
      <c r="P19" s="121"/>
      <c r="Q19" s="87"/>
    </row>
    <row r="20" spans="1:17" ht="15.6" customHeight="1" x14ac:dyDescent="0.25">
      <c r="A20" s="178" t="s">
        <v>106</v>
      </c>
      <c r="B20" s="179">
        <v>1081</v>
      </c>
      <c r="C20" s="180">
        <v>1383</v>
      </c>
      <c r="D20" s="180">
        <v>985</v>
      </c>
      <c r="E20" s="185">
        <v>492</v>
      </c>
      <c r="F20" s="184">
        <v>810</v>
      </c>
      <c r="G20" s="182">
        <v>1838</v>
      </c>
      <c r="H20" s="173">
        <v>2597</v>
      </c>
      <c r="I20" s="173">
        <v>740</v>
      </c>
      <c r="J20" s="173">
        <v>491</v>
      </c>
      <c r="K20" s="479">
        <v>2689</v>
      </c>
      <c r="L20" s="175">
        <v>4007</v>
      </c>
      <c r="M20" s="176">
        <v>4333</v>
      </c>
      <c r="N20" s="177">
        <f t="shared" si="0"/>
        <v>21446</v>
      </c>
    </row>
    <row r="21" spans="1:17" ht="14.4" customHeight="1" x14ac:dyDescent="0.25">
      <c r="A21" s="186"/>
      <c r="B21" s="179"/>
      <c r="C21" s="180"/>
      <c r="D21" s="180"/>
      <c r="E21" s="185"/>
      <c r="F21" s="185"/>
      <c r="G21" s="187"/>
      <c r="H21" s="173"/>
      <c r="I21" s="90"/>
      <c r="J21" s="90"/>
      <c r="K21" s="479"/>
      <c r="L21" s="175"/>
      <c r="M21" s="176"/>
      <c r="N21" s="177"/>
    </row>
    <row r="22" spans="1:17" ht="15.6" customHeight="1" x14ac:dyDescent="0.25">
      <c r="A22" s="188" t="s">
        <v>80</v>
      </c>
      <c r="B22" s="189">
        <f t="shared" ref="B22:M22" si="1">SUM(B5:B20)</f>
        <v>16294</v>
      </c>
      <c r="C22" s="189">
        <f t="shared" si="1"/>
        <v>36697</v>
      </c>
      <c r="D22" s="189">
        <f t="shared" si="1"/>
        <v>10359</v>
      </c>
      <c r="E22" s="189">
        <f t="shared" si="1"/>
        <v>10294</v>
      </c>
      <c r="F22" s="189">
        <f t="shared" si="1"/>
        <v>69915</v>
      </c>
      <c r="G22" s="189">
        <f t="shared" si="1"/>
        <v>164060</v>
      </c>
      <c r="H22" s="189">
        <f t="shared" si="1"/>
        <v>160147</v>
      </c>
      <c r="I22" s="189">
        <f t="shared" si="1"/>
        <v>54818</v>
      </c>
      <c r="J22" s="189">
        <f t="shared" si="1"/>
        <v>72584</v>
      </c>
      <c r="K22" s="189">
        <f t="shared" si="1"/>
        <v>92281</v>
      </c>
      <c r="L22" s="189">
        <f t="shared" si="1"/>
        <v>88125</v>
      </c>
      <c r="M22" s="189">
        <f t="shared" si="1"/>
        <v>80641</v>
      </c>
      <c r="N22" s="177">
        <f>SUM(B22:M22)</f>
        <v>856215</v>
      </c>
      <c r="O22" s="1"/>
      <c r="P22" s="81"/>
      <c r="Q22" s="79"/>
    </row>
    <row r="23" spans="1:17" ht="18.600000000000001" x14ac:dyDescent="0.35">
      <c r="A23" s="190" t="s">
        <v>270</v>
      </c>
      <c r="B23" s="191">
        <f t="shared" ref="B23:M23" si="2">B22*1.06</f>
        <v>17271.64</v>
      </c>
      <c r="C23" s="192">
        <f t="shared" si="2"/>
        <v>38898.82</v>
      </c>
      <c r="D23" s="192">
        <f t="shared" si="2"/>
        <v>10980.54</v>
      </c>
      <c r="E23" s="192">
        <f t="shared" si="2"/>
        <v>10911.640000000001</v>
      </c>
      <c r="F23" s="192">
        <f t="shared" si="2"/>
        <v>74109.900000000009</v>
      </c>
      <c r="G23" s="192">
        <f t="shared" si="2"/>
        <v>173903.6</v>
      </c>
      <c r="H23" s="192">
        <f t="shared" si="2"/>
        <v>169755.82</v>
      </c>
      <c r="I23" s="192">
        <f t="shared" si="2"/>
        <v>58107.08</v>
      </c>
      <c r="J23" s="192">
        <f t="shared" si="2"/>
        <v>76939.040000000008</v>
      </c>
      <c r="K23" s="192">
        <f t="shared" si="2"/>
        <v>97817.86</v>
      </c>
      <c r="L23" s="192">
        <f t="shared" si="2"/>
        <v>93412.5</v>
      </c>
      <c r="M23" s="192">
        <f t="shared" si="2"/>
        <v>85479.46</v>
      </c>
      <c r="N23" s="482">
        <f>SUM(B23:M23)</f>
        <v>907587.9</v>
      </c>
      <c r="Q23" s="81"/>
    </row>
    <row r="24" spans="1:17" ht="10.199999999999999" customHeight="1" x14ac:dyDescent="0.3">
      <c r="A24" s="97"/>
      <c r="B24" s="98"/>
      <c r="C24" s="98"/>
      <c r="D24" s="98"/>
      <c r="E24" s="99"/>
      <c r="F24" s="98"/>
      <c r="G24" s="99"/>
      <c r="H24" s="98"/>
      <c r="I24" s="98"/>
      <c r="J24" s="98"/>
      <c r="K24" s="98"/>
      <c r="L24" s="98"/>
      <c r="M24" s="98"/>
      <c r="N24" s="100"/>
      <c r="P24" s="81"/>
    </row>
    <row r="25" spans="1:17" s="69" customFormat="1" ht="15" customHeight="1" x14ac:dyDescent="0.25">
      <c r="A25" s="580" t="s">
        <v>198</v>
      </c>
      <c r="B25" s="580"/>
      <c r="C25" s="580"/>
      <c r="D25" s="580"/>
      <c r="E25" s="580"/>
      <c r="F25" s="288"/>
      <c r="G25" s="422"/>
      <c r="H25" s="288"/>
      <c r="I25" s="288"/>
      <c r="J25" s="288"/>
      <c r="K25" s="288"/>
      <c r="L25" s="288"/>
      <c r="M25" s="288"/>
      <c r="N25" s="288"/>
      <c r="P25" s="466"/>
    </row>
    <row r="26" spans="1:17" s="7" customFormat="1" ht="15" customHeight="1" x14ac:dyDescent="0.25">
      <c r="A26" s="585" t="s">
        <v>228</v>
      </c>
      <c r="B26" s="585"/>
      <c r="C26" s="585"/>
      <c r="D26" s="585"/>
      <c r="E26" s="585"/>
      <c r="F26" s="585"/>
      <c r="G26" s="585"/>
      <c r="H26" s="585"/>
      <c r="I26" s="585"/>
      <c r="J26" s="585"/>
      <c r="K26" s="585"/>
      <c r="L26" s="585"/>
      <c r="M26" s="585"/>
      <c r="N26" s="585"/>
    </row>
    <row r="27" spans="1:17" s="7" customFormat="1" ht="14.4" customHeight="1" x14ac:dyDescent="0.25">
      <c r="A27" s="585"/>
      <c r="B27" s="585"/>
      <c r="C27" s="585"/>
      <c r="D27" s="585"/>
      <c r="E27" s="585"/>
      <c r="F27" s="585"/>
      <c r="G27" s="585"/>
      <c r="H27" s="585"/>
      <c r="I27" s="585"/>
      <c r="J27" s="585"/>
      <c r="K27" s="585"/>
      <c r="L27" s="585"/>
      <c r="M27" s="585"/>
      <c r="N27" s="585"/>
    </row>
    <row r="28" spans="1:17" s="69" customFormat="1" ht="14.4" customHeight="1" x14ac:dyDescent="0.25">
      <c r="A28" s="581" t="s">
        <v>104</v>
      </c>
      <c r="B28" s="581"/>
      <c r="C28" s="581"/>
      <c r="D28" s="581"/>
      <c r="E28" s="288"/>
      <c r="F28" s="288"/>
      <c r="G28" s="423"/>
      <c r="H28" s="424"/>
      <c r="I28" s="288"/>
      <c r="J28" s="288"/>
      <c r="K28" s="288"/>
      <c r="L28" s="288"/>
      <c r="M28" s="288"/>
      <c r="N28" s="425"/>
    </row>
    <row r="29" spans="1:17" s="426" customFormat="1" ht="27.6" customHeight="1" x14ac:dyDescent="0.25">
      <c r="A29" s="585" t="s">
        <v>271</v>
      </c>
      <c r="B29" s="585"/>
      <c r="C29" s="585"/>
      <c r="D29" s="585"/>
      <c r="E29" s="585"/>
      <c r="F29" s="585"/>
      <c r="G29" s="585"/>
      <c r="H29" s="585"/>
      <c r="I29" s="585"/>
      <c r="J29" s="585"/>
      <c r="K29" s="585"/>
      <c r="L29" s="585"/>
      <c r="M29" s="585"/>
      <c r="N29" s="585"/>
    </row>
    <row r="30" spans="1:17" s="69" customFormat="1" ht="14.25" customHeight="1" x14ac:dyDescent="0.25">
      <c r="A30" s="580" t="s">
        <v>257</v>
      </c>
      <c r="B30" s="580"/>
      <c r="C30" s="580"/>
      <c r="D30" s="580"/>
      <c r="E30" s="288"/>
      <c r="F30" s="288"/>
      <c r="G30" s="423"/>
      <c r="H30" s="424"/>
      <c r="I30" s="288"/>
      <c r="J30" s="288"/>
      <c r="K30" s="288"/>
      <c r="L30" s="288"/>
      <c r="M30" s="288"/>
      <c r="N30" s="425"/>
    </row>
    <row r="31" spans="1:17" s="66" customFormat="1" ht="14.25" customHeight="1" x14ac:dyDescent="0.25">
      <c r="A31" s="80"/>
      <c r="B31" s="80"/>
      <c r="C31" s="80"/>
      <c r="D31" s="80"/>
      <c r="E31" s="80"/>
      <c r="F31" s="80"/>
      <c r="G31" s="108"/>
      <c r="H31" s="109"/>
      <c r="I31" s="80"/>
      <c r="J31" s="80"/>
      <c r="K31" s="80"/>
      <c r="L31" s="80"/>
      <c r="M31" s="80"/>
      <c r="N31" s="110"/>
    </row>
  </sheetData>
  <mergeCells count="7">
    <mergeCell ref="A30:D30"/>
    <mergeCell ref="A28:D28"/>
    <mergeCell ref="A25:E25"/>
    <mergeCell ref="A1:N1"/>
    <mergeCell ref="A26:N27"/>
    <mergeCell ref="B3:M3"/>
    <mergeCell ref="A29:N29"/>
  </mergeCells>
  <phoneticPr fontId="26" type="noConversion"/>
  <pageMargins left="0.5" right="0.17" top="1" bottom="0.17" header="0.3" footer="0.17"/>
  <pageSetup scale="84"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X60"/>
  <sheetViews>
    <sheetView zoomScaleNormal="100" workbookViewId="0">
      <selection sqref="A1:U50"/>
    </sheetView>
  </sheetViews>
  <sheetFormatPr defaultColWidth="8.88671875" defaultRowHeight="13.2" x14ac:dyDescent="0.25"/>
  <cols>
    <col min="1" max="1" width="20" style="78" customWidth="1"/>
    <col min="2" max="2" width="11.109375" style="78" customWidth="1"/>
    <col min="3" max="4" width="10" style="78" customWidth="1"/>
    <col min="5" max="5" width="10" style="79" customWidth="1"/>
    <col min="6" max="11" width="10" style="78" customWidth="1"/>
    <col min="12" max="12" width="8.88671875" style="78" customWidth="1"/>
    <col min="13" max="13" width="9.44140625" style="78" customWidth="1"/>
    <col min="14" max="14" width="8.6640625" style="78" customWidth="1"/>
    <col min="15" max="15" width="11" style="429" customWidth="1"/>
    <col min="16" max="16" width="10.77734375" style="7" customWidth="1"/>
    <col min="17" max="17" width="10.5546875" style="78" customWidth="1"/>
    <col min="18" max="18" width="9.5546875" style="78" customWidth="1"/>
    <col min="19" max="19" width="9" style="78" customWidth="1"/>
    <col min="20" max="20" width="11.109375" style="78" customWidth="1"/>
    <col min="21" max="21" width="8.88671875" style="78"/>
    <col min="22" max="22" width="10.109375" style="78" bestFit="1" customWidth="1"/>
    <col min="23" max="23" width="11.44140625" style="78" customWidth="1"/>
    <col min="24" max="16384" width="8.88671875" style="78"/>
  </cols>
  <sheetData>
    <row r="1" spans="1:24" ht="24.6" customHeight="1" x14ac:dyDescent="0.3">
      <c r="A1" s="409" t="s">
        <v>283</v>
      </c>
      <c r="B1" s="409"/>
      <c r="C1" s="409"/>
      <c r="D1" s="409"/>
      <c r="E1" s="409"/>
      <c r="F1" s="409"/>
      <c r="G1" s="409"/>
      <c r="H1" s="409"/>
      <c r="I1" s="409"/>
      <c r="J1" s="409"/>
      <c r="K1" s="409"/>
      <c r="L1" s="409"/>
      <c r="M1" s="409"/>
      <c r="N1" s="409"/>
      <c r="O1" s="409"/>
      <c r="P1" s="409"/>
      <c r="Q1" s="409"/>
    </row>
    <row r="2" spans="1:24" ht="17.399999999999999" customHeight="1" x14ac:dyDescent="0.25">
      <c r="A2" s="21"/>
      <c r="B2" s="474" t="s">
        <v>134</v>
      </c>
      <c r="C2" s="285" t="s">
        <v>171</v>
      </c>
      <c r="D2" s="195" t="s">
        <v>170</v>
      </c>
      <c r="E2" s="195" t="s">
        <v>172</v>
      </c>
      <c r="F2" s="195" t="s">
        <v>173</v>
      </c>
      <c r="G2" s="195" t="s">
        <v>174</v>
      </c>
      <c r="H2" s="195" t="s">
        <v>175</v>
      </c>
      <c r="I2" s="195" t="s">
        <v>176</v>
      </c>
      <c r="J2" s="195" t="s">
        <v>177</v>
      </c>
      <c r="K2" s="195" t="s">
        <v>178</v>
      </c>
      <c r="L2" s="195" t="s">
        <v>179</v>
      </c>
      <c r="M2" s="195" t="s">
        <v>180</v>
      </c>
      <c r="N2" s="195">
        <v>43726</v>
      </c>
      <c r="O2" s="473" t="s">
        <v>190</v>
      </c>
      <c r="P2" s="589" t="s">
        <v>208</v>
      </c>
      <c r="Q2" s="590"/>
      <c r="R2" s="590"/>
      <c r="S2" s="591"/>
      <c r="T2" s="475"/>
    </row>
    <row r="3" spans="1:24" ht="45.6" customHeight="1" x14ac:dyDescent="0.25">
      <c r="A3" s="42"/>
      <c r="B3" s="391" t="s">
        <v>185</v>
      </c>
      <c r="C3" s="113">
        <v>43402</v>
      </c>
      <c r="D3" s="114">
        <v>43437</v>
      </c>
      <c r="E3" s="115">
        <v>43465</v>
      </c>
      <c r="F3" s="114">
        <v>43500</v>
      </c>
      <c r="G3" s="114">
        <v>43528</v>
      </c>
      <c r="H3" s="114">
        <v>43556</v>
      </c>
      <c r="I3" s="114">
        <v>43219</v>
      </c>
      <c r="J3" s="114">
        <v>43619</v>
      </c>
      <c r="K3" s="114">
        <v>43647</v>
      </c>
      <c r="L3" s="114">
        <v>43682</v>
      </c>
      <c r="M3" s="114">
        <v>43711</v>
      </c>
      <c r="N3" s="114">
        <v>43738</v>
      </c>
      <c r="O3" s="391" t="s">
        <v>288</v>
      </c>
      <c r="P3" s="476" t="s">
        <v>289</v>
      </c>
      <c r="Q3" s="477" t="s">
        <v>272</v>
      </c>
      <c r="R3" s="477" t="s">
        <v>290</v>
      </c>
      <c r="S3" s="478" t="s">
        <v>184</v>
      </c>
      <c r="T3" s="476" t="s">
        <v>306</v>
      </c>
      <c r="U3" s="2"/>
    </row>
    <row r="4" spans="1:24" ht="13.65" customHeight="1" x14ac:dyDescent="0.3">
      <c r="A4" s="198"/>
      <c r="B4" s="143"/>
      <c r="C4" s="592" t="s">
        <v>38</v>
      </c>
      <c r="D4" s="593"/>
      <c r="E4" s="593"/>
      <c r="F4" s="593"/>
      <c r="G4" s="593"/>
      <c r="H4" s="593"/>
      <c r="I4" s="593"/>
      <c r="J4" s="593"/>
      <c r="K4" s="593"/>
      <c r="L4" s="593"/>
      <c r="M4" s="593"/>
      <c r="N4" s="593"/>
      <c r="O4" s="472"/>
      <c r="P4" s="374"/>
      <c r="Q4" s="301"/>
      <c r="R4" s="301"/>
      <c r="S4" s="375"/>
      <c r="T4" s="101"/>
    </row>
    <row r="5" spans="1:24" ht="15.75" customHeight="1" x14ac:dyDescent="0.25">
      <c r="A5" s="366" t="s">
        <v>0</v>
      </c>
      <c r="B5" s="487"/>
      <c r="C5" s="488">
        <v>185</v>
      </c>
      <c r="D5" s="489">
        <v>0</v>
      </c>
      <c r="E5" s="489">
        <v>26056</v>
      </c>
      <c r="F5" s="489">
        <v>0</v>
      </c>
      <c r="G5" s="489">
        <v>16805</v>
      </c>
      <c r="H5" s="489">
        <v>0</v>
      </c>
      <c r="I5" s="489">
        <v>0</v>
      </c>
      <c r="J5" s="489">
        <v>0.37728000000061002</v>
      </c>
      <c r="K5" s="489">
        <v>0</v>
      </c>
      <c r="L5" s="490">
        <v>0</v>
      </c>
      <c r="M5" s="489">
        <v>688.62271999999939</v>
      </c>
      <c r="N5" s="489">
        <v>3592</v>
      </c>
      <c r="O5" s="491"/>
      <c r="P5" s="492">
        <f>SUM(C5:N5)</f>
        <v>47327</v>
      </c>
      <c r="Q5" s="416">
        <v>51943</v>
      </c>
      <c r="R5" s="493">
        <f>Q5-P5</f>
        <v>4616</v>
      </c>
      <c r="S5" s="494">
        <f>P5/Q5</f>
        <v>0.91113335771903814</v>
      </c>
      <c r="T5" s="495">
        <f t="shared" ref="T5:T44" si="0">B5+P5</f>
        <v>47327</v>
      </c>
      <c r="U5" s="69"/>
    </row>
    <row r="6" spans="1:24" ht="15.75" customHeight="1" x14ac:dyDescent="0.25">
      <c r="A6" s="366" t="s">
        <v>82</v>
      </c>
      <c r="B6" s="487"/>
      <c r="C6" s="488">
        <v>34645</v>
      </c>
      <c r="D6" s="489">
        <v>17499</v>
      </c>
      <c r="E6" s="489">
        <v>0</v>
      </c>
      <c r="F6" s="489">
        <v>35258</v>
      </c>
      <c r="G6" s="489">
        <v>0</v>
      </c>
      <c r="H6" s="489">
        <v>0</v>
      </c>
      <c r="I6" s="489">
        <v>0</v>
      </c>
      <c r="J6" s="489">
        <v>-0.44815000001108274</v>
      </c>
      <c r="K6" s="489">
        <v>0</v>
      </c>
      <c r="L6" s="490">
        <v>0.44815000001108274</v>
      </c>
      <c r="M6" s="489">
        <v>0</v>
      </c>
      <c r="N6" s="489">
        <v>12859</v>
      </c>
      <c r="O6" s="491"/>
      <c r="P6" s="492">
        <f t="shared" ref="P6:P43" si="1">SUM(C6:N6)</f>
        <v>100261</v>
      </c>
      <c r="Q6" s="416">
        <v>100261</v>
      </c>
      <c r="R6" s="493">
        <f t="shared" ref="R6:R44" si="2">Q6-P6</f>
        <v>0</v>
      </c>
      <c r="S6" s="494">
        <f>P6/Q6</f>
        <v>1</v>
      </c>
      <c r="T6" s="495">
        <f t="shared" si="0"/>
        <v>100261</v>
      </c>
      <c r="U6" s="69"/>
      <c r="V6" s="430"/>
    </row>
    <row r="7" spans="1:24" ht="15.75" customHeight="1" x14ac:dyDescent="0.25">
      <c r="A7" s="366" t="s">
        <v>1</v>
      </c>
      <c r="B7" s="487"/>
      <c r="C7" s="488">
        <v>0</v>
      </c>
      <c r="D7" s="489">
        <v>5098</v>
      </c>
      <c r="E7" s="489">
        <v>0</v>
      </c>
      <c r="F7" s="489">
        <v>0</v>
      </c>
      <c r="G7" s="489">
        <v>0</v>
      </c>
      <c r="H7" s="489">
        <v>0</v>
      </c>
      <c r="I7" s="489">
        <v>0</v>
      </c>
      <c r="J7" s="489">
        <v>-0.47169000000030792</v>
      </c>
      <c r="K7" s="489">
        <v>0</v>
      </c>
      <c r="L7" s="490">
        <v>0.47169000000030792</v>
      </c>
      <c r="M7" s="489">
        <v>0</v>
      </c>
      <c r="N7" s="489">
        <v>2573</v>
      </c>
      <c r="O7" s="491"/>
      <c r="P7" s="492">
        <f t="shared" si="1"/>
        <v>7671</v>
      </c>
      <c r="Q7" s="416">
        <v>7671</v>
      </c>
      <c r="R7" s="493">
        <f t="shared" si="2"/>
        <v>0</v>
      </c>
      <c r="S7" s="494">
        <f>P7/Q7</f>
        <v>1</v>
      </c>
      <c r="T7" s="495">
        <f t="shared" si="0"/>
        <v>7671</v>
      </c>
      <c r="U7" s="69"/>
      <c r="V7" s="430"/>
      <c r="W7" s="429"/>
    </row>
    <row r="8" spans="1:24" ht="15.75" customHeight="1" x14ac:dyDescent="0.25">
      <c r="A8" s="366" t="s">
        <v>2</v>
      </c>
      <c r="B8" s="487"/>
      <c r="C8" s="488">
        <v>0</v>
      </c>
      <c r="D8" s="489">
        <v>63</v>
      </c>
      <c r="E8" s="489">
        <v>0</v>
      </c>
      <c r="F8" s="489">
        <v>0</v>
      </c>
      <c r="G8" s="489">
        <v>0</v>
      </c>
      <c r="H8" s="489">
        <v>0</v>
      </c>
      <c r="I8" s="489">
        <v>0</v>
      </c>
      <c r="J8" s="489">
        <v>0.40699000000000041</v>
      </c>
      <c r="K8" s="489">
        <v>0</v>
      </c>
      <c r="L8" s="490">
        <v>104.59300999999999</v>
      </c>
      <c r="M8" s="489">
        <v>13114</v>
      </c>
      <c r="N8" s="489">
        <v>0</v>
      </c>
      <c r="O8" s="491"/>
      <c r="P8" s="492">
        <f t="shared" si="1"/>
        <v>13282</v>
      </c>
      <c r="Q8" s="416">
        <v>13288</v>
      </c>
      <c r="R8" s="493">
        <f t="shared" si="2"/>
        <v>6</v>
      </c>
      <c r="S8" s="496">
        <f t="shared" ref="S8:S9" si="3">P8/Q8</f>
        <v>0.99954846478025283</v>
      </c>
      <c r="T8" s="495">
        <f t="shared" si="0"/>
        <v>13282</v>
      </c>
      <c r="U8" s="69"/>
      <c r="V8" s="430"/>
    </row>
    <row r="9" spans="1:24" ht="15.75" customHeight="1" x14ac:dyDescent="0.25">
      <c r="A9" s="366" t="s">
        <v>3</v>
      </c>
      <c r="B9" s="497">
        <v>7565</v>
      </c>
      <c r="C9" s="488">
        <v>0</v>
      </c>
      <c r="D9" s="489">
        <v>0</v>
      </c>
      <c r="E9" s="489">
        <v>0</v>
      </c>
      <c r="F9" s="489">
        <v>0</v>
      </c>
      <c r="G9" s="489">
        <v>0</v>
      </c>
      <c r="H9" s="489">
        <v>0</v>
      </c>
      <c r="I9" s="489">
        <v>0</v>
      </c>
      <c r="J9" s="489">
        <v>0</v>
      </c>
      <c r="K9" s="489">
        <v>0</v>
      </c>
      <c r="L9" s="490">
        <v>8377</v>
      </c>
      <c r="M9" s="489">
        <v>0</v>
      </c>
      <c r="N9" s="489">
        <v>732</v>
      </c>
      <c r="O9" s="491"/>
      <c r="P9" s="492">
        <f t="shared" si="1"/>
        <v>9109</v>
      </c>
      <c r="Q9" s="416">
        <v>9663</v>
      </c>
      <c r="R9" s="493">
        <f t="shared" si="2"/>
        <v>554</v>
      </c>
      <c r="S9" s="494">
        <f t="shared" si="3"/>
        <v>0.94266790851702364</v>
      </c>
      <c r="T9" s="495">
        <f t="shared" si="0"/>
        <v>16674</v>
      </c>
      <c r="U9" s="69"/>
      <c r="X9" s="82"/>
    </row>
    <row r="10" spans="1:24" ht="15.75" customHeight="1" x14ac:dyDescent="0.25">
      <c r="A10" s="366" t="s">
        <v>37</v>
      </c>
      <c r="B10" s="497"/>
      <c r="C10" s="488">
        <v>0</v>
      </c>
      <c r="D10" s="489">
        <v>55562</v>
      </c>
      <c r="E10" s="489">
        <v>32177</v>
      </c>
      <c r="F10" s="489">
        <v>31698</v>
      </c>
      <c r="G10" s="489">
        <v>7596</v>
      </c>
      <c r="H10" s="489">
        <v>0</v>
      </c>
      <c r="I10" s="489">
        <v>0</v>
      </c>
      <c r="J10" s="489">
        <v>0.37240000000747386</v>
      </c>
      <c r="K10" s="489">
        <v>25657.627599999993</v>
      </c>
      <c r="L10" s="490">
        <v>2421</v>
      </c>
      <c r="M10" s="489">
        <v>20043</v>
      </c>
      <c r="N10" s="489">
        <v>0</v>
      </c>
      <c r="O10" s="491"/>
      <c r="P10" s="492">
        <f t="shared" si="1"/>
        <v>175155</v>
      </c>
      <c r="Q10" s="416">
        <v>175155</v>
      </c>
      <c r="R10" s="493">
        <f t="shared" si="2"/>
        <v>0</v>
      </c>
      <c r="S10" s="494">
        <f>P10/Q10</f>
        <v>1</v>
      </c>
      <c r="T10" s="495">
        <f t="shared" si="0"/>
        <v>175155</v>
      </c>
      <c r="U10" s="69"/>
      <c r="V10" s="79"/>
    </row>
    <row r="11" spans="1:24" ht="15.75" customHeight="1" x14ac:dyDescent="0.25">
      <c r="A11" s="366" t="s">
        <v>4</v>
      </c>
      <c r="B11" s="497"/>
      <c r="C11" s="488">
        <v>742</v>
      </c>
      <c r="D11" s="489">
        <v>3339</v>
      </c>
      <c r="E11" s="489">
        <v>1570</v>
      </c>
      <c r="F11" s="489">
        <v>3362</v>
      </c>
      <c r="G11" s="489">
        <v>2981</v>
      </c>
      <c r="H11" s="489">
        <v>2158</v>
      </c>
      <c r="I11" s="489">
        <v>737</v>
      </c>
      <c r="J11" s="489">
        <v>923</v>
      </c>
      <c r="K11" s="489">
        <v>457</v>
      </c>
      <c r="L11" s="490">
        <v>6262</v>
      </c>
      <c r="M11" s="489">
        <v>1962</v>
      </c>
      <c r="N11" s="489">
        <v>2263</v>
      </c>
      <c r="O11" s="491"/>
      <c r="P11" s="492">
        <f t="shared" si="1"/>
        <v>26756</v>
      </c>
      <c r="Q11" s="416">
        <v>28991</v>
      </c>
      <c r="R11" s="493">
        <f t="shared" si="2"/>
        <v>2235</v>
      </c>
      <c r="S11" s="494">
        <f>P11/Q11</f>
        <v>0.92290710910282503</v>
      </c>
      <c r="T11" s="495">
        <f t="shared" si="0"/>
        <v>26756</v>
      </c>
      <c r="U11" s="69"/>
      <c r="V11" s="430"/>
      <c r="X11" s="79"/>
    </row>
    <row r="12" spans="1:24" ht="15.75" customHeight="1" x14ac:dyDescent="0.25">
      <c r="A12" s="366" t="s">
        <v>5</v>
      </c>
      <c r="B12" s="497"/>
      <c r="C12" s="488">
        <v>0</v>
      </c>
      <c r="D12" s="489">
        <v>0</v>
      </c>
      <c r="E12" s="489">
        <v>0</v>
      </c>
      <c r="F12" s="489">
        <v>0</v>
      </c>
      <c r="G12" s="489">
        <v>0</v>
      </c>
      <c r="H12" s="489">
        <v>0</v>
      </c>
      <c r="I12" s="489">
        <v>0</v>
      </c>
      <c r="J12" s="489">
        <v>0</v>
      </c>
      <c r="K12" s="489">
        <v>0</v>
      </c>
      <c r="L12" s="490">
        <v>0</v>
      </c>
      <c r="M12" s="489">
        <v>0</v>
      </c>
      <c r="N12" s="489">
        <v>0</v>
      </c>
      <c r="O12" s="491"/>
      <c r="P12" s="492">
        <f t="shared" si="1"/>
        <v>0</v>
      </c>
      <c r="Q12" s="416">
        <v>0</v>
      </c>
      <c r="R12" s="493">
        <f t="shared" si="2"/>
        <v>0</v>
      </c>
      <c r="S12" s="494">
        <v>0</v>
      </c>
      <c r="T12" s="495">
        <f t="shared" si="0"/>
        <v>0</v>
      </c>
      <c r="U12" s="69"/>
      <c r="V12" s="79"/>
      <c r="X12" s="79"/>
    </row>
    <row r="13" spans="1:24" ht="15.75" customHeight="1" x14ac:dyDescent="0.25">
      <c r="A13" s="366" t="s">
        <v>6</v>
      </c>
      <c r="B13" s="497"/>
      <c r="C13" s="498">
        <v>0</v>
      </c>
      <c r="D13" s="489">
        <v>0</v>
      </c>
      <c r="E13" s="489">
        <v>0</v>
      </c>
      <c r="F13" s="489">
        <v>0</v>
      </c>
      <c r="G13" s="489">
        <v>0</v>
      </c>
      <c r="H13" s="489">
        <v>0</v>
      </c>
      <c r="I13" s="489">
        <v>15796</v>
      </c>
      <c r="J13" s="489">
        <v>-4.600000011123484E-4</v>
      </c>
      <c r="K13" s="489">
        <v>0</v>
      </c>
      <c r="L13" s="490">
        <v>0</v>
      </c>
      <c r="M13" s="489">
        <v>0</v>
      </c>
      <c r="N13" s="489">
        <v>2324.0004600000011</v>
      </c>
      <c r="O13" s="491"/>
      <c r="P13" s="492">
        <f t="shared" si="1"/>
        <v>18120</v>
      </c>
      <c r="Q13" s="416">
        <v>18120</v>
      </c>
      <c r="R13" s="493">
        <f t="shared" si="2"/>
        <v>0</v>
      </c>
      <c r="S13" s="494">
        <f>P13/Q13</f>
        <v>1</v>
      </c>
      <c r="T13" s="495">
        <f t="shared" si="0"/>
        <v>18120</v>
      </c>
      <c r="U13" s="69"/>
    </row>
    <row r="14" spans="1:24" ht="15.75" customHeight="1" x14ac:dyDescent="0.25">
      <c r="A14" s="366" t="s">
        <v>7</v>
      </c>
      <c r="B14" s="497"/>
      <c r="C14" s="498">
        <v>0</v>
      </c>
      <c r="D14" s="489">
        <v>0</v>
      </c>
      <c r="E14" s="489">
        <v>0</v>
      </c>
      <c r="F14" s="489">
        <v>0</v>
      </c>
      <c r="G14" s="489">
        <v>0</v>
      </c>
      <c r="H14" s="489">
        <v>0</v>
      </c>
      <c r="I14" s="489">
        <v>0</v>
      </c>
      <c r="J14" s="489">
        <v>0</v>
      </c>
      <c r="K14" s="489">
        <v>0</v>
      </c>
      <c r="L14" s="490">
        <v>0</v>
      </c>
      <c r="M14" s="489">
        <v>0</v>
      </c>
      <c r="N14" s="489">
        <v>0</v>
      </c>
      <c r="O14" s="491"/>
      <c r="P14" s="492">
        <f t="shared" si="1"/>
        <v>0</v>
      </c>
      <c r="Q14" s="416">
        <v>0</v>
      </c>
      <c r="R14" s="493">
        <f t="shared" si="2"/>
        <v>0</v>
      </c>
      <c r="S14" s="494">
        <v>0</v>
      </c>
      <c r="T14" s="495">
        <f t="shared" si="0"/>
        <v>0</v>
      </c>
      <c r="U14" s="69"/>
    </row>
    <row r="15" spans="1:24" ht="15.75" customHeight="1" x14ac:dyDescent="0.25">
      <c r="A15" s="366" t="s">
        <v>8</v>
      </c>
      <c r="B15" s="497"/>
      <c r="C15" s="498">
        <v>0</v>
      </c>
      <c r="D15" s="489">
        <v>0</v>
      </c>
      <c r="E15" s="489">
        <v>0</v>
      </c>
      <c r="F15" s="489">
        <v>19081</v>
      </c>
      <c r="G15" s="489">
        <v>38839</v>
      </c>
      <c r="H15" s="489">
        <v>61239</v>
      </c>
      <c r="I15" s="489">
        <v>0</v>
      </c>
      <c r="J15" s="489">
        <v>12088.684000000008</v>
      </c>
      <c r="K15" s="489">
        <v>51925.315999999992</v>
      </c>
      <c r="L15" s="490">
        <v>706</v>
      </c>
      <c r="M15" s="489">
        <v>235</v>
      </c>
      <c r="N15" s="489">
        <v>936</v>
      </c>
      <c r="O15" s="491"/>
      <c r="P15" s="492">
        <f t="shared" si="1"/>
        <v>185050</v>
      </c>
      <c r="Q15" s="416">
        <v>185335</v>
      </c>
      <c r="R15" s="493">
        <f t="shared" si="2"/>
        <v>285</v>
      </c>
      <c r="S15" s="494">
        <f>P15/Q15</f>
        <v>0.99846224404456796</v>
      </c>
      <c r="T15" s="495">
        <f t="shared" si="0"/>
        <v>185050</v>
      </c>
      <c r="U15" s="69"/>
    </row>
    <row r="16" spans="1:24" ht="15.75" customHeight="1" x14ac:dyDescent="0.25">
      <c r="A16" s="366" t="s">
        <v>9</v>
      </c>
      <c r="B16" s="497"/>
      <c r="C16" s="498">
        <v>0</v>
      </c>
      <c r="D16" s="489">
        <v>0</v>
      </c>
      <c r="E16" s="489">
        <v>0</v>
      </c>
      <c r="F16" s="489">
        <v>0</v>
      </c>
      <c r="G16" s="489">
        <v>11584</v>
      </c>
      <c r="H16" s="489">
        <v>0</v>
      </c>
      <c r="I16" s="489">
        <v>0</v>
      </c>
      <c r="J16" s="489">
        <v>-5.6800000002112938E-3</v>
      </c>
      <c r="K16" s="489">
        <v>0</v>
      </c>
      <c r="L16" s="490">
        <v>5.6800000002112938E-3</v>
      </c>
      <c r="M16" s="489">
        <v>0</v>
      </c>
      <c r="N16" s="489">
        <v>0</v>
      </c>
      <c r="O16" s="491"/>
      <c r="P16" s="492">
        <f t="shared" si="1"/>
        <v>11584</v>
      </c>
      <c r="Q16" s="416">
        <v>11584</v>
      </c>
      <c r="R16" s="493">
        <f t="shared" si="2"/>
        <v>0</v>
      </c>
      <c r="S16" s="494">
        <f>P16/Q16</f>
        <v>1</v>
      </c>
      <c r="T16" s="495">
        <f t="shared" si="0"/>
        <v>11584</v>
      </c>
      <c r="U16" s="69"/>
    </row>
    <row r="17" spans="1:21" ht="15.75" customHeight="1" x14ac:dyDescent="0.25">
      <c r="A17" s="366" t="s">
        <v>10</v>
      </c>
      <c r="B17" s="497"/>
      <c r="C17" s="498">
        <v>0</v>
      </c>
      <c r="D17" s="489">
        <v>0</v>
      </c>
      <c r="E17" s="489">
        <v>0</v>
      </c>
      <c r="F17" s="489">
        <v>27379</v>
      </c>
      <c r="G17" s="489">
        <v>0</v>
      </c>
      <c r="H17" s="489">
        <v>0</v>
      </c>
      <c r="I17" s="489">
        <v>0</v>
      </c>
      <c r="J17" s="489">
        <v>0</v>
      </c>
      <c r="K17" s="489">
        <v>0</v>
      </c>
      <c r="L17" s="490">
        <v>4020</v>
      </c>
      <c r="M17" s="489">
        <v>0</v>
      </c>
      <c r="N17" s="489">
        <v>0</v>
      </c>
      <c r="O17" s="491"/>
      <c r="P17" s="492">
        <f t="shared" si="1"/>
        <v>31399</v>
      </c>
      <c r="Q17" s="416">
        <v>31407</v>
      </c>
      <c r="R17" s="493">
        <f t="shared" si="2"/>
        <v>8</v>
      </c>
      <c r="S17" s="496">
        <f>P17/Q17</f>
        <v>0.99974527971471328</v>
      </c>
      <c r="T17" s="495">
        <f t="shared" si="0"/>
        <v>31399</v>
      </c>
      <c r="U17" s="69"/>
    </row>
    <row r="18" spans="1:21" ht="15.75" customHeight="1" x14ac:dyDescent="0.25">
      <c r="A18" s="366" t="s">
        <v>233</v>
      </c>
      <c r="B18" s="497"/>
      <c r="C18" s="488">
        <v>12136</v>
      </c>
      <c r="D18" s="489">
        <v>4713</v>
      </c>
      <c r="E18" s="489">
        <v>0</v>
      </c>
      <c r="F18" s="489">
        <v>0</v>
      </c>
      <c r="G18" s="489">
        <v>0</v>
      </c>
      <c r="H18" s="489">
        <v>0</v>
      </c>
      <c r="I18" s="489">
        <v>0</v>
      </c>
      <c r="J18" s="489">
        <v>0</v>
      </c>
      <c r="K18" s="489">
        <v>0</v>
      </c>
      <c r="L18" s="490">
        <v>0</v>
      </c>
      <c r="M18" s="489">
        <v>0</v>
      </c>
      <c r="N18" s="489">
        <v>0</v>
      </c>
      <c r="O18" s="491">
        <v>2479</v>
      </c>
      <c r="P18" s="492">
        <f>SUM(C18:O18)</f>
        <v>19328</v>
      </c>
      <c r="Q18" s="416">
        <v>19328</v>
      </c>
      <c r="R18" s="493">
        <f t="shared" ref="R18" si="4">Q18-P18</f>
        <v>0</v>
      </c>
      <c r="S18" s="494">
        <f>P18/Q18</f>
        <v>1</v>
      </c>
      <c r="T18" s="495">
        <f t="shared" si="0"/>
        <v>19328</v>
      </c>
      <c r="U18" s="69"/>
    </row>
    <row r="19" spans="1:21" ht="15.75" customHeight="1" x14ac:dyDescent="0.25">
      <c r="A19" s="366" t="s">
        <v>11</v>
      </c>
      <c r="B19" s="497"/>
      <c r="C19" s="498">
        <v>0</v>
      </c>
      <c r="D19" s="489">
        <v>9477</v>
      </c>
      <c r="E19" s="489">
        <v>0</v>
      </c>
      <c r="F19" s="489">
        <v>0</v>
      </c>
      <c r="G19" s="489">
        <v>0</v>
      </c>
      <c r="H19" s="489">
        <v>0</v>
      </c>
      <c r="I19" s="489">
        <v>0</v>
      </c>
      <c r="J19" s="489">
        <v>-3.8000000131432898E-4</v>
      </c>
      <c r="K19" s="489">
        <v>0</v>
      </c>
      <c r="L19" s="490">
        <v>3.8000000131432898E-4</v>
      </c>
      <c r="M19" s="489">
        <v>0</v>
      </c>
      <c r="N19" s="489">
        <v>0</v>
      </c>
      <c r="O19" s="491"/>
      <c r="P19" s="492">
        <f t="shared" si="1"/>
        <v>9477</v>
      </c>
      <c r="Q19" s="416">
        <v>10871</v>
      </c>
      <c r="R19" s="493">
        <f t="shared" si="2"/>
        <v>1394</v>
      </c>
      <c r="S19" s="494">
        <f>P19/Q19</f>
        <v>0.87176892650170179</v>
      </c>
      <c r="T19" s="495">
        <f t="shared" si="0"/>
        <v>9477</v>
      </c>
      <c r="U19" s="69"/>
    </row>
    <row r="20" spans="1:21" ht="15.75" customHeight="1" x14ac:dyDescent="0.25">
      <c r="A20" s="366" t="s">
        <v>12</v>
      </c>
      <c r="B20" s="497"/>
      <c r="C20" s="498">
        <v>0</v>
      </c>
      <c r="D20" s="489">
        <v>0</v>
      </c>
      <c r="E20" s="489">
        <v>0</v>
      </c>
      <c r="F20" s="489">
        <v>0</v>
      </c>
      <c r="G20" s="489">
        <v>0</v>
      </c>
      <c r="H20" s="489">
        <v>0</v>
      </c>
      <c r="I20" s="489">
        <v>0</v>
      </c>
      <c r="J20" s="489">
        <v>0</v>
      </c>
      <c r="K20" s="489">
        <v>0</v>
      </c>
      <c r="L20" s="490">
        <v>0</v>
      </c>
      <c r="M20" s="489">
        <v>0</v>
      </c>
      <c r="N20" s="489">
        <v>0</v>
      </c>
      <c r="O20" s="491"/>
      <c r="P20" s="492">
        <f t="shared" si="1"/>
        <v>0</v>
      </c>
      <c r="Q20" s="416">
        <v>0</v>
      </c>
      <c r="R20" s="493">
        <f t="shared" si="2"/>
        <v>0</v>
      </c>
      <c r="S20" s="494">
        <v>0</v>
      </c>
      <c r="T20" s="495">
        <f t="shared" si="0"/>
        <v>0</v>
      </c>
      <c r="U20" s="69"/>
    </row>
    <row r="21" spans="1:21" ht="15.75" customHeight="1" x14ac:dyDescent="0.25">
      <c r="A21" s="366" t="s">
        <v>13</v>
      </c>
      <c r="B21" s="497"/>
      <c r="C21" s="498">
        <v>183</v>
      </c>
      <c r="D21" s="489">
        <v>0</v>
      </c>
      <c r="E21" s="489">
        <v>7695</v>
      </c>
      <c r="F21" s="489">
        <v>30228</v>
      </c>
      <c r="G21" s="489">
        <v>3261</v>
      </c>
      <c r="H21" s="489">
        <v>0</v>
      </c>
      <c r="I21" s="489">
        <v>0</v>
      </c>
      <c r="J21" s="489">
        <v>-0.38796999999613035</v>
      </c>
      <c r="K21" s="489">
        <v>0</v>
      </c>
      <c r="L21" s="490">
        <v>527.38796999999613</v>
      </c>
      <c r="M21" s="489">
        <v>14664</v>
      </c>
      <c r="N21" s="489">
        <v>1425</v>
      </c>
      <c r="O21" s="491"/>
      <c r="P21" s="492">
        <f t="shared" si="1"/>
        <v>57983</v>
      </c>
      <c r="Q21" s="416">
        <v>57983</v>
      </c>
      <c r="R21" s="493">
        <f t="shared" si="2"/>
        <v>0</v>
      </c>
      <c r="S21" s="494">
        <f>P21/Q21</f>
        <v>1</v>
      </c>
      <c r="T21" s="495">
        <f t="shared" si="0"/>
        <v>57983</v>
      </c>
      <c r="U21" s="69"/>
    </row>
    <row r="22" spans="1:21" ht="15.75" customHeight="1" x14ac:dyDescent="0.25">
      <c r="A22" s="366" t="s">
        <v>14</v>
      </c>
      <c r="B22" s="497"/>
      <c r="C22" s="498">
        <v>0</v>
      </c>
      <c r="D22" s="489">
        <v>6293</v>
      </c>
      <c r="E22" s="489">
        <v>0</v>
      </c>
      <c r="F22" s="489">
        <v>6343</v>
      </c>
      <c r="G22" s="489">
        <v>0</v>
      </c>
      <c r="H22" s="489">
        <v>0</v>
      </c>
      <c r="I22" s="489">
        <v>0</v>
      </c>
      <c r="J22" s="489">
        <v>0</v>
      </c>
      <c r="K22" s="489">
        <v>0</v>
      </c>
      <c r="L22" s="490">
        <v>0</v>
      </c>
      <c r="M22" s="489">
        <v>0</v>
      </c>
      <c r="N22" s="489">
        <v>0</v>
      </c>
      <c r="O22" s="491">
        <v>1859</v>
      </c>
      <c r="P22" s="492">
        <f>SUM(C22:O22)</f>
        <v>14495</v>
      </c>
      <c r="Q22" s="416">
        <v>14495</v>
      </c>
      <c r="R22" s="493">
        <f t="shared" si="2"/>
        <v>0</v>
      </c>
      <c r="S22" s="494">
        <f>P22/Q22</f>
        <v>1</v>
      </c>
      <c r="T22" s="495">
        <f t="shared" si="0"/>
        <v>14495</v>
      </c>
      <c r="U22" s="69"/>
    </row>
    <row r="23" spans="1:21" ht="15.75" customHeight="1" x14ac:dyDescent="0.25">
      <c r="A23" s="366" t="s">
        <v>15</v>
      </c>
      <c r="B23" s="497"/>
      <c r="C23" s="498">
        <v>0</v>
      </c>
      <c r="D23" s="489">
        <v>0</v>
      </c>
      <c r="E23" s="489">
        <v>0</v>
      </c>
      <c r="F23" s="489">
        <v>0</v>
      </c>
      <c r="G23" s="489">
        <v>0</v>
      </c>
      <c r="H23" s="489">
        <v>0</v>
      </c>
      <c r="I23" s="489">
        <v>0</v>
      </c>
      <c r="J23" s="489">
        <v>0</v>
      </c>
      <c r="K23" s="489">
        <v>0</v>
      </c>
      <c r="L23" s="490">
        <v>0</v>
      </c>
      <c r="M23" s="489">
        <v>0</v>
      </c>
      <c r="N23" s="489">
        <v>0</v>
      </c>
      <c r="O23" s="491"/>
      <c r="P23" s="492">
        <f t="shared" si="1"/>
        <v>0</v>
      </c>
      <c r="Q23" s="416">
        <v>0</v>
      </c>
      <c r="R23" s="493">
        <f t="shared" si="2"/>
        <v>0</v>
      </c>
      <c r="S23" s="494">
        <v>0</v>
      </c>
      <c r="T23" s="495">
        <f t="shared" si="0"/>
        <v>0</v>
      </c>
      <c r="U23" s="69"/>
    </row>
    <row r="24" spans="1:21" ht="15.75" customHeight="1" x14ac:dyDescent="0.25">
      <c r="A24" s="366" t="s">
        <v>16</v>
      </c>
      <c r="B24" s="497"/>
      <c r="C24" s="498">
        <v>0</v>
      </c>
      <c r="D24" s="489">
        <v>0</v>
      </c>
      <c r="E24" s="489">
        <v>0</v>
      </c>
      <c r="F24" s="489">
        <v>0</v>
      </c>
      <c r="G24" s="489">
        <v>0</v>
      </c>
      <c r="H24" s="489">
        <v>5359</v>
      </c>
      <c r="I24" s="489">
        <v>0</v>
      </c>
      <c r="J24" s="489">
        <v>5048.2981099999997</v>
      </c>
      <c r="K24" s="489">
        <v>0</v>
      </c>
      <c r="L24" s="490">
        <v>0</v>
      </c>
      <c r="M24" s="489">
        <v>618.70189000000028</v>
      </c>
      <c r="N24" s="489">
        <v>620</v>
      </c>
      <c r="O24" s="491"/>
      <c r="P24" s="492">
        <f t="shared" si="1"/>
        <v>11646</v>
      </c>
      <c r="Q24" s="416">
        <v>12079</v>
      </c>
      <c r="R24" s="493">
        <f t="shared" si="2"/>
        <v>433</v>
      </c>
      <c r="S24" s="494">
        <f>P24/Q24</f>
        <v>0.96415266164417579</v>
      </c>
      <c r="T24" s="495">
        <f t="shared" si="0"/>
        <v>11646</v>
      </c>
      <c r="U24" s="69"/>
    </row>
    <row r="25" spans="1:21" ht="15.75" customHeight="1" x14ac:dyDescent="0.25">
      <c r="A25" s="366" t="s">
        <v>17</v>
      </c>
      <c r="B25" s="497"/>
      <c r="C25" s="498">
        <v>85</v>
      </c>
      <c r="D25" s="489">
        <v>377</v>
      </c>
      <c r="E25" s="489">
        <v>149</v>
      </c>
      <c r="F25" s="489">
        <v>12</v>
      </c>
      <c r="G25" s="489">
        <v>105</v>
      </c>
      <c r="H25" s="489">
        <v>1</v>
      </c>
      <c r="I25" s="489">
        <v>3</v>
      </c>
      <c r="J25" s="489">
        <v>147</v>
      </c>
      <c r="K25" s="489">
        <v>167</v>
      </c>
      <c r="L25" s="490">
        <v>42</v>
      </c>
      <c r="M25" s="489">
        <v>84</v>
      </c>
      <c r="N25" s="489">
        <v>333</v>
      </c>
      <c r="O25" s="491">
        <v>314</v>
      </c>
      <c r="P25" s="492">
        <f>SUM(C25:O25)</f>
        <v>1819</v>
      </c>
      <c r="Q25" s="416">
        <v>9663</v>
      </c>
      <c r="R25" s="493">
        <f t="shared" si="2"/>
        <v>7844</v>
      </c>
      <c r="S25" s="494">
        <f>P25/Q25</f>
        <v>0.18824381662009729</v>
      </c>
      <c r="T25" s="495">
        <f t="shared" si="0"/>
        <v>1819</v>
      </c>
      <c r="U25" s="69"/>
    </row>
    <row r="26" spans="1:21" ht="15.75" customHeight="1" x14ac:dyDescent="0.25">
      <c r="A26" s="366" t="s">
        <v>18</v>
      </c>
      <c r="B26" s="497"/>
      <c r="C26" s="498">
        <v>0</v>
      </c>
      <c r="D26" s="489">
        <v>0</v>
      </c>
      <c r="E26" s="489">
        <v>0</v>
      </c>
      <c r="F26" s="489">
        <v>0</v>
      </c>
      <c r="G26" s="489">
        <v>0</v>
      </c>
      <c r="H26" s="489">
        <v>0</v>
      </c>
      <c r="I26" s="489">
        <v>0</v>
      </c>
      <c r="J26" s="489">
        <v>11584</v>
      </c>
      <c r="K26" s="489">
        <v>0</v>
      </c>
      <c r="L26" s="490">
        <v>0</v>
      </c>
      <c r="M26" s="489">
        <v>1704</v>
      </c>
      <c r="N26" s="489">
        <v>0</v>
      </c>
      <c r="O26" s="491"/>
      <c r="P26" s="492">
        <f t="shared" si="1"/>
        <v>13288</v>
      </c>
      <c r="Q26" s="416">
        <v>13288</v>
      </c>
      <c r="R26" s="493">
        <f t="shared" si="2"/>
        <v>0</v>
      </c>
      <c r="S26" s="494">
        <f>P26/Q26</f>
        <v>1</v>
      </c>
      <c r="T26" s="495">
        <f t="shared" si="0"/>
        <v>13288</v>
      </c>
      <c r="U26" s="69"/>
    </row>
    <row r="27" spans="1:21" ht="15.75" customHeight="1" x14ac:dyDescent="0.25">
      <c r="A27" s="366" t="s">
        <v>19</v>
      </c>
      <c r="B27" s="497"/>
      <c r="C27" s="498">
        <v>0</v>
      </c>
      <c r="D27" s="489">
        <v>0</v>
      </c>
      <c r="E27" s="489">
        <v>0</v>
      </c>
      <c r="F27" s="489">
        <v>0</v>
      </c>
      <c r="G27" s="489">
        <v>0</v>
      </c>
      <c r="H27" s="489">
        <v>0</v>
      </c>
      <c r="I27" s="489">
        <v>0</v>
      </c>
      <c r="J27" s="489">
        <v>0</v>
      </c>
      <c r="K27" s="489">
        <v>0</v>
      </c>
      <c r="L27" s="490">
        <v>0</v>
      </c>
      <c r="M27" s="489">
        <v>0</v>
      </c>
      <c r="N27" s="489">
        <v>0</v>
      </c>
      <c r="O27" s="491"/>
      <c r="P27" s="492">
        <f t="shared" si="1"/>
        <v>0</v>
      </c>
      <c r="Q27" s="416">
        <v>0</v>
      </c>
      <c r="R27" s="493">
        <f t="shared" si="2"/>
        <v>0</v>
      </c>
      <c r="S27" s="494">
        <v>0</v>
      </c>
      <c r="T27" s="495">
        <f t="shared" si="0"/>
        <v>0</v>
      </c>
      <c r="U27" s="69"/>
    </row>
    <row r="28" spans="1:21" ht="15.75" customHeight="1" x14ac:dyDescent="0.25">
      <c r="A28" s="484" t="s">
        <v>20</v>
      </c>
      <c r="B28" s="499">
        <v>1887</v>
      </c>
      <c r="C28" s="498">
        <v>0</v>
      </c>
      <c r="D28" s="489">
        <v>0</v>
      </c>
      <c r="E28" s="489">
        <v>7862</v>
      </c>
      <c r="F28" s="489">
        <v>147</v>
      </c>
      <c r="G28" s="489">
        <v>0</v>
      </c>
      <c r="H28" s="489">
        <v>339</v>
      </c>
      <c r="I28" s="489">
        <v>567</v>
      </c>
      <c r="J28" s="489">
        <v>556</v>
      </c>
      <c r="K28" s="489">
        <v>-1328</v>
      </c>
      <c r="L28" s="490">
        <v>105</v>
      </c>
      <c r="M28" s="489">
        <v>141</v>
      </c>
      <c r="N28" s="489">
        <v>239</v>
      </c>
      <c r="O28" s="491">
        <v>2233</v>
      </c>
      <c r="P28" s="492">
        <v>10861</v>
      </c>
      <c r="Q28" s="416">
        <v>12079</v>
      </c>
      <c r="R28" s="493">
        <f t="shared" si="2"/>
        <v>1218</v>
      </c>
      <c r="S28" s="494">
        <f t="shared" ref="S28:S33" si="5">P28/Q28</f>
        <v>0.89916383806606504</v>
      </c>
      <c r="T28" s="495">
        <f t="shared" si="0"/>
        <v>12748</v>
      </c>
      <c r="U28" s="69"/>
    </row>
    <row r="29" spans="1:21" ht="15.75" customHeight="1" x14ac:dyDescent="0.25">
      <c r="A29" s="484" t="s">
        <v>21</v>
      </c>
      <c r="B29" s="499"/>
      <c r="C29" s="498">
        <v>822</v>
      </c>
      <c r="D29" s="489">
        <v>1074</v>
      </c>
      <c r="E29" s="489">
        <v>1104</v>
      </c>
      <c r="F29" s="489">
        <v>1218</v>
      </c>
      <c r="G29" s="489">
        <v>777</v>
      </c>
      <c r="H29" s="489">
        <v>362</v>
      </c>
      <c r="I29" s="489">
        <v>1432</v>
      </c>
      <c r="J29" s="489">
        <v>1147</v>
      </c>
      <c r="K29" s="489">
        <v>2429</v>
      </c>
      <c r="L29" s="490">
        <v>1142</v>
      </c>
      <c r="M29" s="489">
        <v>970</v>
      </c>
      <c r="N29" s="489">
        <v>1580</v>
      </c>
      <c r="O29" s="491"/>
      <c r="P29" s="492">
        <f t="shared" si="1"/>
        <v>14057</v>
      </c>
      <c r="Q29" s="416">
        <v>14495</v>
      </c>
      <c r="R29" s="493">
        <f t="shared" si="2"/>
        <v>438</v>
      </c>
      <c r="S29" s="494">
        <f t="shared" si="5"/>
        <v>0.96978268368402898</v>
      </c>
      <c r="T29" s="495">
        <f t="shared" si="0"/>
        <v>14057</v>
      </c>
      <c r="U29" s="69"/>
    </row>
    <row r="30" spans="1:21" ht="15.75" customHeight="1" x14ac:dyDescent="0.25">
      <c r="A30" s="484" t="s">
        <v>221</v>
      </c>
      <c r="B30" s="499"/>
      <c r="C30" s="498">
        <v>0</v>
      </c>
      <c r="D30" s="489">
        <v>0</v>
      </c>
      <c r="E30" s="489">
        <v>0</v>
      </c>
      <c r="F30" s="489">
        <v>0</v>
      </c>
      <c r="G30" s="489">
        <v>0</v>
      </c>
      <c r="H30" s="489">
        <v>0</v>
      </c>
      <c r="I30" s="489">
        <v>0</v>
      </c>
      <c r="J30" s="489">
        <v>0</v>
      </c>
      <c r="K30" s="489">
        <v>0</v>
      </c>
      <c r="L30" s="490">
        <v>0</v>
      </c>
      <c r="M30" s="489">
        <v>0</v>
      </c>
      <c r="N30" s="489">
        <v>0</v>
      </c>
      <c r="O30" s="491"/>
      <c r="P30" s="492">
        <f t="shared" si="1"/>
        <v>0</v>
      </c>
      <c r="Q30" s="416">
        <v>7258</v>
      </c>
      <c r="R30" s="493">
        <f t="shared" si="2"/>
        <v>7258</v>
      </c>
      <c r="S30" s="494">
        <f t="shared" si="5"/>
        <v>0</v>
      </c>
      <c r="T30" s="495">
        <f t="shared" si="0"/>
        <v>0</v>
      </c>
      <c r="U30" s="69"/>
    </row>
    <row r="31" spans="1:21" ht="15.75" customHeight="1" x14ac:dyDescent="0.25">
      <c r="A31" s="484" t="s">
        <v>22</v>
      </c>
      <c r="B31" s="499"/>
      <c r="C31" s="498">
        <v>13165</v>
      </c>
      <c r="D31" s="489">
        <v>525</v>
      </c>
      <c r="E31" s="489">
        <v>0</v>
      </c>
      <c r="F31" s="489">
        <v>0</v>
      </c>
      <c r="G31" s="489">
        <v>0</v>
      </c>
      <c r="H31" s="489">
        <v>0</v>
      </c>
      <c r="I31" s="489">
        <v>0</v>
      </c>
      <c r="J31" s="489">
        <v>0</v>
      </c>
      <c r="K31" s="489">
        <v>0</v>
      </c>
      <c r="L31" s="490">
        <v>0</v>
      </c>
      <c r="M31" s="489">
        <v>0</v>
      </c>
      <c r="N31" s="489">
        <v>0</v>
      </c>
      <c r="O31" s="491">
        <v>683</v>
      </c>
      <c r="P31" s="492">
        <f>SUM(C31:O31)</f>
        <v>14373</v>
      </c>
      <c r="Q31" s="416">
        <v>15704</v>
      </c>
      <c r="R31" s="493">
        <f t="shared" si="2"/>
        <v>1331</v>
      </c>
      <c r="S31" s="494">
        <f t="shared" si="5"/>
        <v>0.91524452368823228</v>
      </c>
      <c r="T31" s="495">
        <f t="shared" si="0"/>
        <v>14373</v>
      </c>
      <c r="U31" s="69"/>
    </row>
    <row r="32" spans="1:21" ht="15.75" customHeight="1" x14ac:dyDescent="0.25">
      <c r="A32" s="484" t="s">
        <v>23</v>
      </c>
      <c r="B32" s="499"/>
      <c r="C32" s="498">
        <v>0</v>
      </c>
      <c r="D32" s="489">
        <v>10954</v>
      </c>
      <c r="E32" s="489">
        <v>11160</v>
      </c>
      <c r="F32" s="489">
        <v>0</v>
      </c>
      <c r="G32" s="489">
        <v>0</v>
      </c>
      <c r="H32" s="489">
        <v>0</v>
      </c>
      <c r="I32" s="489">
        <v>0</v>
      </c>
      <c r="J32" s="489">
        <v>0</v>
      </c>
      <c r="K32" s="489">
        <v>0</v>
      </c>
      <c r="L32" s="490">
        <v>0</v>
      </c>
      <c r="M32" s="489">
        <v>2881</v>
      </c>
      <c r="N32" s="489">
        <v>0</v>
      </c>
      <c r="O32" s="491"/>
      <c r="P32" s="492">
        <f t="shared" si="1"/>
        <v>24995</v>
      </c>
      <c r="Q32" s="416">
        <v>25368</v>
      </c>
      <c r="R32" s="493">
        <f t="shared" si="2"/>
        <v>373</v>
      </c>
      <c r="S32" s="494">
        <f t="shared" si="5"/>
        <v>0.9852964364553769</v>
      </c>
      <c r="T32" s="495">
        <f t="shared" si="0"/>
        <v>24995</v>
      </c>
      <c r="U32" s="69"/>
    </row>
    <row r="33" spans="1:21" ht="15.75" customHeight="1" x14ac:dyDescent="0.25">
      <c r="A33" s="484" t="s">
        <v>24</v>
      </c>
      <c r="B33" s="499"/>
      <c r="C33" s="498">
        <v>0</v>
      </c>
      <c r="D33" s="489">
        <v>5239</v>
      </c>
      <c r="E33" s="489">
        <v>261</v>
      </c>
      <c r="F33" s="489">
        <v>444</v>
      </c>
      <c r="G33" s="489">
        <v>156</v>
      </c>
      <c r="H33" s="489">
        <v>119</v>
      </c>
      <c r="I33" s="489">
        <v>15293</v>
      </c>
      <c r="J33" s="489">
        <v>7871</v>
      </c>
      <c r="K33" s="489">
        <v>262</v>
      </c>
      <c r="L33" s="490">
        <v>4571</v>
      </c>
      <c r="M33" s="489">
        <v>27</v>
      </c>
      <c r="N33" s="489">
        <v>0</v>
      </c>
      <c r="O33" s="491"/>
      <c r="P33" s="492">
        <f t="shared" si="1"/>
        <v>34243</v>
      </c>
      <c r="Q33" s="416">
        <v>35031</v>
      </c>
      <c r="R33" s="493">
        <f t="shared" si="2"/>
        <v>788</v>
      </c>
      <c r="S33" s="494">
        <f t="shared" si="5"/>
        <v>0.97750563786360656</v>
      </c>
      <c r="T33" s="495">
        <f t="shared" si="0"/>
        <v>34243</v>
      </c>
      <c r="U33" s="69"/>
    </row>
    <row r="34" spans="1:21" ht="15.75" customHeight="1" x14ac:dyDescent="0.25">
      <c r="A34" s="484" t="s">
        <v>25</v>
      </c>
      <c r="B34" s="499"/>
      <c r="C34" s="498">
        <v>0</v>
      </c>
      <c r="D34" s="489">
        <v>0</v>
      </c>
      <c r="E34" s="489">
        <v>0</v>
      </c>
      <c r="F34" s="489">
        <v>0</v>
      </c>
      <c r="G34" s="489">
        <v>0</v>
      </c>
      <c r="H34" s="489">
        <v>0</v>
      </c>
      <c r="I34" s="489">
        <v>0</v>
      </c>
      <c r="J34" s="489">
        <v>0</v>
      </c>
      <c r="K34" s="489">
        <v>0</v>
      </c>
      <c r="L34" s="490">
        <v>0</v>
      </c>
      <c r="M34" s="489">
        <v>0</v>
      </c>
      <c r="N34" s="489">
        <v>0</v>
      </c>
      <c r="O34" s="491"/>
      <c r="P34" s="492">
        <f t="shared" si="1"/>
        <v>0</v>
      </c>
      <c r="Q34" s="416">
        <v>0</v>
      </c>
      <c r="R34" s="493">
        <f t="shared" si="2"/>
        <v>0</v>
      </c>
      <c r="S34" s="494">
        <v>0</v>
      </c>
      <c r="T34" s="495">
        <f t="shared" si="0"/>
        <v>0</v>
      </c>
      <c r="U34" s="69"/>
    </row>
    <row r="35" spans="1:21" ht="15.75" customHeight="1" x14ac:dyDescent="0.25">
      <c r="A35" s="484" t="s">
        <v>42</v>
      </c>
      <c r="B35" s="499">
        <v>1297</v>
      </c>
      <c r="C35" s="488">
        <v>0</v>
      </c>
      <c r="D35" s="489">
        <v>0</v>
      </c>
      <c r="E35" s="489">
        <v>674</v>
      </c>
      <c r="F35" s="489">
        <v>0</v>
      </c>
      <c r="G35" s="489">
        <v>0</v>
      </c>
      <c r="H35" s="489">
        <v>423</v>
      </c>
      <c r="I35" s="489">
        <v>0</v>
      </c>
      <c r="J35" s="489">
        <v>-0.36745999999993728</v>
      </c>
      <c r="K35" s="489">
        <v>0</v>
      </c>
      <c r="L35" s="490">
        <v>0</v>
      </c>
      <c r="M35" s="489">
        <v>0</v>
      </c>
      <c r="N35" s="489">
        <v>4253.3674599999995</v>
      </c>
      <c r="O35" s="491"/>
      <c r="P35" s="492">
        <f t="shared" si="1"/>
        <v>5350</v>
      </c>
      <c r="Q35" s="416">
        <v>7258</v>
      </c>
      <c r="R35" s="493">
        <f t="shared" si="2"/>
        <v>1908</v>
      </c>
      <c r="S35" s="494">
        <f>P35/Q35</f>
        <v>0.7371176632681179</v>
      </c>
      <c r="T35" s="495">
        <f t="shared" si="0"/>
        <v>6647</v>
      </c>
      <c r="U35" s="69"/>
    </row>
    <row r="36" spans="1:21" ht="15.75" customHeight="1" x14ac:dyDescent="0.25">
      <c r="A36" s="484" t="s">
        <v>26</v>
      </c>
      <c r="B36" s="499"/>
      <c r="C36" s="488">
        <v>0</v>
      </c>
      <c r="D36" s="489">
        <v>0</v>
      </c>
      <c r="E36" s="489">
        <v>104</v>
      </c>
      <c r="F36" s="489">
        <v>3</v>
      </c>
      <c r="G36" s="489">
        <v>13495</v>
      </c>
      <c r="H36" s="489">
        <v>0</v>
      </c>
      <c r="I36" s="489">
        <v>191</v>
      </c>
      <c r="J36" s="489">
        <v>215.80571000000054</v>
      </c>
      <c r="K36" s="489">
        <v>132.19428999999946</v>
      </c>
      <c r="L36" s="490">
        <v>299</v>
      </c>
      <c r="M36" s="489">
        <v>27475</v>
      </c>
      <c r="N36" s="489">
        <v>234</v>
      </c>
      <c r="O36" s="491">
        <v>6880</v>
      </c>
      <c r="P36" s="492">
        <f>SUM(C36:O36)</f>
        <v>49029</v>
      </c>
      <c r="Q36" s="416">
        <v>49527</v>
      </c>
      <c r="R36" s="493">
        <f t="shared" si="2"/>
        <v>498</v>
      </c>
      <c r="S36" s="494">
        <f>P36/Q36</f>
        <v>0.98994487855109337</v>
      </c>
      <c r="T36" s="495">
        <f t="shared" si="0"/>
        <v>49029</v>
      </c>
      <c r="U36" s="69"/>
    </row>
    <row r="37" spans="1:21" ht="15.75" customHeight="1" x14ac:dyDescent="0.25">
      <c r="A37" s="366" t="s">
        <v>27</v>
      </c>
      <c r="B37" s="497"/>
      <c r="C37" s="488">
        <v>0</v>
      </c>
      <c r="D37" s="489">
        <v>0</v>
      </c>
      <c r="E37" s="489">
        <v>0</v>
      </c>
      <c r="F37" s="489">
        <v>0</v>
      </c>
      <c r="G37" s="489">
        <v>0</v>
      </c>
      <c r="H37" s="489">
        <v>0</v>
      </c>
      <c r="I37" s="489">
        <v>0</v>
      </c>
      <c r="J37" s="489">
        <v>34271.091959999998</v>
      </c>
      <c r="K37" s="489">
        <v>37384.908040000002</v>
      </c>
      <c r="L37" s="490">
        <v>0</v>
      </c>
      <c r="M37" s="489">
        <v>26277</v>
      </c>
      <c r="N37" s="489">
        <v>0</v>
      </c>
      <c r="O37" s="491"/>
      <c r="P37" s="492">
        <f t="shared" si="1"/>
        <v>97933</v>
      </c>
      <c r="Q37" s="416">
        <v>120160</v>
      </c>
      <c r="R37" s="493">
        <f t="shared" si="2"/>
        <v>22227</v>
      </c>
      <c r="S37" s="494">
        <f>P37/Q37</f>
        <v>0.81502163781624504</v>
      </c>
      <c r="T37" s="495">
        <f t="shared" si="0"/>
        <v>97933</v>
      </c>
      <c r="U37" s="69"/>
    </row>
    <row r="38" spans="1:21" ht="15.75" customHeight="1" x14ac:dyDescent="0.25">
      <c r="A38" s="366" t="s">
        <v>28</v>
      </c>
      <c r="B38" s="497"/>
      <c r="C38" s="488">
        <v>0</v>
      </c>
      <c r="D38" s="489">
        <v>24220</v>
      </c>
      <c r="E38" s="489">
        <v>0</v>
      </c>
      <c r="F38" s="489">
        <v>0</v>
      </c>
      <c r="G38" s="489">
        <v>0</v>
      </c>
      <c r="H38" s="489">
        <v>0</v>
      </c>
      <c r="I38" s="489">
        <v>0</v>
      </c>
      <c r="J38" s="489">
        <v>-3.4899999991466757E-3</v>
      </c>
      <c r="K38" s="489">
        <v>0</v>
      </c>
      <c r="L38" s="490">
        <v>0</v>
      </c>
      <c r="M38" s="489">
        <v>0</v>
      </c>
      <c r="N38" s="489">
        <v>3.4899999991466757E-3</v>
      </c>
      <c r="O38" s="491">
        <v>3563</v>
      </c>
      <c r="P38" s="492">
        <f>SUM(C38:O38)</f>
        <v>27783</v>
      </c>
      <c r="Q38" s="416">
        <v>27783</v>
      </c>
      <c r="R38" s="493">
        <f t="shared" si="2"/>
        <v>0</v>
      </c>
      <c r="S38" s="494">
        <f>P38/Q38</f>
        <v>1</v>
      </c>
      <c r="T38" s="495">
        <f t="shared" si="0"/>
        <v>27783</v>
      </c>
      <c r="U38" s="69"/>
    </row>
    <row r="39" spans="1:21" ht="15.75" customHeight="1" x14ac:dyDescent="0.25">
      <c r="A39" s="366" t="s">
        <v>29</v>
      </c>
      <c r="B39" s="497"/>
      <c r="C39" s="488">
        <v>0</v>
      </c>
      <c r="D39" s="489">
        <v>0</v>
      </c>
      <c r="E39" s="489">
        <v>0</v>
      </c>
      <c r="F39" s="489">
        <v>0</v>
      </c>
      <c r="G39" s="489">
        <v>0</v>
      </c>
      <c r="H39" s="489">
        <v>0</v>
      </c>
      <c r="I39" s="489">
        <v>0</v>
      </c>
      <c r="J39" s="489">
        <v>0</v>
      </c>
      <c r="K39" s="489">
        <v>0</v>
      </c>
      <c r="L39" s="490">
        <v>0</v>
      </c>
      <c r="M39" s="489">
        <v>0</v>
      </c>
      <c r="N39" s="489">
        <v>0</v>
      </c>
      <c r="O39" s="500"/>
      <c r="P39" s="492">
        <f t="shared" si="1"/>
        <v>0</v>
      </c>
      <c r="Q39" s="416">
        <v>0</v>
      </c>
      <c r="R39" s="493">
        <f t="shared" si="2"/>
        <v>0</v>
      </c>
      <c r="S39" s="494">
        <v>0</v>
      </c>
      <c r="T39" s="495">
        <f t="shared" si="0"/>
        <v>0</v>
      </c>
      <c r="U39" s="69"/>
    </row>
    <row r="40" spans="1:21" ht="15.75" customHeight="1" x14ac:dyDescent="0.25">
      <c r="A40" s="366" t="s">
        <v>30</v>
      </c>
      <c r="B40" s="497"/>
      <c r="C40" s="488">
        <v>0</v>
      </c>
      <c r="D40" s="489">
        <v>0</v>
      </c>
      <c r="E40" s="489">
        <v>0</v>
      </c>
      <c r="F40" s="489">
        <v>0</v>
      </c>
      <c r="G40" s="489">
        <v>0</v>
      </c>
      <c r="H40" s="489">
        <v>0</v>
      </c>
      <c r="I40" s="489">
        <v>0</v>
      </c>
      <c r="J40" s="489">
        <v>0</v>
      </c>
      <c r="K40" s="489">
        <v>0</v>
      </c>
      <c r="L40" s="490">
        <v>0</v>
      </c>
      <c r="M40" s="489">
        <v>0</v>
      </c>
      <c r="N40" s="489">
        <v>0</v>
      </c>
      <c r="O40" s="491"/>
      <c r="P40" s="492">
        <f t="shared" si="1"/>
        <v>0</v>
      </c>
      <c r="Q40" s="416">
        <v>0</v>
      </c>
      <c r="R40" s="493">
        <f t="shared" si="2"/>
        <v>0</v>
      </c>
      <c r="S40" s="494">
        <v>0</v>
      </c>
      <c r="T40" s="495">
        <f t="shared" si="0"/>
        <v>0</v>
      </c>
      <c r="U40" s="69"/>
    </row>
    <row r="41" spans="1:21" ht="15.75" customHeight="1" x14ac:dyDescent="0.25">
      <c r="A41" s="366" t="s">
        <v>31</v>
      </c>
      <c r="B41" s="497"/>
      <c r="C41" s="498">
        <v>0</v>
      </c>
      <c r="D41" s="489">
        <v>0</v>
      </c>
      <c r="E41" s="489">
        <v>0</v>
      </c>
      <c r="F41" s="489">
        <v>0</v>
      </c>
      <c r="G41" s="489">
        <v>0</v>
      </c>
      <c r="H41" s="489">
        <v>0</v>
      </c>
      <c r="I41" s="489">
        <v>0</v>
      </c>
      <c r="J41" s="489">
        <v>0</v>
      </c>
      <c r="K41" s="489">
        <v>0</v>
      </c>
      <c r="L41" s="490">
        <v>0</v>
      </c>
      <c r="M41" s="489">
        <v>0</v>
      </c>
      <c r="N41" s="489">
        <v>0</v>
      </c>
      <c r="O41" s="491">
        <v>16488</v>
      </c>
      <c r="P41" s="492">
        <f>SUM(C41:O41)</f>
        <v>16488</v>
      </c>
      <c r="Q41" s="416">
        <v>16912</v>
      </c>
      <c r="R41" s="493">
        <f t="shared" si="2"/>
        <v>424</v>
      </c>
      <c r="S41" s="494">
        <f>P41/Q41</f>
        <v>0.97492904446546835</v>
      </c>
      <c r="T41" s="495">
        <f t="shared" si="0"/>
        <v>16488</v>
      </c>
      <c r="U41" s="69"/>
    </row>
    <row r="42" spans="1:21" ht="15.75" customHeight="1" x14ac:dyDescent="0.25">
      <c r="A42" s="366" t="s">
        <v>32</v>
      </c>
      <c r="B42" s="497"/>
      <c r="C42" s="488">
        <v>0</v>
      </c>
      <c r="D42" s="489">
        <v>0</v>
      </c>
      <c r="E42" s="489">
        <v>0</v>
      </c>
      <c r="F42" s="489">
        <v>0</v>
      </c>
      <c r="G42" s="489">
        <v>0</v>
      </c>
      <c r="H42" s="489">
        <v>0</v>
      </c>
      <c r="I42" s="489">
        <v>0</v>
      </c>
      <c r="J42" s="489">
        <v>0</v>
      </c>
      <c r="K42" s="489">
        <v>0</v>
      </c>
      <c r="L42" s="490">
        <v>0</v>
      </c>
      <c r="M42" s="489">
        <v>0</v>
      </c>
      <c r="N42" s="489">
        <v>0</v>
      </c>
      <c r="O42" s="491"/>
      <c r="P42" s="492">
        <f t="shared" si="1"/>
        <v>0</v>
      </c>
      <c r="Q42" s="416">
        <v>0</v>
      </c>
      <c r="R42" s="493">
        <f t="shared" si="2"/>
        <v>0</v>
      </c>
      <c r="S42" s="494">
        <v>0</v>
      </c>
      <c r="T42" s="495">
        <f t="shared" si="0"/>
        <v>0</v>
      </c>
      <c r="U42" s="69"/>
    </row>
    <row r="43" spans="1:21" ht="15.75" customHeight="1" x14ac:dyDescent="0.25">
      <c r="A43" s="366" t="s">
        <v>33</v>
      </c>
      <c r="B43" s="497"/>
      <c r="C43" s="488">
        <v>0</v>
      </c>
      <c r="D43" s="489">
        <v>0</v>
      </c>
      <c r="E43" s="489">
        <v>0</v>
      </c>
      <c r="F43" s="489">
        <v>0</v>
      </c>
      <c r="G43" s="489">
        <v>0</v>
      </c>
      <c r="H43" s="489">
        <v>0</v>
      </c>
      <c r="I43" s="489">
        <v>0</v>
      </c>
      <c r="J43" s="489">
        <v>0</v>
      </c>
      <c r="K43" s="489">
        <v>0</v>
      </c>
      <c r="L43" s="490">
        <v>0</v>
      </c>
      <c r="M43" s="489">
        <v>0</v>
      </c>
      <c r="N43" s="489">
        <v>0</v>
      </c>
      <c r="O43" s="491"/>
      <c r="P43" s="492">
        <f t="shared" si="1"/>
        <v>0</v>
      </c>
      <c r="Q43" s="416">
        <v>0</v>
      </c>
      <c r="R43" s="493">
        <f t="shared" si="2"/>
        <v>0</v>
      </c>
      <c r="S43" s="494">
        <v>0</v>
      </c>
      <c r="T43" s="495">
        <f t="shared" si="0"/>
        <v>0</v>
      </c>
      <c r="U43" s="69"/>
    </row>
    <row r="44" spans="1:21" ht="15.75" customHeight="1" x14ac:dyDescent="0.25">
      <c r="A44" s="366" t="s">
        <v>34</v>
      </c>
      <c r="B44" s="497"/>
      <c r="C44" s="488">
        <v>12636</v>
      </c>
      <c r="D44" s="489">
        <v>0</v>
      </c>
      <c r="E44" s="489">
        <v>0</v>
      </c>
      <c r="F44" s="489">
        <v>0</v>
      </c>
      <c r="G44" s="489">
        <v>0</v>
      </c>
      <c r="H44" s="489">
        <v>0</v>
      </c>
      <c r="I44" s="489">
        <v>0</v>
      </c>
      <c r="J44" s="489">
        <v>-0.2999999999992724</v>
      </c>
      <c r="K44" s="489">
        <v>0</v>
      </c>
      <c r="L44" s="490">
        <v>0</v>
      </c>
      <c r="M44" s="489">
        <v>0</v>
      </c>
      <c r="N44" s="489">
        <v>0</v>
      </c>
      <c r="O44" s="491"/>
      <c r="P44" s="492">
        <f>SUM(C44:O44)</f>
        <v>12635.7</v>
      </c>
      <c r="Q44" s="416">
        <v>14495</v>
      </c>
      <c r="R44" s="493">
        <f t="shared" si="2"/>
        <v>1859.2999999999993</v>
      </c>
      <c r="S44" s="494">
        <f>P44/Q44</f>
        <v>0.87172818213176961</v>
      </c>
      <c r="T44" s="495">
        <f t="shared" si="0"/>
        <v>12635.7</v>
      </c>
      <c r="U44" s="69"/>
    </row>
    <row r="45" spans="1:21" ht="12.15" customHeight="1" x14ac:dyDescent="0.25">
      <c r="A45" s="366"/>
      <c r="B45" s="501"/>
      <c r="C45" s="502"/>
      <c r="D45" s="489"/>
      <c r="E45" s="489"/>
      <c r="F45" s="489"/>
      <c r="G45" s="489"/>
      <c r="H45" s="489"/>
      <c r="I45" s="489"/>
      <c r="J45" s="489"/>
      <c r="K45" s="240"/>
      <c r="L45" s="240"/>
      <c r="M45" s="238"/>
      <c r="N45" s="238"/>
      <c r="O45" s="503"/>
      <c r="P45" s="504"/>
      <c r="Q45" s="495"/>
      <c r="R45" s="493"/>
      <c r="S45" s="494"/>
      <c r="T45" s="366"/>
      <c r="U45" s="69"/>
    </row>
    <row r="46" spans="1:21" ht="13.65" customHeight="1" x14ac:dyDescent="0.25">
      <c r="A46" s="505" t="s">
        <v>35</v>
      </c>
      <c r="B46" s="506">
        <f>SUM(B5:B44)</f>
        <v>10749</v>
      </c>
      <c r="C46" s="507">
        <f t="shared" ref="C46:O46" si="6">SUM(C5:C44)</f>
        <v>74599</v>
      </c>
      <c r="D46" s="508">
        <f t="shared" si="6"/>
        <v>144433</v>
      </c>
      <c r="E46" s="508">
        <f t="shared" si="6"/>
        <v>88812</v>
      </c>
      <c r="F46" s="508">
        <f t="shared" si="6"/>
        <v>155173</v>
      </c>
      <c r="G46" s="508">
        <f t="shared" si="6"/>
        <v>95599</v>
      </c>
      <c r="H46" s="508">
        <f t="shared" si="6"/>
        <v>70000</v>
      </c>
      <c r="I46" s="508">
        <f t="shared" si="6"/>
        <v>34019</v>
      </c>
      <c r="J46" s="508">
        <f t="shared" si="6"/>
        <v>73851.051170000006</v>
      </c>
      <c r="K46" s="508">
        <f t="shared" si="6"/>
        <v>117087.04592999999</v>
      </c>
      <c r="L46" s="508">
        <f t="shared" si="6"/>
        <v>28577.906880000013</v>
      </c>
      <c r="M46" s="508">
        <f t="shared" si="6"/>
        <v>110884.32461</v>
      </c>
      <c r="N46" s="508">
        <f t="shared" si="6"/>
        <v>33963.371410000007</v>
      </c>
      <c r="O46" s="418">
        <f t="shared" si="6"/>
        <v>34499</v>
      </c>
      <c r="P46" s="509">
        <f>SUM(P5:P44)</f>
        <v>1061497.7</v>
      </c>
      <c r="Q46" s="510">
        <f>SUM(Q5:Q44)</f>
        <v>1117195</v>
      </c>
      <c r="R46" s="510">
        <f>SUM(R5:R44)</f>
        <v>55697.3</v>
      </c>
      <c r="S46" s="511">
        <f>P46/Q46</f>
        <v>0.95014540881403864</v>
      </c>
      <c r="T46" s="510">
        <f>SUM(T5:T44)</f>
        <v>1072246.7</v>
      </c>
      <c r="U46" s="69"/>
    </row>
    <row r="47" spans="1:21" ht="18" customHeight="1" x14ac:dyDescent="0.25">
      <c r="A47" s="193"/>
      <c r="B47" s="193"/>
      <c r="C47" s="489"/>
      <c r="D47" s="489"/>
      <c r="E47" s="489"/>
      <c r="F47" s="489"/>
      <c r="G47" s="489"/>
      <c r="H47" s="244"/>
      <c r="I47" s="244"/>
      <c r="J47" s="244"/>
      <c r="K47" s="244"/>
      <c r="L47" s="244"/>
      <c r="M47" s="244"/>
      <c r="N47" s="512"/>
      <c r="O47" s="512"/>
      <c r="P47" s="512"/>
      <c r="Q47" s="512"/>
      <c r="R47" s="513"/>
      <c r="S47" s="193"/>
      <c r="T47" s="193"/>
      <c r="U47" s="69"/>
    </row>
    <row r="48" spans="1:21" s="80" customFormat="1" ht="15.75" customHeight="1" x14ac:dyDescent="0.25">
      <c r="A48" s="594" t="s">
        <v>199</v>
      </c>
      <c r="B48" s="594"/>
      <c r="C48" s="594"/>
      <c r="D48" s="594"/>
      <c r="E48" s="594"/>
      <c r="F48" s="594"/>
      <c r="G48" s="594"/>
      <c r="H48" s="594"/>
      <c r="I48" s="594"/>
      <c r="J48" s="594"/>
      <c r="K48" s="594"/>
      <c r="L48" s="594"/>
      <c r="M48" s="594"/>
      <c r="N48" s="244"/>
      <c r="O48" s="489"/>
      <c r="P48" s="514"/>
      <c r="Q48" s="489"/>
      <c r="R48" s="240"/>
      <c r="S48" s="193"/>
      <c r="T48" s="111"/>
      <c r="U48" s="70"/>
    </row>
    <row r="49" spans="1:21" s="80" customFormat="1" ht="15.75" customHeight="1" x14ac:dyDescent="0.25">
      <c r="A49" s="594" t="s">
        <v>186</v>
      </c>
      <c r="B49" s="594"/>
      <c r="C49" s="594"/>
      <c r="D49" s="594"/>
      <c r="E49" s="594"/>
      <c r="F49" s="594"/>
      <c r="G49" s="594"/>
      <c r="H49" s="594"/>
      <c r="I49" s="594"/>
      <c r="J49" s="594"/>
      <c r="K49" s="594"/>
      <c r="L49" s="594"/>
      <c r="M49" s="594"/>
      <c r="N49" s="594"/>
      <c r="O49" s="594"/>
      <c r="P49" s="594"/>
      <c r="Q49" s="594"/>
      <c r="R49" s="594"/>
      <c r="S49" s="594"/>
      <c r="T49" s="594"/>
      <c r="U49" s="594"/>
    </row>
    <row r="50" spans="1:21" s="80" customFormat="1" ht="15.75" customHeight="1" x14ac:dyDescent="0.25">
      <c r="A50" s="595" t="s">
        <v>138</v>
      </c>
      <c r="B50" s="595"/>
      <c r="C50" s="595"/>
      <c r="D50" s="595"/>
      <c r="E50" s="595"/>
      <c r="F50" s="595"/>
      <c r="G50" s="595"/>
      <c r="H50" s="595"/>
      <c r="I50" s="595"/>
      <c r="J50" s="595"/>
      <c r="K50" s="595"/>
      <c r="L50" s="595"/>
      <c r="M50" s="595"/>
      <c r="N50" s="595"/>
      <c r="O50" s="486"/>
      <c r="P50" s="515"/>
      <c r="Q50" s="240"/>
      <c r="R50" s="193"/>
      <c r="S50" s="240"/>
      <c r="T50" s="70"/>
      <c r="U50" s="70"/>
    </row>
    <row r="51" spans="1:21" s="80" customFormat="1" ht="13.65" customHeight="1" x14ac:dyDescent="0.25">
      <c r="A51" s="17"/>
      <c r="B51" s="17"/>
      <c r="E51" s="38"/>
      <c r="P51" s="29"/>
      <c r="Q51" s="38"/>
      <c r="S51" s="38"/>
    </row>
    <row r="52" spans="1:21" s="80" customFormat="1" x14ac:dyDescent="0.25">
      <c r="E52" s="38"/>
      <c r="P52" s="29"/>
      <c r="S52" s="38"/>
    </row>
    <row r="53" spans="1:21" s="80" customFormat="1" x14ac:dyDescent="0.25">
      <c r="E53" s="38"/>
      <c r="P53" s="29"/>
    </row>
    <row r="54" spans="1:21" s="80" customFormat="1" x14ac:dyDescent="0.25">
      <c r="E54" s="38"/>
      <c r="P54" s="24"/>
      <c r="Q54" s="34"/>
    </row>
    <row r="56" spans="1:21" x14ac:dyDescent="0.25">
      <c r="C56" s="79"/>
      <c r="D56" s="79"/>
      <c r="F56" s="79"/>
      <c r="P56" s="8"/>
    </row>
    <row r="57" spans="1:21" x14ac:dyDescent="0.25">
      <c r="B57" s="79"/>
      <c r="D57" s="35"/>
      <c r="E57" s="36"/>
      <c r="F57" s="37"/>
      <c r="P57" s="31"/>
    </row>
    <row r="58" spans="1:21" x14ac:dyDescent="0.25">
      <c r="B58" s="79"/>
      <c r="D58" s="35"/>
      <c r="E58" s="36"/>
      <c r="F58" s="37"/>
      <c r="P58" s="31"/>
    </row>
    <row r="59" spans="1:21" x14ac:dyDescent="0.25">
      <c r="B59" s="79"/>
      <c r="D59" s="35"/>
      <c r="E59" s="38"/>
    </row>
    <row r="60" spans="1:21" x14ac:dyDescent="0.25">
      <c r="D60" s="35"/>
      <c r="E60" s="36"/>
    </row>
  </sheetData>
  <mergeCells count="5">
    <mergeCell ref="P2:S2"/>
    <mergeCell ref="C4:N4"/>
    <mergeCell ref="A48:M48"/>
    <mergeCell ref="A49:U49"/>
    <mergeCell ref="A50:N50"/>
  </mergeCells>
  <phoneticPr fontId="26" type="noConversion"/>
  <pageMargins left="0.5" right="0.17" top="1" bottom="0.17" header="0.3" footer="0.17"/>
  <pageSetup scale="64" orientation="landscape" r:id="rId1"/>
  <headerFooter alignWithMargins="0"/>
  <ignoredErrors>
    <ignoredError sqref="S46 P41 P37:P38 P36 P31 P25 P18 P22" formula="1"/>
    <ignoredError sqref="P9 P3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E640B-F3C0-4625-8EFF-EA82EAAD5951}">
  <sheetPr>
    <pageSetUpPr fitToPage="1"/>
  </sheetPr>
  <dimension ref="A1:H48"/>
  <sheetViews>
    <sheetView zoomScaleNormal="100" workbookViewId="0">
      <selection activeCell="J17" sqref="J17"/>
    </sheetView>
  </sheetViews>
  <sheetFormatPr defaultColWidth="9.109375" defaultRowHeight="13.2" x14ac:dyDescent="0.25"/>
  <cols>
    <col min="1" max="1" width="28.6640625" style="78" customWidth="1"/>
    <col min="2" max="2" width="21.6640625" style="78" customWidth="1"/>
    <col min="3" max="3" width="19.109375" style="78" customWidth="1"/>
    <col min="4" max="5" width="21.6640625" style="78" customWidth="1"/>
    <col min="6" max="16384" width="9.109375" style="78"/>
  </cols>
  <sheetData>
    <row r="1" spans="1:8" ht="15.6" x14ac:dyDescent="0.3">
      <c r="A1" s="409" t="s">
        <v>245</v>
      </c>
      <c r="B1" s="409"/>
      <c r="C1" s="409"/>
      <c r="D1" s="409"/>
      <c r="E1" s="409"/>
    </row>
    <row r="2" spans="1:8" ht="25.95" customHeight="1" x14ac:dyDescent="0.25">
      <c r="A2" s="410" t="s">
        <v>111</v>
      </c>
      <c r="B2" s="411" t="s">
        <v>310</v>
      </c>
      <c r="C2" s="410" t="s">
        <v>243</v>
      </c>
      <c r="D2" s="410" t="s">
        <v>244</v>
      </c>
      <c r="E2" s="411" t="s">
        <v>241</v>
      </c>
    </row>
    <row r="3" spans="1:8" ht="14.4" customHeight="1" x14ac:dyDescent="0.25">
      <c r="A3" s="413"/>
      <c r="B3" s="596" t="s">
        <v>38</v>
      </c>
      <c r="C3" s="597"/>
      <c r="D3" s="597"/>
      <c r="E3" s="598"/>
      <c r="F3" s="412"/>
    </row>
    <row r="4" spans="1:8" ht="13.8" x14ac:dyDescent="0.25">
      <c r="A4" s="414" t="s">
        <v>0</v>
      </c>
      <c r="B4" s="415">
        <v>45281</v>
      </c>
      <c r="C4" s="415">
        <v>0</v>
      </c>
      <c r="D4" s="415">
        <v>6662</v>
      </c>
      <c r="E4" s="415">
        <v>51943</v>
      </c>
    </row>
    <row r="5" spans="1:8" ht="13.8" x14ac:dyDescent="0.25">
      <c r="A5" s="366" t="s">
        <v>112</v>
      </c>
      <c r="B5" s="416">
        <v>87402</v>
      </c>
      <c r="C5" s="416">
        <v>0</v>
      </c>
      <c r="D5" s="416">
        <v>12859</v>
      </c>
      <c r="E5" s="416">
        <v>100261</v>
      </c>
    </row>
    <row r="6" spans="1:8" ht="13.8" x14ac:dyDescent="0.25">
      <c r="A6" s="366" t="s">
        <v>1</v>
      </c>
      <c r="B6" s="416">
        <v>7371</v>
      </c>
      <c r="C6" s="416">
        <v>0</v>
      </c>
      <c r="D6" s="416">
        <v>300</v>
      </c>
      <c r="E6" s="416">
        <v>7671</v>
      </c>
    </row>
    <row r="7" spans="1:8" ht="13.8" x14ac:dyDescent="0.25">
      <c r="A7" s="366" t="s">
        <v>2</v>
      </c>
      <c r="B7" s="416">
        <v>11584</v>
      </c>
      <c r="C7" s="416">
        <v>0</v>
      </c>
      <c r="D7" s="416">
        <v>1704</v>
      </c>
      <c r="E7" s="416">
        <v>13288</v>
      </c>
    </row>
    <row r="8" spans="1:8" ht="13.8" x14ac:dyDescent="0.25">
      <c r="A8" s="366" t="s">
        <v>3</v>
      </c>
      <c r="B8" s="416">
        <v>8424</v>
      </c>
      <c r="C8" s="416">
        <v>0</v>
      </c>
      <c r="D8" s="416">
        <v>1239</v>
      </c>
      <c r="E8" s="416">
        <v>9663</v>
      </c>
    </row>
    <row r="9" spans="1:8" ht="13.8" x14ac:dyDescent="0.25">
      <c r="A9" s="366" t="s">
        <v>37</v>
      </c>
      <c r="B9" s="416">
        <v>152691</v>
      </c>
      <c r="C9" s="416">
        <v>0</v>
      </c>
      <c r="D9" s="416">
        <v>22464</v>
      </c>
      <c r="E9" s="416">
        <v>175155</v>
      </c>
      <c r="H9" s="516"/>
    </row>
    <row r="10" spans="1:8" ht="13.8" x14ac:dyDescent="0.25">
      <c r="A10" s="366" t="s">
        <v>4</v>
      </c>
      <c r="B10" s="416">
        <v>25273</v>
      </c>
      <c r="C10" s="416">
        <v>0</v>
      </c>
      <c r="D10" s="416">
        <v>3718</v>
      </c>
      <c r="E10" s="416">
        <v>28991</v>
      </c>
      <c r="H10" s="516"/>
    </row>
    <row r="11" spans="1:8" ht="13.8" x14ac:dyDescent="0.25">
      <c r="A11" s="366" t="s">
        <v>5</v>
      </c>
      <c r="B11" s="416">
        <v>7258</v>
      </c>
      <c r="C11" s="416">
        <v>7258</v>
      </c>
      <c r="D11" s="416">
        <v>0</v>
      </c>
      <c r="E11" s="416">
        <v>0</v>
      </c>
    </row>
    <row r="12" spans="1:8" ht="13.8" x14ac:dyDescent="0.25">
      <c r="A12" s="366" t="s">
        <v>6</v>
      </c>
      <c r="B12" s="416">
        <v>15796</v>
      </c>
      <c r="C12" s="416">
        <v>0</v>
      </c>
      <c r="D12" s="416">
        <v>2324</v>
      </c>
      <c r="E12" s="416">
        <v>18120</v>
      </c>
    </row>
    <row r="13" spans="1:8" ht="13.8" x14ac:dyDescent="0.25">
      <c r="A13" s="366" t="s">
        <v>7</v>
      </c>
      <c r="B13" s="416">
        <v>7258</v>
      </c>
      <c r="C13" s="416">
        <v>7258</v>
      </c>
      <c r="D13" s="416">
        <v>0</v>
      </c>
      <c r="E13" s="416">
        <v>0</v>
      </c>
    </row>
    <row r="14" spans="1:8" ht="13.8" x14ac:dyDescent="0.25">
      <c r="A14" s="366" t="s">
        <v>55</v>
      </c>
      <c r="B14" s="416">
        <v>185335</v>
      </c>
      <c r="C14" s="416">
        <v>0</v>
      </c>
      <c r="D14" s="416">
        <v>0</v>
      </c>
      <c r="E14" s="416">
        <v>185335</v>
      </c>
    </row>
    <row r="15" spans="1:8" ht="13.8" x14ac:dyDescent="0.25">
      <c r="A15" s="366" t="s">
        <v>9</v>
      </c>
      <c r="B15" s="416">
        <v>11584</v>
      </c>
      <c r="C15" s="416">
        <v>0</v>
      </c>
      <c r="D15" s="416">
        <v>0</v>
      </c>
      <c r="E15" s="416">
        <v>11584</v>
      </c>
    </row>
    <row r="16" spans="1:8" ht="13.8" x14ac:dyDescent="0.25">
      <c r="A16" s="366" t="s">
        <v>10</v>
      </c>
      <c r="B16" s="416">
        <v>27379</v>
      </c>
      <c r="C16" s="416">
        <v>0</v>
      </c>
      <c r="D16" s="416">
        <v>4028</v>
      </c>
      <c r="E16" s="416">
        <v>31407</v>
      </c>
    </row>
    <row r="17" spans="1:5" ht="13.8" x14ac:dyDescent="0.25">
      <c r="A17" s="101" t="s">
        <v>247</v>
      </c>
      <c r="B17" s="416">
        <v>16849</v>
      </c>
      <c r="C17" s="416">
        <v>0</v>
      </c>
      <c r="D17" s="416">
        <v>2479</v>
      </c>
      <c r="E17" s="416">
        <v>19328</v>
      </c>
    </row>
    <row r="18" spans="1:5" ht="13.8" x14ac:dyDescent="0.25">
      <c r="A18" s="366" t="s">
        <v>11</v>
      </c>
      <c r="B18" s="416">
        <v>9477</v>
      </c>
      <c r="C18" s="416">
        <v>0</v>
      </c>
      <c r="D18" s="416">
        <v>1394</v>
      </c>
      <c r="E18" s="416">
        <v>10871</v>
      </c>
    </row>
    <row r="19" spans="1:5" ht="13.8" x14ac:dyDescent="0.25">
      <c r="A19" s="366" t="s">
        <v>12</v>
      </c>
      <c r="B19" s="416">
        <v>7258</v>
      </c>
      <c r="C19" s="416">
        <v>7258</v>
      </c>
      <c r="D19" s="416">
        <v>0</v>
      </c>
      <c r="E19" s="416">
        <v>0</v>
      </c>
    </row>
    <row r="20" spans="1:5" ht="13.8" x14ac:dyDescent="0.25">
      <c r="A20" s="484" t="s">
        <v>13</v>
      </c>
      <c r="B20" s="485">
        <v>50546</v>
      </c>
      <c r="C20" s="485">
        <v>0</v>
      </c>
      <c r="D20" s="485">
        <v>7437</v>
      </c>
      <c r="E20" s="485">
        <v>57983</v>
      </c>
    </row>
    <row r="21" spans="1:5" ht="13.8" x14ac:dyDescent="0.25">
      <c r="A21" s="366" t="s">
        <v>14</v>
      </c>
      <c r="B21" s="416">
        <v>12636</v>
      </c>
      <c r="C21" s="416">
        <v>0</v>
      </c>
      <c r="D21" s="416">
        <v>1859</v>
      </c>
      <c r="E21" s="416">
        <v>14495</v>
      </c>
    </row>
    <row r="22" spans="1:5" ht="13.8" x14ac:dyDescent="0.25">
      <c r="A22" s="366" t="s">
        <v>15</v>
      </c>
      <c r="B22" s="416">
        <v>7258</v>
      </c>
      <c r="C22" s="416">
        <v>7258</v>
      </c>
      <c r="D22" s="416">
        <v>0</v>
      </c>
      <c r="E22" s="416">
        <v>0</v>
      </c>
    </row>
    <row r="23" spans="1:5" ht="13.8" x14ac:dyDescent="0.25">
      <c r="A23" s="366" t="s">
        <v>16</v>
      </c>
      <c r="B23" s="416">
        <v>10530</v>
      </c>
      <c r="C23" s="416">
        <v>0</v>
      </c>
      <c r="D23" s="416">
        <v>1549</v>
      </c>
      <c r="E23" s="416">
        <v>12079</v>
      </c>
    </row>
    <row r="24" spans="1:5" ht="13.8" x14ac:dyDescent="0.25">
      <c r="A24" s="366" t="s">
        <v>17</v>
      </c>
      <c r="B24" s="416">
        <v>8424</v>
      </c>
      <c r="C24" s="416">
        <v>0</v>
      </c>
      <c r="D24" s="416">
        <v>1239</v>
      </c>
      <c r="E24" s="416">
        <v>9663</v>
      </c>
    </row>
    <row r="25" spans="1:5" ht="13.8" x14ac:dyDescent="0.25">
      <c r="A25" s="366" t="s">
        <v>18</v>
      </c>
      <c r="B25" s="416">
        <v>11584</v>
      </c>
      <c r="C25" s="416">
        <v>0</v>
      </c>
      <c r="D25" s="416">
        <v>1704</v>
      </c>
      <c r="E25" s="416">
        <v>13288</v>
      </c>
    </row>
    <row r="26" spans="1:5" ht="13.8" x14ac:dyDescent="0.25">
      <c r="A26" s="366" t="s">
        <v>19</v>
      </c>
      <c r="B26" s="416">
        <v>7258</v>
      </c>
      <c r="C26" s="416">
        <v>7258</v>
      </c>
      <c r="D26" s="416">
        <v>0</v>
      </c>
      <c r="E26" s="416">
        <v>0</v>
      </c>
    </row>
    <row r="27" spans="1:5" ht="13.8" x14ac:dyDescent="0.25">
      <c r="A27" s="366" t="s">
        <v>20</v>
      </c>
      <c r="B27" s="416">
        <v>10530</v>
      </c>
      <c r="C27" s="416">
        <v>0</v>
      </c>
      <c r="D27" s="416">
        <v>1549</v>
      </c>
      <c r="E27" s="416">
        <v>12079</v>
      </c>
    </row>
    <row r="28" spans="1:5" ht="13.8" x14ac:dyDescent="0.25">
      <c r="A28" s="366" t="s">
        <v>21</v>
      </c>
      <c r="B28" s="416">
        <v>12636</v>
      </c>
      <c r="C28" s="416">
        <v>0</v>
      </c>
      <c r="D28" s="416">
        <v>1859</v>
      </c>
      <c r="E28" s="416">
        <v>14495</v>
      </c>
    </row>
    <row r="29" spans="1:5" ht="13.8" x14ac:dyDescent="0.25">
      <c r="A29" s="366" t="s">
        <v>36</v>
      </c>
      <c r="B29" s="416">
        <v>7258</v>
      </c>
      <c r="C29" s="416">
        <v>0</v>
      </c>
      <c r="D29" s="416">
        <v>0</v>
      </c>
      <c r="E29" s="416">
        <v>7258</v>
      </c>
    </row>
    <row r="30" spans="1:5" ht="13.8" x14ac:dyDescent="0.25">
      <c r="A30" s="366" t="s">
        <v>22</v>
      </c>
      <c r="B30" s="416">
        <v>13690</v>
      </c>
      <c r="C30" s="416">
        <v>0</v>
      </c>
      <c r="D30" s="416">
        <v>2014</v>
      </c>
      <c r="E30" s="416">
        <v>15704</v>
      </c>
    </row>
    <row r="31" spans="1:5" ht="13.8" x14ac:dyDescent="0.25">
      <c r="A31" s="366" t="s">
        <v>23</v>
      </c>
      <c r="B31" s="416">
        <v>22114</v>
      </c>
      <c r="C31" s="416">
        <v>0</v>
      </c>
      <c r="D31" s="416">
        <v>3254</v>
      </c>
      <c r="E31" s="416">
        <v>25368</v>
      </c>
    </row>
    <row r="32" spans="1:5" ht="13.8" x14ac:dyDescent="0.25">
      <c r="A32" s="366" t="s">
        <v>24</v>
      </c>
      <c r="B32" s="416">
        <v>30538</v>
      </c>
      <c r="C32" s="416">
        <v>0</v>
      </c>
      <c r="D32" s="416">
        <v>4493</v>
      </c>
      <c r="E32" s="416">
        <v>35031</v>
      </c>
    </row>
    <row r="33" spans="1:6" ht="13.8" x14ac:dyDescent="0.25">
      <c r="A33" s="366" t="s">
        <v>25</v>
      </c>
      <c r="B33" s="416">
        <v>7258</v>
      </c>
      <c r="C33" s="416">
        <v>7258</v>
      </c>
      <c r="D33" s="416">
        <v>0</v>
      </c>
      <c r="E33" s="416">
        <v>0</v>
      </c>
    </row>
    <row r="34" spans="1:6" ht="13.8" x14ac:dyDescent="0.25">
      <c r="A34" s="366" t="s">
        <v>42</v>
      </c>
      <c r="B34" s="416">
        <v>7258</v>
      </c>
      <c r="C34" s="416">
        <v>0</v>
      </c>
      <c r="D34" s="416">
        <v>0</v>
      </c>
      <c r="E34" s="416">
        <v>7258</v>
      </c>
    </row>
    <row r="35" spans="1:6" ht="13.8" x14ac:dyDescent="0.25">
      <c r="A35" s="366" t="s">
        <v>26</v>
      </c>
      <c r="B35" s="416">
        <v>43175</v>
      </c>
      <c r="C35" s="416">
        <v>0</v>
      </c>
      <c r="D35" s="416">
        <v>6352</v>
      </c>
      <c r="E35" s="416">
        <v>49527</v>
      </c>
    </row>
    <row r="36" spans="1:6" ht="13.8" x14ac:dyDescent="0.25">
      <c r="A36" s="366" t="s">
        <v>240</v>
      </c>
      <c r="B36" s="416">
        <v>142160</v>
      </c>
      <c r="C36" s="416">
        <v>22000</v>
      </c>
      <c r="D36" s="416">
        <v>0</v>
      </c>
      <c r="E36" s="416">
        <v>120160</v>
      </c>
    </row>
    <row r="37" spans="1:6" ht="13.8" x14ac:dyDescent="0.25">
      <c r="A37" s="366" t="s">
        <v>28</v>
      </c>
      <c r="B37" s="416">
        <v>24220</v>
      </c>
      <c r="C37" s="416">
        <v>0</v>
      </c>
      <c r="D37" s="416">
        <v>3563</v>
      </c>
      <c r="E37" s="416">
        <v>27783</v>
      </c>
    </row>
    <row r="38" spans="1:6" ht="13.8" x14ac:dyDescent="0.25">
      <c r="A38" s="366" t="s">
        <v>239</v>
      </c>
      <c r="B38" s="416">
        <v>7258</v>
      </c>
      <c r="C38" s="416">
        <v>7258</v>
      </c>
      <c r="D38" s="416">
        <v>0</v>
      </c>
      <c r="E38" s="416">
        <v>0</v>
      </c>
    </row>
    <row r="39" spans="1:6" ht="13.8" x14ac:dyDescent="0.25">
      <c r="A39" s="366" t="s">
        <v>30</v>
      </c>
      <c r="B39" s="416">
        <v>12636</v>
      </c>
      <c r="C39" s="416">
        <v>12636</v>
      </c>
      <c r="D39" s="416">
        <v>0</v>
      </c>
      <c r="E39" s="416">
        <v>0</v>
      </c>
    </row>
    <row r="40" spans="1:6" ht="13.8" x14ac:dyDescent="0.25">
      <c r="A40" s="366" t="s">
        <v>31</v>
      </c>
      <c r="B40" s="416">
        <v>14743</v>
      </c>
      <c r="C40" s="416">
        <v>0</v>
      </c>
      <c r="D40" s="416">
        <v>2169</v>
      </c>
      <c r="E40" s="416">
        <v>16912</v>
      </c>
    </row>
    <row r="41" spans="1:6" ht="13.8" x14ac:dyDescent="0.25">
      <c r="A41" s="366" t="s">
        <v>32</v>
      </c>
      <c r="B41" s="416">
        <v>7371</v>
      </c>
      <c r="C41" s="416">
        <v>7371</v>
      </c>
      <c r="D41" s="416">
        <v>0</v>
      </c>
      <c r="E41" s="416">
        <v>0</v>
      </c>
    </row>
    <row r="42" spans="1:6" ht="13.8" x14ac:dyDescent="0.25">
      <c r="A42" s="366" t="s">
        <v>33</v>
      </c>
      <c r="B42" s="416">
        <v>7258</v>
      </c>
      <c r="C42" s="416">
        <v>7258</v>
      </c>
      <c r="D42" s="416">
        <v>0</v>
      </c>
      <c r="E42" s="416">
        <v>0</v>
      </c>
    </row>
    <row r="43" spans="1:6" ht="13.8" x14ac:dyDescent="0.25">
      <c r="A43" s="417" t="s">
        <v>34</v>
      </c>
      <c r="B43" s="418">
        <v>12636</v>
      </c>
      <c r="C43" s="416">
        <v>0</v>
      </c>
      <c r="D43" s="416">
        <v>1859</v>
      </c>
      <c r="E43" s="416">
        <v>14495</v>
      </c>
    </row>
    <row r="44" spans="1:6" ht="13.8" x14ac:dyDescent="0.25">
      <c r="A44" s="419" t="s">
        <v>35</v>
      </c>
      <c r="B44" s="420">
        <f>SUM(B4:B43)</f>
        <v>1117195</v>
      </c>
      <c r="C44" s="420">
        <f t="shared" ref="C44:D44" si="0">SUM(C4:C43)</f>
        <v>100071</v>
      </c>
      <c r="D44" s="420">
        <f t="shared" si="0"/>
        <v>100071</v>
      </c>
      <c r="E44" s="420">
        <f>SUM(E4:E43)</f>
        <v>1117195</v>
      </c>
    </row>
    <row r="45" spans="1:6" x14ac:dyDescent="0.25">
      <c r="A45" s="69"/>
      <c r="B45" s="69"/>
      <c r="C45" s="69"/>
      <c r="D45" s="69"/>
      <c r="E45" s="69"/>
    </row>
    <row r="46" spans="1:6" s="67" customFormat="1" ht="16.95" customHeight="1" x14ac:dyDescent="0.25">
      <c r="A46" s="595" t="s">
        <v>246</v>
      </c>
      <c r="B46" s="595"/>
      <c r="C46" s="595"/>
      <c r="D46" s="595"/>
      <c r="E46" s="193"/>
      <c r="F46" s="288"/>
    </row>
    <row r="47" spans="1:6" s="67" customFormat="1" ht="13.95" customHeight="1" x14ac:dyDescent="0.25">
      <c r="A47" s="601" t="s">
        <v>258</v>
      </c>
      <c r="B47" s="601"/>
      <c r="C47" s="601"/>
    </row>
    <row r="48" spans="1:6" ht="29.4" customHeight="1" x14ac:dyDescent="0.25">
      <c r="A48" s="599"/>
      <c r="B48" s="600"/>
      <c r="C48" s="600"/>
      <c r="D48" s="600"/>
      <c r="E48" s="600"/>
    </row>
  </sheetData>
  <mergeCells count="4">
    <mergeCell ref="B3:E3"/>
    <mergeCell ref="A48:E48"/>
    <mergeCell ref="A46:D46"/>
    <mergeCell ref="A47:C47"/>
  </mergeCells>
  <hyperlinks>
    <hyperlink ref="A47" r:id="rId1" display="https://www.govinfo.gov/content/pkg/FR-2019-06-25/pdf/2019-13415.pdf" xr:uid="{9E8BA11A-E2D6-4CE3-8A31-2FE86F64FAF0}"/>
  </hyperlinks>
  <pageMargins left="0.5" right="0.17" top="1" bottom="0.17" header="0.17" footer="0.17"/>
  <pageSetup scale="84"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23"/>
  <sheetViews>
    <sheetView showGridLines="0" zoomScaleNormal="100" workbookViewId="0">
      <selection sqref="A1:P22"/>
    </sheetView>
  </sheetViews>
  <sheetFormatPr defaultRowHeight="13.2" x14ac:dyDescent="0.25"/>
  <cols>
    <col min="1" max="1" width="25.88671875" customWidth="1"/>
    <col min="2" max="2" width="10.109375" customWidth="1"/>
    <col min="3" max="3" width="12" customWidth="1"/>
    <col min="4" max="4" width="9.6640625" customWidth="1"/>
    <col min="5" max="5" width="10.33203125" customWidth="1"/>
    <col min="6" max="6" width="8.33203125" customWidth="1"/>
    <col min="7" max="7" width="11.88671875" customWidth="1"/>
    <col min="8" max="8" width="9.33203125" customWidth="1"/>
    <col min="9" max="9" width="8.33203125" customWidth="1"/>
    <col min="10" max="10" width="8.6640625" customWidth="1"/>
    <col min="11" max="11" width="9.33203125" customWidth="1"/>
    <col min="12" max="12" width="8.33203125" customWidth="1"/>
    <col min="13" max="13" width="9" customWidth="1"/>
    <col min="14" max="14" width="11" customWidth="1"/>
    <col min="15" max="15" width="8.44140625" customWidth="1"/>
    <col min="16" max="16" width="10" customWidth="1"/>
    <col min="17" max="17" width="11.33203125" bestFit="1" customWidth="1"/>
  </cols>
  <sheetData>
    <row r="1" spans="1:18" ht="18.75" customHeight="1" x14ac:dyDescent="0.3">
      <c r="A1" s="41" t="s">
        <v>168</v>
      </c>
      <c r="B1" s="20"/>
      <c r="C1" s="20"/>
      <c r="D1" s="20"/>
      <c r="E1" s="20"/>
      <c r="F1" s="20"/>
      <c r="G1" s="20"/>
      <c r="H1" s="20"/>
      <c r="I1" s="20"/>
      <c r="J1" s="20"/>
      <c r="K1" s="20"/>
      <c r="L1" s="20"/>
      <c r="M1" s="20"/>
      <c r="N1" s="20"/>
      <c r="O1" s="20"/>
      <c r="P1" s="20"/>
    </row>
    <row r="2" spans="1:18" s="44" customFormat="1" ht="18" customHeight="1" x14ac:dyDescent="0.25">
      <c r="A2" s="52"/>
      <c r="B2" s="249" t="s">
        <v>171</v>
      </c>
      <c r="C2" s="250" t="s">
        <v>170</v>
      </c>
      <c r="D2" s="250" t="s">
        <v>172</v>
      </c>
      <c r="E2" s="250" t="s">
        <v>173</v>
      </c>
      <c r="F2" s="250" t="s">
        <v>174</v>
      </c>
      <c r="G2" s="250" t="s">
        <v>175</v>
      </c>
      <c r="H2" s="250" t="s">
        <v>176</v>
      </c>
      <c r="I2" s="250" t="s">
        <v>177</v>
      </c>
      <c r="J2" s="250" t="s">
        <v>178</v>
      </c>
      <c r="K2" s="250" t="s">
        <v>179</v>
      </c>
      <c r="L2" s="250" t="s">
        <v>180</v>
      </c>
      <c r="M2" s="251" t="s">
        <v>169</v>
      </c>
      <c r="N2" s="589" t="s">
        <v>181</v>
      </c>
      <c r="O2" s="590"/>
      <c r="P2" s="591"/>
    </row>
    <row r="3" spans="1:18" s="50" customFormat="1" ht="32.25" customHeight="1" x14ac:dyDescent="0.2">
      <c r="A3" s="49"/>
      <c r="B3" s="113">
        <v>43402</v>
      </c>
      <c r="C3" s="114">
        <v>43437</v>
      </c>
      <c r="D3" s="115">
        <v>43465</v>
      </c>
      <c r="E3" s="114">
        <v>43500</v>
      </c>
      <c r="F3" s="114">
        <v>43528</v>
      </c>
      <c r="G3" s="114">
        <v>43556</v>
      </c>
      <c r="H3" s="114">
        <v>43219</v>
      </c>
      <c r="I3" s="114">
        <v>43619</v>
      </c>
      <c r="J3" s="114">
        <v>43647</v>
      </c>
      <c r="K3" s="114">
        <v>43682</v>
      </c>
      <c r="L3" s="114">
        <v>43711</v>
      </c>
      <c r="M3" s="114">
        <v>43738</v>
      </c>
      <c r="N3" s="286" t="s">
        <v>182</v>
      </c>
      <c r="O3" s="247" t="s">
        <v>56</v>
      </c>
      <c r="P3" s="248" t="s">
        <v>184</v>
      </c>
    </row>
    <row r="4" spans="1:18" ht="7.5" customHeight="1" x14ac:dyDescent="0.25">
      <c r="A4" s="22"/>
      <c r="B4" s="26"/>
      <c r="C4" s="27"/>
      <c r="D4" s="27"/>
      <c r="E4" s="27"/>
      <c r="F4" s="28"/>
      <c r="G4" s="6"/>
      <c r="H4" s="6"/>
      <c r="I4" s="2"/>
      <c r="J4" s="2"/>
      <c r="K4" s="2"/>
      <c r="L4" s="2"/>
      <c r="M4" s="10"/>
      <c r="N4" s="19"/>
      <c r="O4" s="18"/>
      <c r="P4" s="4"/>
    </row>
    <row r="5" spans="1:18" ht="12.75" customHeight="1" x14ac:dyDescent="0.3">
      <c r="A5" s="127"/>
      <c r="B5" s="572" t="s">
        <v>40</v>
      </c>
      <c r="C5" s="602"/>
      <c r="D5" s="602"/>
      <c r="E5" s="602"/>
      <c r="F5" s="602"/>
      <c r="G5" s="602"/>
      <c r="H5" s="602"/>
      <c r="I5" s="602"/>
      <c r="J5" s="602"/>
      <c r="K5" s="602"/>
      <c r="L5" s="602"/>
      <c r="M5" s="603"/>
      <c r="N5" s="198"/>
      <c r="O5" s="199"/>
      <c r="P5" s="198"/>
    </row>
    <row r="6" spans="1:18" ht="13.65" customHeight="1" x14ac:dyDescent="0.3">
      <c r="A6" s="127"/>
      <c r="B6" s="200"/>
      <c r="C6" s="201"/>
      <c r="D6" s="201"/>
      <c r="E6" s="201"/>
      <c r="F6" s="202"/>
      <c r="G6" s="203"/>
      <c r="H6" s="203"/>
      <c r="I6" s="201"/>
      <c r="J6" s="201"/>
      <c r="K6" s="201"/>
      <c r="L6" s="201"/>
      <c r="M6" s="204"/>
      <c r="N6" s="205"/>
      <c r="O6" s="206"/>
      <c r="P6" s="207"/>
    </row>
    <row r="7" spans="1:18" ht="18" customHeight="1" x14ac:dyDescent="0.25">
      <c r="A7" s="208" t="s">
        <v>210</v>
      </c>
      <c r="B7" s="209">
        <v>7090</v>
      </c>
      <c r="C7" s="210">
        <v>0</v>
      </c>
      <c r="D7" s="210">
        <v>0</v>
      </c>
      <c r="E7" s="184">
        <v>0</v>
      </c>
      <c r="F7" s="184">
        <v>0</v>
      </c>
      <c r="G7" s="184">
        <v>0</v>
      </c>
      <c r="H7" s="184">
        <v>0</v>
      </c>
      <c r="I7" s="184">
        <v>0</v>
      </c>
      <c r="J7" s="206">
        <v>0</v>
      </c>
      <c r="K7" s="206">
        <f>N7-SUM(B7:J7)</f>
        <v>0</v>
      </c>
      <c r="L7" s="211">
        <v>0</v>
      </c>
      <c r="M7" s="212">
        <v>0</v>
      </c>
      <c r="N7" s="205">
        <v>7090</v>
      </c>
      <c r="O7" s="213">
        <v>7090</v>
      </c>
      <c r="P7" s="207">
        <f>N7/O7</f>
        <v>1</v>
      </c>
    </row>
    <row r="8" spans="1:18" ht="18" customHeight="1" x14ac:dyDescent="0.25">
      <c r="A8" s="208" t="s">
        <v>141</v>
      </c>
      <c r="B8" s="209">
        <v>95</v>
      </c>
      <c r="C8" s="210">
        <v>1729</v>
      </c>
      <c r="D8" s="210">
        <v>1330</v>
      </c>
      <c r="E8" s="184">
        <v>1873</v>
      </c>
      <c r="F8" s="184">
        <v>2600</v>
      </c>
      <c r="G8" s="184">
        <v>387</v>
      </c>
      <c r="H8" s="184">
        <v>265</v>
      </c>
      <c r="I8" s="184">
        <v>190</v>
      </c>
      <c r="J8" s="184">
        <v>303</v>
      </c>
      <c r="K8" s="206">
        <v>469</v>
      </c>
      <c r="L8" s="210">
        <v>582</v>
      </c>
      <c r="M8" s="212">
        <f>N8-SUM(B8:L8)</f>
        <v>374</v>
      </c>
      <c r="N8" s="214">
        <v>10197</v>
      </c>
      <c r="O8" s="213">
        <v>10300</v>
      </c>
      <c r="P8" s="207">
        <f>N8/O8</f>
        <v>0.99</v>
      </c>
      <c r="Q8" s="1"/>
      <c r="R8" s="32"/>
    </row>
    <row r="9" spans="1:18" ht="18" customHeight="1" x14ac:dyDescent="0.25">
      <c r="A9" s="215" t="s">
        <v>211</v>
      </c>
      <c r="B9" s="209">
        <v>0</v>
      </c>
      <c r="C9" s="210">
        <v>0</v>
      </c>
      <c r="D9" s="210">
        <v>0</v>
      </c>
      <c r="E9" s="184">
        <v>0</v>
      </c>
      <c r="F9" s="184">
        <v>0</v>
      </c>
      <c r="G9" s="184">
        <v>0</v>
      </c>
      <c r="H9" s="184">
        <v>0</v>
      </c>
      <c r="I9" s="184">
        <v>0</v>
      </c>
      <c r="J9" s="184">
        <v>0</v>
      </c>
      <c r="K9" s="206">
        <f t="shared" ref="K9:K10" si="0">N9-SUM(B9:J9)</f>
        <v>0</v>
      </c>
      <c r="L9" s="211">
        <v>0</v>
      </c>
      <c r="M9" s="212">
        <v>0</v>
      </c>
      <c r="N9" s="217">
        <v>0</v>
      </c>
      <c r="O9" s="218">
        <v>2954</v>
      </c>
      <c r="P9" s="219">
        <f>N9/O9</f>
        <v>0</v>
      </c>
    </row>
    <row r="10" spans="1:18" ht="18" customHeight="1" x14ac:dyDescent="0.25">
      <c r="A10" s="220" t="s">
        <v>212</v>
      </c>
      <c r="B10" s="209">
        <v>1624</v>
      </c>
      <c r="C10" s="210">
        <v>0</v>
      </c>
      <c r="D10" s="210">
        <v>0</v>
      </c>
      <c r="E10" s="184">
        <v>0</v>
      </c>
      <c r="F10" s="184">
        <v>0</v>
      </c>
      <c r="G10" s="184">
        <v>0</v>
      </c>
      <c r="H10" s="184">
        <v>0</v>
      </c>
      <c r="I10" s="184">
        <v>0</v>
      </c>
      <c r="J10" s="184">
        <v>0</v>
      </c>
      <c r="K10" s="206">
        <f t="shared" si="0"/>
        <v>0</v>
      </c>
      <c r="L10" s="211">
        <v>0</v>
      </c>
      <c r="M10" s="212">
        <v>0</v>
      </c>
      <c r="N10" s="205">
        <v>1624</v>
      </c>
      <c r="O10" s="213">
        <v>1656</v>
      </c>
      <c r="P10" s="207">
        <f>N10/O10</f>
        <v>0.98067632850241548</v>
      </c>
    </row>
    <row r="11" spans="1:18" s="7" customFormat="1" ht="18" customHeight="1" x14ac:dyDescent="0.25">
      <c r="A11" s="220" t="s">
        <v>213</v>
      </c>
      <c r="B11" s="221">
        <v>49624</v>
      </c>
      <c r="C11" s="210">
        <v>0</v>
      </c>
      <c r="D11" s="210">
        <v>0</v>
      </c>
      <c r="E11" s="184">
        <v>49366</v>
      </c>
      <c r="F11" s="210">
        <v>0</v>
      </c>
      <c r="G11" s="185">
        <v>0</v>
      </c>
      <c r="H11" s="184">
        <v>35000</v>
      </c>
      <c r="I11" s="184">
        <v>0</v>
      </c>
      <c r="J11" s="184">
        <v>0</v>
      </c>
      <c r="K11" s="206">
        <v>35000</v>
      </c>
      <c r="L11" s="222">
        <v>0</v>
      </c>
      <c r="M11" s="223">
        <v>0</v>
      </c>
      <c r="N11" s="224">
        <f>SUM(B11:M11)</f>
        <v>168990</v>
      </c>
      <c r="O11" s="225">
        <v>170000</v>
      </c>
      <c r="P11" s="226">
        <f>N11/O11</f>
        <v>0.99405882352941177</v>
      </c>
      <c r="Q11" s="40"/>
    </row>
    <row r="12" spans="1:18" s="7" customFormat="1" ht="10.95" customHeight="1" x14ac:dyDescent="0.25">
      <c r="A12" s="227"/>
      <c r="B12" s="221"/>
      <c r="C12" s="228"/>
      <c r="D12" s="228"/>
      <c r="E12" s="185"/>
      <c r="F12" s="185"/>
      <c r="G12" s="185"/>
      <c r="H12" s="185"/>
      <c r="I12" s="185"/>
      <c r="J12" s="216"/>
      <c r="K12" s="216"/>
      <c r="L12" s="229"/>
      <c r="M12" s="223"/>
      <c r="N12" s="214"/>
      <c r="O12" s="230"/>
      <c r="P12" s="226"/>
    </row>
    <row r="13" spans="1:18" ht="13.65" customHeight="1" x14ac:dyDescent="0.25">
      <c r="A13" s="231" t="s">
        <v>35</v>
      </c>
      <c r="B13" s="232">
        <f t="shared" ref="B13:M13" si="1">SUM(B7:B11)</f>
        <v>58433</v>
      </c>
      <c r="C13" s="233">
        <f t="shared" si="1"/>
        <v>1729</v>
      </c>
      <c r="D13" s="233">
        <f t="shared" si="1"/>
        <v>1330</v>
      </c>
      <c r="E13" s="233">
        <f t="shared" si="1"/>
        <v>51239</v>
      </c>
      <c r="F13" s="233">
        <f t="shared" si="1"/>
        <v>2600</v>
      </c>
      <c r="G13" s="233">
        <f t="shared" si="1"/>
        <v>387</v>
      </c>
      <c r="H13" s="233">
        <f t="shared" si="1"/>
        <v>35265</v>
      </c>
      <c r="I13" s="233">
        <f t="shared" si="1"/>
        <v>190</v>
      </c>
      <c r="J13" s="233">
        <f t="shared" si="1"/>
        <v>303</v>
      </c>
      <c r="K13" s="233">
        <f t="shared" si="1"/>
        <v>35469</v>
      </c>
      <c r="L13" s="233">
        <f t="shared" si="1"/>
        <v>582</v>
      </c>
      <c r="M13" s="233">
        <f t="shared" si="1"/>
        <v>374</v>
      </c>
      <c r="N13" s="480">
        <f>SUM(N7:N12)</f>
        <v>187901</v>
      </c>
      <c r="O13" s="234">
        <f>SUM(O7:O12)</f>
        <v>192000</v>
      </c>
      <c r="P13" s="235">
        <f>N13/O13</f>
        <v>0.97865104166666672</v>
      </c>
    </row>
    <row r="14" spans="1:18" ht="9" customHeight="1" x14ac:dyDescent="0.25">
      <c r="A14" s="93"/>
      <c r="B14" s="94"/>
      <c r="C14" s="94"/>
      <c r="D14" s="94"/>
      <c r="E14" s="94"/>
      <c r="F14" s="94"/>
      <c r="G14" s="93"/>
      <c r="H14" s="93"/>
      <c r="I14" s="93"/>
      <c r="J14" s="93"/>
      <c r="K14" s="93"/>
      <c r="L14" s="93"/>
      <c r="M14" s="93"/>
      <c r="N14" s="93"/>
      <c r="O14" s="94"/>
      <c r="P14" s="236"/>
    </row>
    <row r="15" spans="1:18" s="80" customFormat="1" ht="15.75" customHeight="1" x14ac:dyDescent="0.25">
      <c r="A15" s="604" t="s">
        <v>199</v>
      </c>
      <c r="B15" s="604"/>
      <c r="C15" s="604"/>
      <c r="D15" s="604"/>
      <c r="E15" s="604"/>
      <c r="F15" s="102"/>
      <c r="G15" s="67"/>
      <c r="H15" s="67"/>
      <c r="I15" s="67"/>
      <c r="J15" s="67"/>
      <c r="K15" s="67"/>
      <c r="L15" s="67"/>
      <c r="M15" s="67"/>
      <c r="N15" s="67"/>
      <c r="O15" s="67"/>
      <c r="P15" s="67"/>
    </row>
    <row r="16" spans="1:18" s="70" customFormat="1" ht="15.75" customHeight="1" x14ac:dyDescent="0.25">
      <c r="A16" s="605" t="s">
        <v>139</v>
      </c>
      <c r="B16" s="605"/>
      <c r="C16" s="605"/>
      <c r="D16" s="605"/>
      <c r="E16" s="605"/>
      <c r="F16" s="605"/>
      <c r="G16" s="193"/>
      <c r="H16" s="193"/>
      <c r="I16" s="193"/>
      <c r="J16" s="193"/>
      <c r="K16" s="193"/>
      <c r="L16" s="193"/>
      <c r="M16" s="193"/>
      <c r="N16" s="193"/>
      <c r="O16" s="193"/>
      <c r="P16" s="193"/>
    </row>
    <row r="17" spans="1:17" s="70" customFormat="1" ht="15.75" customHeight="1" x14ac:dyDescent="0.25">
      <c r="A17" s="595" t="s">
        <v>183</v>
      </c>
      <c r="B17" s="595"/>
      <c r="C17" s="595"/>
      <c r="D17" s="595"/>
      <c r="E17" s="595"/>
      <c r="F17" s="595"/>
      <c r="G17" s="595"/>
      <c r="H17" s="595"/>
      <c r="I17" s="595"/>
      <c r="J17" s="595"/>
      <c r="K17" s="595"/>
      <c r="L17" s="595"/>
      <c r="M17" s="595"/>
      <c r="N17" s="595"/>
      <c r="O17" s="595"/>
      <c r="P17" s="595"/>
    </row>
    <row r="18" spans="1:17" s="70" customFormat="1" ht="14.25" customHeight="1" x14ac:dyDescent="0.25">
      <c r="A18" s="237" t="s">
        <v>47</v>
      </c>
      <c r="B18" s="238">
        <v>1656</v>
      </c>
      <c r="C18" s="239">
        <v>43374</v>
      </c>
      <c r="D18" s="193"/>
      <c r="E18" s="193"/>
      <c r="F18" s="240"/>
      <c r="G18" s="193"/>
      <c r="H18" s="241"/>
      <c r="I18" s="193"/>
      <c r="J18" s="193"/>
      <c r="K18" s="240"/>
      <c r="L18" s="193"/>
      <c r="M18" s="193"/>
      <c r="N18" s="193"/>
      <c r="O18" s="240"/>
      <c r="P18" s="240"/>
    </row>
    <row r="19" spans="1:17" s="70" customFormat="1" ht="14.25" customHeight="1" x14ac:dyDescent="0.25">
      <c r="A19" s="237" t="s">
        <v>46</v>
      </c>
      <c r="B19" s="238">
        <v>50000</v>
      </c>
      <c r="C19" s="239">
        <v>43383</v>
      </c>
      <c r="D19" s="193"/>
      <c r="E19" s="193"/>
      <c r="F19" s="240"/>
      <c r="G19" s="193"/>
      <c r="H19" s="242"/>
      <c r="I19" s="193"/>
      <c r="J19" s="193"/>
      <c r="K19" s="193"/>
      <c r="L19" s="193"/>
      <c r="M19" s="193"/>
      <c r="N19" s="193"/>
      <c r="O19" s="240"/>
      <c r="P19" s="193"/>
    </row>
    <row r="20" spans="1:17" s="70" customFormat="1" ht="14.25" customHeight="1" x14ac:dyDescent="0.25">
      <c r="A20" s="237" t="s">
        <v>45</v>
      </c>
      <c r="B20" s="238">
        <v>50000</v>
      </c>
      <c r="C20" s="239">
        <v>43488</v>
      </c>
      <c r="D20" s="193"/>
      <c r="E20" s="193"/>
      <c r="F20" s="243"/>
      <c r="G20" s="244"/>
      <c r="H20" s="243"/>
      <c r="I20" s="243"/>
      <c r="J20" s="245"/>
      <c r="K20" s="245"/>
      <c r="L20" s="245"/>
      <c r="M20" s="245"/>
      <c r="N20" s="245"/>
      <c r="O20" s="245"/>
      <c r="P20" s="246"/>
      <c r="Q20" s="111"/>
    </row>
    <row r="21" spans="1:17" s="70" customFormat="1" ht="14.25" customHeight="1" x14ac:dyDescent="0.25">
      <c r="A21" s="237" t="s">
        <v>44</v>
      </c>
      <c r="B21" s="238">
        <v>35000</v>
      </c>
      <c r="C21" s="239">
        <v>43572</v>
      </c>
      <c r="D21" s="193"/>
      <c r="E21" s="193"/>
      <c r="F21" s="240"/>
      <c r="G21" s="193"/>
      <c r="H21" s="241"/>
      <c r="I21" s="193"/>
      <c r="J21" s="193"/>
      <c r="K21" s="193"/>
      <c r="L21" s="193"/>
      <c r="M21" s="193"/>
      <c r="N21" s="193"/>
      <c r="O21" s="193"/>
      <c r="P21" s="193"/>
    </row>
    <row r="22" spans="1:17" s="70" customFormat="1" ht="14.25" customHeight="1" x14ac:dyDescent="0.25">
      <c r="A22" s="237" t="s">
        <v>48</v>
      </c>
      <c r="B22" s="238">
        <v>35000</v>
      </c>
      <c r="C22" s="239">
        <v>43663</v>
      </c>
      <c r="D22" s="193"/>
      <c r="E22" s="193"/>
      <c r="F22" s="240"/>
      <c r="G22" s="193"/>
      <c r="H22" s="241"/>
      <c r="I22" s="193"/>
      <c r="J22" s="193"/>
      <c r="K22" s="193"/>
      <c r="L22" s="193"/>
      <c r="M22" s="193"/>
      <c r="N22" s="193"/>
      <c r="O22" s="193"/>
      <c r="P22" s="193"/>
    </row>
    <row r="23" spans="1:17" ht="12.15" customHeight="1" x14ac:dyDescent="0.25">
      <c r="A23" s="25"/>
      <c r="B23" s="1"/>
      <c r="C23" s="43"/>
      <c r="F23" s="12"/>
      <c r="H23" s="16"/>
    </row>
  </sheetData>
  <mergeCells count="5">
    <mergeCell ref="B5:M5"/>
    <mergeCell ref="N2:P2"/>
    <mergeCell ref="A17:P17"/>
    <mergeCell ref="A15:E15"/>
    <mergeCell ref="A16:F16"/>
  </mergeCells>
  <phoneticPr fontId="26" type="noConversion"/>
  <pageMargins left="0.5" right="0.17" top="1" bottom="0.17" header="0.17" footer="0.17"/>
  <pageSetup scale="7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X54"/>
  <sheetViews>
    <sheetView showGridLines="0" topLeftCell="A30" zoomScaleNormal="100" zoomScaleSheetLayoutView="100" workbookViewId="0">
      <selection sqref="A1:T40"/>
    </sheetView>
  </sheetViews>
  <sheetFormatPr defaultRowHeight="13.2" x14ac:dyDescent="0.25"/>
  <cols>
    <col min="1" max="1" width="22.109375" style="78" customWidth="1"/>
    <col min="2" max="2" width="10.33203125" style="132" customWidth="1"/>
    <col min="3" max="5" width="9" style="78" customWidth="1"/>
    <col min="6" max="6" width="9" style="429" customWidth="1"/>
    <col min="7" max="7" width="9.33203125" style="78" customWidth="1"/>
    <col min="8" max="8" width="8.44140625" style="78" customWidth="1"/>
    <col min="9" max="17" width="8.33203125" style="78" customWidth="1"/>
    <col min="18" max="18" width="11.5546875" style="78" customWidth="1"/>
    <col min="19" max="19" width="8.88671875" style="78" customWidth="1"/>
    <col min="20" max="20" width="9.88671875" style="78" customWidth="1"/>
    <col min="21" max="21" width="6" customWidth="1"/>
  </cols>
  <sheetData>
    <row r="1" spans="1:24" ht="28.5" customHeight="1" x14ac:dyDescent="0.3">
      <c r="A1" s="611" t="s">
        <v>252</v>
      </c>
      <c r="B1" s="611"/>
      <c r="C1" s="611"/>
      <c r="D1" s="611"/>
      <c r="E1" s="611"/>
      <c r="F1" s="612"/>
      <c r="G1" s="611"/>
      <c r="H1" s="611"/>
      <c r="I1" s="611"/>
      <c r="J1" s="611"/>
      <c r="K1" s="611"/>
      <c r="L1" s="611"/>
      <c r="M1" s="611"/>
      <c r="N1" s="611"/>
      <c r="O1" s="611"/>
      <c r="P1" s="611"/>
      <c r="Q1" s="611"/>
      <c r="R1" s="611"/>
      <c r="S1" s="57"/>
      <c r="T1" s="129"/>
    </row>
    <row r="2" spans="1:24" s="2" customFormat="1" ht="29.25" customHeight="1" x14ac:dyDescent="0.3">
      <c r="A2" s="55"/>
      <c r="B2" s="284" t="s">
        <v>188</v>
      </c>
      <c r="C2" s="285" t="s">
        <v>171</v>
      </c>
      <c r="D2" s="195" t="s">
        <v>170</v>
      </c>
      <c r="E2" s="195" t="s">
        <v>172</v>
      </c>
      <c r="F2" s="524" t="s">
        <v>161</v>
      </c>
      <c r="G2" s="609" t="s">
        <v>191</v>
      </c>
      <c r="H2" s="610"/>
      <c r="I2" s="195">
        <v>43484</v>
      </c>
      <c r="J2" s="195" t="s">
        <v>174</v>
      </c>
      <c r="K2" s="195" t="s">
        <v>175</v>
      </c>
      <c r="L2" s="195" t="s">
        <v>176</v>
      </c>
      <c r="M2" s="195" t="s">
        <v>177</v>
      </c>
      <c r="N2" s="195" t="s">
        <v>178</v>
      </c>
      <c r="O2" s="195" t="s">
        <v>179</v>
      </c>
      <c r="P2" s="195" t="s">
        <v>180</v>
      </c>
      <c r="Q2" s="195">
        <v>43726</v>
      </c>
      <c r="R2" s="286" t="s">
        <v>189</v>
      </c>
      <c r="S2" s="613" t="s">
        <v>209</v>
      </c>
      <c r="T2" s="614"/>
      <c r="U2" s="5"/>
    </row>
    <row r="3" spans="1:24" s="50" customFormat="1" ht="29.4" customHeight="1" x14ac:dyDescent="0.2">
      <c r="A3" s="51"/>
      <c r="B3" s="133" t="s">
        <v>110</v>
      </c>
      <c r="C3" s="113">
        <v>43402</v>
      </c>
      <c r="D3" s="114">
        <v>43437</v>
      </c>
      <c r="E3" s="124">
        <v>43465</v>
      </c>
      <c r="F3" s="390" t="s">
        <v>110</v>
      </c>
      <c r="G3" s="389" t="s">
        <v>255</v>
      </c>
      <c r="H3" s="390" t="s">
        <v>56</v>
      </c>
      <c r="I3" s="114">
        <v>43500</v>
      </c>
      <c r="J3" s="114">
        <v>43528</v>
      </c>
      <c r="K3" s="114">
        <v>43556</v>
      </c>
      <c r="L3" s="114">
        <v>43219</v>
      </c>
      <c r="M3" s="114">
        <v>43619</v>
      </c>
      <c r="N3" s="114">
        <v>43647</v>
      </c>
      <c r="O3" s="114">
        <v>43682</v>
      </c>
      <c r="P3" s="114">
        <v>43711</v>
      </c>
      <c r="Q3" s="114">
        <v>43738</v>
      </c>
      <c r="R3" s="389" t="s">
        <v>110</v>
      </c>
      <c r="S3" s="528" t="s">
        <v>157</v>
      </c>
      <c r="T3" s="529" t="s">
        <v>56</v>
      </c>
      <c r="U3" s="86"/>
    </row>
    <row r="4" spans="1:24" ht="23.4" customHeight="1" x14ac:dyDescent="0.25">
      <c r="A4" s="405"/>
      <c r="B4" s="421"/>
      <c r="C4" s="606" t="s">
        <v>38</v>
      </c>
      <c r="D4" s="607"/>
      <c r="E4" s="607"/>
      <c r="F4" s="607"/>
      <c r="G4" s="607"/>
      <c r="H4" s="607"/>
      <c r="I4" s="607"/>
      <c r="J4" s="607"/>
      <c r="K4" s="607"/>
      <c r="L4" s="607"/>
      <c r="M4" s="607"/>
      <c r="N4" s="607"/>
      <c r="O4" s="607"/>
      <c r="P4" s="607"/>
      <c r="Q4" s="607"/>
      <c r="R4" s="607"/>
      <c r="S4" s="607"/>
      <c r="T4" s="608"/>
    </row>
    <row r="5" spans="1:24" ht="12.75" customHeight="1" x14ac:dyDescent="0.25">
      <c r="A5" s="3"/>
      <c r="B5" s="3"/>
      <c r="C5" s="47"/>
      <c r="D5" s="47"/>
      <c r="E5" s="47"/>
      <c r="F5" s="46"/>
      <c r="G5" s="46"/>
      <c r="H5" s="46"/>
      <c r="I5" s="47"/>
      <c r="J5" s="47"/>
      <c r="K5" s="47"/>
      <c r="L5" s="47"/>
      <c r="M5" s="47"/>
      <c r="N5" s="47"/>
      <c r="O5" s="47"/>
      <c r="P5" s="47"/>
      <c r="Q5" s="47"/>
      <c r="R5" s="46"/>
      <c r="S5" s="48"/>
      <c r="T5" s="48"/>
    </row>
    <row r="6" spans="1:24" ht="13.65" customHeight="1" x14ac:dyDescent="0.25">
      <c r="A6" s="253" t="s">
        <v>54</v>
      </c>
      <c r="B6" s="254">
        <f t="shared" ref="B6:Q6" si="0">SUM(B7:B13)</f>
        <v>115882</v>
      </c>
      <c r="C6" s="255">
        <f>SUM(C7:C13)</f>
        <v>12968</v>
      </c>
      <c r="D6" s="376">
        <f t="shared" si="0"/>
        <v>2816</v>
      </c>
      <c r="E6" s="376">
        <f t="shared" si="0"/>
        <v>2701</v>
      </c>
      <c r="F6" s="526">
        <f t="shared" si="0"/>
        <v>18485</v>
      </c>
      <c r="G6" s="257">
        <f t="shared" si="0"/>
        <v>134367</v>
      </c>
      <c r="H6" s="257">
        <f t="shared" si="0"/>
        <v>135460</v>
      </c>
      <c r="I6" s="395">
        <f t="shared" si="0"/>
        <v>13368</v>
      </c>
      <c r="J6" s="402">
        <f t="shared" si="0"/>
        <v>9092</v>
      </c>
      <c r="K6" s="402">
        <f t="shared" si="0"/>
        <v>10387</v>
      </c>
      <c r="L6" s="402">
        <f t="shared" si="0"/>
        <v>23353</v>
      </c>
      <c r="M6" s="402">
        <f t="shared" si="0"/>
        <v>18442</v>
      </c>
      <c r="N6" s="402">
        <f t="shared" si="0"/>
        <v>6054</v>
      </c>
      <c r="O6" s="402">
        <f t="shared" si="0"/>
        <v>12107</v>
      </c>
      <c r="P6" s="402">
        <f t="shared" si="0"/>
        <v>8765</v>
      </c>
      <c r="Q6" s="402">
        <f t="shared" si="0"/>
        <v>8698</v>
      </c>
      <c r="R6" s="259">
        <f>SUM(R7:R13)</f>
        <v>128751</v>
      </c>
      <c r="S6" s="259">
        <f>SUM(S7:S13)</f>
        <v>110266</v>
      </c>
      <c r="T6" s="257">
        <f>SUM(T7:T13)</f>
        <v>137900</v>
      </c>
      <c r="U6" s="260"/>
      <c r="X6" s="79"/>
    </row>
    <row r="7" spans="1:24" ht="15" customHeight="1" x14ac:dyDescent="0.25">
      <c r="A7" s="186" t="s">
        <v>6</v>
      </c>
      <c r="B7" s="255">
        <v>2689</v>
      </c>
      <c r="C7" s="261">
        <v>10951</v>
      </c>
      <c r="D7" s="262">
        <v>0</v>
      </c>
      <c r="E7" s="262">
        <f>G7-B7-C7-D7</f>
        <v>0</v>
      </c>
      <c r="F7" s="263">
        <f>SUM(C7:E7)</f>
        <v>10951</v>
      </c>
      <c r="G7" s="263">
        <v>13640</v>
      </c>
      <c r="H7" s="263">
        <v>13640</v>
      </c>
      <c r="I7" s="256">
        <v>0</v>
      </c>
      <c r="J7" s="258">
        <v>200</v>
      </c>
      <c r="K7" s="258">
        <v>125</v>
      </c>
      <c r="L7" s="258">
        <v>9700</v>
      </c>
      <c r="M7" s="256">
        <v>10</v>
      </c>
      <c r="N7" s="256">
        <v>20</v>
      </c>
      <c r="O7" s="256">
        <v>46</v>
      </c>
      <c r="P7" s="256">
        <v>272</v>
      </c>
      <c r="Q7" s="264">
        <v>443</v>
      </c>
      <c r="R7" s="265">
        <f>F7+S7</f>
        <v>21767</v>
      </c>
      <c r="S7" s="265">
        <f>SUM(I7:Q7)</f>
        <v>10816</v>
      </c>
      <c r="T7" s="266">
        <v>13860</v>
      </c>
      <c r="U7" s="267"/>
      <c r="X7" s="79"/>
    </row>
    <row r="8" spans="1:24" ht="15" customHeight="1" x14ac:dyDescent="0.25">
      <c r="A8" s="186" t="s">
        <v>50</v>
      </c>
      <c r="B8" s="269">
        <v>134</v>
      </c>
      <c r="C8" s="261">
        <v>1576</v>
      </c>
      <c r="D8" s="262">
        <v>207</v>
      </c>
      <c r="E8" s="262">
        <f>G8-B8-C8-D8</f>
        <v>72</v>
      </c>
      <c r="F8" s="263">
        <f t="shared" ref="F8:F15" si="1">SUM(C8:E8)</f>
        <v>1855</v>
      </c>
      <c r="G8" s="263">
        <v>1989</v>
      </c>
      <c r="H8" s="263">
        <v>2000</v>
      </c>
      <c r="I8" s="256">
        <v>87</v>
      </c>
      <c r="J8" s="258">
        <v>247</v>
      </c>
      <c r="K8" s="258">
        <v>205</v>
      </c>
      <c r="L8" s="258">
        <v>88</v>
      </c>
      <c r="M8" s="256">
        <v>601</v>
      </c>
      <c r="N8" s="256">
        <v>416</v>
      </c>
      <c r="O8" s="256">
        <v>356</v>
      </c>
      <c r="P8" s="256">
        <v>0</v>
      </c>
      <c r="Q8" s="264">
        <v>0</v>
      </c>
      <c r="R8" s="265">
        <f t="shared" ref="R8:R15" si="2">F8+S8</f>
        <v>3855</v>
      </c>
      <c r="S8" s="265">
        <f t="shared" ref="S8:S15" si="3">SUM(I8:Q8)</f>
        <v>2000</v>
      </c>
      <c r="T8" s="266">
        <v>2000</v>
      </c>
      <c r="U8" s="267"/>
    </row>
    <row r="9" spans="1:24" ht="15" customHeight="1" x14ac:dyDescent="0.25">
      <c r="A9" s="186" t="s">
        <v>200</v>
      </c>
      <c r="B9" s="269">
        <v>0</v>
      </c>
      <c r="C9" s="261">
        <v>0</v>
      </c>
      <c r="D9" s="262">
        <v>0</v>
      </c>
      <c r="E9" s="262">
        <f>G9-B9-C9-D9</f>
        <v>0</v>
      </c>
      <c r="F9" s="263">
        <f t="shared" si="1"/>
        <v>0</v>
      </c>
      <c r="G9" s="263">
        <v>0</v>
      </c>
      <c r="H9" s="263">
        <v>0</v>
      </c>
      <c r="I9" s="256">
        <v>0</v>
      </c>
      <c r="J9" s="258">
        <v>0</v>
      </c>
      <c r="K9" s="258">
        <v>0</v>
      </c>
      <c r="L9" s="258">
        <v>0</v>
      </c>
      <c r="M9" s="256">
        <v>0</v>
      </c>
      <c r="N9" s="256">
        <v>0</v>
      </c>
      <c r="O9" s="256">
        <v>0</v>
      </c>
      <c r="P9" s="256">
        <v>0</v>
      </c>
      <c r="Q9" s="264">
        <v>0</v>
      </c>
      <c r="R9" s="265">
        <f t="shared" si="2"/>
        <v>0</v>
      </c>
      <c r="S9" s="265">
        <f t="shared" si="3"/>
        <v>0</v>
      </c>
      <c r="T9" s="266">
        <v>0</v>
      </c>
      <c r="U9" s="267"/>
    </row>
    <row r="10" spans="1:24" ht="15" customHeight="1" x14ac:dyDescent="0.25">
      <c r="A10" s="186" t="s">
        <v>10</v>
      </c>
      <c r="B10" s="255">
        <v>34680</v>
      </c>
      <c r="C10" s="261">
        <v>0</v>
      </c>
      <c r="D10" s="262">
        <v>0</v>
      </c>
      <c r="E10" s="262">
        <f>G10-B10-C10-D10</f>
        <v>0</v>
      </c>
      <c r="F10" s="263">
        <f t="shared" si="1"/>
        <v>0</v>
      </c>
      <c r="G10" s="263">
        <v>34680</v>
      </c>
      <c r="H10" s="263">
        <v>34680</v>
      </c>
      <c r="I10" s="256">
        <v>7176</v>
      </c>
      <c r="J10" s="258">
        <v>3156</v>
      </c>
      <c r="K10" s="258">
        <v>4347</v>
      </c>
      <c r="L10" s="258">
        <v>5043</v>
      </c>
      <c r="M10" s="256">
        <v>2883</v>
      </c>
      <c r="N10" s="256">
        <v>1915</v>
      </c>
      <c r="O10" s="256">
        <v>3487</v>
      </c>
      <c r="P10" s="256">
        <v>2931</v>
      </c>
      <c r="Q10" s="264">
        <v>2792</v>
      </c>
      <c r="R10" s="265">
        <f t="shared" si="2"/>
        <v>33730</v>
      </c>
      <c r="S10" s="265">
        <f t="shared" si="3"/>
        <v>33730</v>
      </c>
      <c r="T10" s="266">
        <v>35360</v>
      </c>
      <c r="U10" s="267"/>
    </row>
    <row r="11" spans="1:24" ht="15" customHeight="1" x14ac:dyDescent="0.25">
      <c r="A11" s="186" t="s">
        <v>201</v>
      </c>
      <c r="B11" s="255">
        <v>50467</v>
      </c>
      <c r="C11" s="261">
        <v>0</v>
      </c>
      <c r="D11" s="376">
        <v>0</v>
      </c>
      <c r="E11" s="262">
        <v>0</v>
      </c>
      <c r="F11" s="263">
        <f t="shared" si="1"/>
        <v>0</v>
      </c>
      <c r="G11" s="263">
        <v>50467</v>
      </c>
      <c r="H11" s="263">
        <v>47940</v>
      </c>
      <c r="I11" s="256">
        <v>4114</v>
      </c>
      <c r="J11" s="258">
        <v>2089</v>
      </c>
      <c r="K11" s="258">
        <v>3922</v>
      </c>
      <c r="L11" s="258">
        <v>7114</v>
      </c>
      <c r="M11" s="256">
        <v>2574</v>
      </c>
      <c r="N11" s="256">
        <v>2370</v>
      </c>
      <c r="O11" s="256">
        <v>3174</v>
      </c>
      <c r="P11" s="256">
        <v>3007</v>
      </c>
      <c r="Q11" s="264">
        <v>2601</v>
      </c>
      <c r="R11" s="265">
        <f t="shared" si="2"/>
        <v>30965</v>
      </c>
      <c r="S11" s="265">
        <f t="shared" si="3"/>
        <v>30965</v>
      </c>
      <c r="T11" s="266">
        <v>48880</v>
      </c>
      <c r="U11" s="267"/>
    </row>
    <row r="12" spans="1:24" ht="15" customHeight="1" x14ac:dyDescent="0.25">
      <c r="A12" s="186" t="s">
        <v>16</v>
      </c>
      <c r="B12" s="255">
        <v>7488</v>
      </c>
      <c r="C12" s="261">
        <v>261</v>
      </c>
      <c r="D12" s="262">
        <v>1646</v>
      </c>
      <c r="E12" s="262">
        <f>G12-B12-C12-D12</f>
        <v>0</v>
      </c>
      <c r="F12" s="263">
        <f t="shared" si="1"/>
        <v>1907</v>
      </c>
      <c r="G12" s="263">
        <v>9395</v>
      </c>
      <c r="H12" s="263">
        <v>9920</v>
      </c>
      <c r="I12" s="256">
        <v>411</v>
      </c>
      <c r="J12" s="258">
        <v>629</v>
      </c>
      <c r="K12" s="258">
        <v>1088</v>
      </c>
      <c r="L12" s="258">
        <v>1208</v>
      </c>
      <c r="M12" s="256">
        <v>1549</v>
      </c>
      <c r="N12" s="256">
        <v>913</v>
      </c>
      <c r="O12" s="256">
        <v>2915</v>
      </c>
      <c r="P12" s="256">
        <v>420</v>
      </c>
      <c r="Q12" s="264">
        <v>612</v>
      </c>
      <c r="R12" s="265">
        <f t="shared" si="2"/>
        <v>11652</v>
      </c>
      <c r="S12" s="265">
        <f t="shared" si="3"/>
        <v>9745</v>
      </c>
      <c r="T12" s="266">
        <v>10080</v>
      </c>
      <c r="U12" s="267"/>
    </row>
    <row r="13" spans="1:24" ht="15" customHeight="1" x14ac:dyDescent="0.25">
      <c r="A13" s="186" t="s">
        <v>23</v>
      </c>
      <c r="B13" s="255">
        <v>20424</v>
      </c>
      <c r="C13" s="261">
        <v>180</v>
      </c>
      <c r="D13" s="262">
        <v>963</v>
      </c>
      <c r="E13" s="262">
        <f>G13-B13-C13-D13</f>
        <v>2629</v>
      </c>
      <c r="F13" s="263">
        <f t="shared" si="1"/>
        <v>3772</v>
      </c>
      <c r="G13" s="263">
        <v>24196</v>
      </c>
      <c r="H13" s="263">
        <v>27280</v>
      </c>
      <c r="I13" s="256">
        <v>1580</v>
      </c>
      <c r="J13" s="258">
        <v>2771</v>
      </c>
      <c r="K13" s="258">
        <v>700</v>
      </c>
      <c r="L13" s="258">
        <v>200</v>
      </c>
      <c r="M13" s="256">
        <v>10825</v>
      </c>
      <c r="N13" s="256">
        <v>420</v>
      </c>
      <c r="O13" s="256">
        <v>2129</v>
      </c>
      <c r="P13" s="256">
        <v>2135</v>
      </c>
      <c r="Q13" s="264">
        <v>2250</v>
      </c>
      <c r="R13" s="265">
        <f t="shared" si="2"/>
        <v>26782</v>
      </c>
      <c r="S13" s="265">
        <f t="shared" si="3"/>
        <v>23010</v>
      </c>
      <c r="T13" s="266">
        <v>27720</v>
      </c>
      <c r="U13" s="267"/>
    </row>
    <row r="14" spans="1:24" ht="12.15" customHeight="1" x14ac:dyDescent="0.25">
      <c r="A14" s="127"/>
      <c r="B14" s="269"/>
      <c r="C14" s="261"/>
      <c r="D14" s="262"/>
      <c r="E14" s="262"/>
      <c r="F14" s="263"/>
      <c r="G14" s="263"/>
      <c r="H14" s="263"/>
      <c r="I14" s="268"/>
      <c r="J14" s="258"/>
      <c r="K14" s="258"/>
      <c r="L14" s="258"/>
      <c r="M14" s="256"/>
      <c r="N14" s="256"/>
      <c r="O14" s="256"/>
      <c r="P14" s="256"/>
      <c r="Q14" s="264"/>
      <c r="R14" s="265"/>
      <c r="S14" s="265">
        <f t="shared" si="3"/>
        <v>0</v>
      </c>
      <c r="T14" s="270"/>
      <c r="U14" s="252"/>
    </row>
    <row r="15" spans="1:24" ht="15" customHeight="1" x14ac:dyDescent="0.25">
      <c r="A15" s="271" t="s">
        <v>4</v>
      </c>
      <c r="B15" s="272">
        <v>39869</v>
      </c>
      <c r="C15" s="261">
        <v>2191</v>
      </c>
      <c r="D15" s="262">
        <v>4380</v>
      </c>
      <c r="E15" s="262">
        <f>G15-B15-C15-D15</f>
        <v>1971</v>
      </c>
      <c r="F15" s="273">
        <f t="shared" si="1"/>
        <v>8542</v>
      </c>
      <c r="G15" s="273">
        <v>48411</v>
      </c>
      <c r="H15" s="273">
        <v>54500</v>
      </c>
      <c r="I15" s="398">
        <v>106</v>
      </c>
      <c r="J15" s="398">
        <v>1573</v>
      </c>
      <c r="K15" s="398">
        <v>1697</v>
      </c>
      <c r="L15" s="398">
        <v>3782</v>
      </c>
      <c r="M15" s="402">
        <v>3788</v>
      </c>
      <c r="N15" s="402">
        <v>1255</v>
      </c>
      <c r="O15" s="402">
        <v>6544</v>
      </c>
      <c r="P15" s="402">
        <v>6963</v>
      </c>
      <c r="Q15" s="481">
        <v>7980</v>
      </c>
      <c r="R15" s="274">
        <f t="shared" si="2"/>
        <v>42230</v>
      </c>
      <c r="S15" s="274">
        <f t="shared" si="3"/>
        <v>33688</v>
      </c>
      <c r="T15" s="257">
        <v>55250</v>
      </c>
      <c r="U15" s="252"/>
    </row>
    <row r="16" spans="1:24" ht="12.15" customHeight="1" x14ac:dyDescent="0.25">
      <c r="A16" s="153"/>
      <c r="B16" s="269"/>
      <c r="C16" s="261"/>
      <c r="D16" s="262"/>
      <c r="E16" s="262"/>
      <c r="F16" s="263"/>
      <c r="G16" s="263"/>
      <c r="H16" s="263"/>
      <c r="I16" s="258"/>
      <c r="J16" s="258"/>
      <c r="K16" s="256"/>
      <c r="L16" s="258"/>
      <c r="M16" s="256"/>
      <c r="N16" s="256"/>
      <c r="O16" s="256"/>
      <c r="P16" s="268"/>
      <c r="Q16" s="256"/>
      <c r="R16" s="275"/>
      <c r="S16" s="275"/>
      <c r="T16" s="275"/>
      <c r="U16" s="252"/>
    </row>
    <row r="17" spans="1:21" ht="13.65" customHeight="1" x14ac:dyDescent="0.25">
      <c r="A17" s="153" t="s">
        <v>52</v>
      </c>
      <c r="B17" s="254">
        <f>SUM(B18:B20)</f>
        <v>2149</v>
      </c>
      <c r="C17" s="255">
        <f>SUM(C18:C20)</f>
        <v>100</v>
      </c>
      <c r="D17" s="376">
        <f t="shared" ref="D17:F17" si="4">SUM(D18:D20)</f>
        <v>0</v>
      </c>
      <c r="E17" s="376">
        <f t="shared" si="4"/>
        <v>0</v>
      </c>
      <c r="F17" s="526">
        <f t="shared" si="4"/>
        <v>100</v>
      </c>
      <c r="G17" s="257">
        <f>SUM(G18:G20)</f>
        <v>2249</v>
      </c>
      <c r="H17" s="273">
        <f>SUM(H18:H20)</f>
        <v>6920</v>
      </c>
      <c r="I17" s="396">
        <v>0</v>
      </c>
      <c r="J17" s="393">
        <f t="shared" ref="J17:Q17" si="5">SUM(J18:J20)</f>
        <v>0</v>
      </c>
      <c r="K17" s="393">
        <f t="shared" si="5"/>
        <v>0</v>
      </c>
      <c r="L17" s="393">
        <f t="shared" si="5"/>
        <v>0</v>
      </c>
      <c r="M17" s="393">
        <v>0</v>
      </c>
      <c r="N17" s="393">
        <f t="shared" si="5"/>
        <v>0</v>
      </c>
      <c r="O17" s="393">
        <f t="shared" si="5"/>
        <v>1000</v>
      </c>
      <c r="P17" s="393">
        <f t="shared" si="5"/>
        <v>100</v>
      </c>
      <c r="Q17" s="393">
        <f t="shared" si="5"/>
        <v>70</v>
      </c>
      <c r="R17" s="257">
        <f>SUM(R18:R20)</f>
        <v>1270</v>
      </c>
      <c r="S17" s="257">
        <f>SUM(S18:S20)</f>
        <v>1170</v>
      </c>
      <c r="T17" s="257">
        <f>SUM(T18:T20)</f>
        <v>7520</v>
      </c>
      <c r="U17" s="252"/>
    </row>
    <row r="18" spans="1:21" ht="15" customHeight="1" x14ac:dyDescent="0.25">
      <c r="A18" s="276" t="s">
        <v>215</v>
      </c>
      <c r="B18" s="277">
        <v>0</v>
      </c>
      <c r="C18" s="261">
        <v>0</v>
      </c>
      <c r="D18" s="262">
        <v>0</v>
      </c>
      <c r="E18" s="262">
        <f>G18-B18-C18-D18</f>
        <v>0</v>
      </c>
      <c r="F18" s="263">
        <f t="shared" ref="F18:F20" si="6">SUM(C18:E18)</f>
        <v>0</v>
      </c>
      <c r="G18" s="263">
        <v>0</v>
      </c>
      <c r="H18" s="263">
        <v>0</v>
      </c>
      <c r="I18" s="256">
        <v>0</v>
      </c>
      <c r="J18" s="258">
        <v>0</v>
      </c>
      <c r="K18" s="256">
        <v>0</v>
      </c>
      <c r="L18" s="256">
        <v>0</v>
      </c>
      <c r="M18" s="256">
        <v>0</v>
      </c>
      <c r="N18" s="256">
        <v>0</v>
      </c>
      <c r="O18" s="256">
        <v>0</v>
      </c>
      <c r="P18" s="268">
        <v>0</v>
      </c>
      <c r="Q18" s="256">
        <v>0</v>
      </c>
      <c r="R18" s="275">
        <f t="shared" ref="R18:R20" si="7">F18+S18</f>
        <v>0</v>
      </c>
      <c r="S18" s="275">
        <f t="shared" ref="S18:S20" si="8">SUM(I18:Q18)</f>
        <v>0</v>
      </c>
      <c r="T18" s="275">
        <v>540</v>
      </c>
      <c r="U18" s="252"/>
    </row>
    <row r="19" spans="1:21" ht="15" customHeight="1" x14ac:dyDescent="0.25">
      <c r="A19" s="153" t="s">
        <v>67</v>
      </c>
      <c r="B19" s="255">
        <v>1950</v>
      </c>
      <c r="C19" s="261">
        <v>0</v>
      </c>
      <c r="D19" s="262">
        <v>0</v>
      </c>
      <c r="E19" s="262">
        <f>G19-B19-C19-D19</f>
        <v>0</v>
      </c>
      <c r="F19" s="263">
        <f t="shared" si="6"/>
        <v>0</v>
      </c>
      <c r="G19" s="263">
        <v>1950</v>
      </c>
      <c r="H19" s="263">
        <v>6420</v>
      </c>
      <c r="I19" s="256">
        <v>0</v>
      </c>
      <c r="J19" s="258">
        <v>0</v>
      </c>
      <c r="K19" s="256">
        <v>0</v>
      </c>
      <c r="L19" s="256">
        <v>0</v>
      </c>
      <c r="M19" s="256">
        <v>0</v>
      </c>
      <c r="N19" s="105">
        <v>0</v>
      </c>
      <c r="O19" s="256">
        <v>1000</v>
      </c>
      <c r="P19" s="268">
        <v>100</v>
      </c>
      <c r="Q19" s="256">
        <v>0</v>
      </c>
      <c r="R19" s="275">
        <f t="shared" si="7"/>
        <v>1100</v>
      </c>
      <c r="S19" s="275">
        <f t="shared" si="8"/>
        <v>1100</v>
      </c>
      <c r="T19" s="275">
        <v>6480</v>
      </c>
      <c r="U19" s="252"/>
    </row>
    <row r="20" spans="1:21" ht="15" customHeight="1" x14ac:dyDescent="0.25">
      <c r="A20" s="153" t="s">
        <v>68</v>
      </c>
      <c r="B20" s="269">
        <v>199</v>
      </c>
      <c r="C20" s="261">
        <v>100</v>
      </c>
      <c r="D20" s="262">
        <v>0</v>
      </c>
      <c r="E20" s="262">
        <f>G20-B20-C20-D20</f>
        <v>0</v>
      </c>
      <c r="F20" s="263">
        <f t="shared" si="6"/>
        <v>100</v>
      </c>
      <c r="G20" s="263">
        <v>299</v>
      </c>
      <c r="H20" s="263">
        <v>500</v>
      </c>
      <c r="I20" s="256">
        <v>0</v>
      </c>
      <c r="J20" s="258">
        <v>0</v>
      </c>
      <c r="K20" s="256">
        <v>0</v>
      </c>
      <c r="L20" s="256">
        <v>0</v>
      </c>
      <c r="M20" s="256">
        <v>0</v>
      </c>
      <c r="N20" s="256">
        <v>0</v>
      </c>
      <c r="O20" s="256">
        <v>0</v>
      </c>
      <c r="P20" s="268">
        <v>0</v>
      </c>
      <c r="Q20" s="256">
        <v>70</v>
      </c>
      <c r="R20" s="275">
        <f t="shared" si="7"/>
        <v>170</v>
      </c>
      <c r="S20" s="275">
        <f t="shared" si="8"/>
        <v>70</v>
      </c>
      <c r="T20" s="275">
        <v>500</v>
      </c>
      <c r="U20" s="252"/>
    </row>
    <row r="21" spans="1:21" ht="11.4" customHeight="1" x14ac:dyDescent="0.25">
      <c r="A21" s="186"/>
      <c r="B21" s="269"/>
      <c r="C21" s="261"/>
      <c r="D21" s="262"/>
      <c r="E21" s="262"/>
      <c r="F21" s="263"/>
      <c r="G21" s="263"/>
      <c r="H21" s="263"/>
      <c r="I21" s="256"/>
      <c r="J21" s="258"/>
      <c r="K21" s="256"/>
      <c r="L21" s="256"/>
      <c r="M21" s="256"/>
      <c r="N21" s="256"/>
      <c r="O21" s="256"/>
      <c r="P21" s="268"/>
      <c r="Q21" s="256"/>
      <c r="R21" s="275"/>
      <c r="S21" s="275"/>
      <c r="T21" s="275"/>
      <c r="U21" s="252"/>
    </row>
    <row r="22" spans="1:21" ht="13.65" customHeight="1" x14ac:dyDescent="0.25">
      <c r="A22" s="101" t="s">
        <v>53</v>
      </c>
      <c r="B22" s="278">
        <f>SUM(B23:B24)</f>
        <v>0</v>
      </c>
      <c r="C22" s="269">
        <f>SUM(C23:C24)</f>
        <v>0</v>
      </c>
      <c r="D22" s="302">
        <f t="shared" ref="D22:F22" si="9">SUM(D23:D24)</f>
        <v>0</v>
      </c>
      <c r="E22" s="302">
        <f t="shared" si="9"/>
        <v>0</v>
      </c>
      <c r="F22" s="527">
        <f t="shared" si="9"/>
        <v>0</v>
      </c>
      <c r="G22" s="273">
        <f>SUM(G23:G24)</f>
        <v>0</v>
      </c>
      <c r="H22" s="273">
        <f>SUM(H23:H24)</f>
        <v>2000</v>
      </c>
      <c r="I22" s="396">
        <v>0</v>
      </c>
      <c r="J22" s="393">
        <f t="shared" ref="J22:Q22" si="10">SUM(J23:J24)</f>
        <v>0</v>
      </c>
      <c r="K22" s="393">
        <f t="shared" si="10"/>
        <v>0</v>
      </c>
      <c r="L22" s="393">
        <f t="shared" si="10"/>
        <v>0</v>
      </c>
      <c r="M22" s="393">
        <f t="shared" si="10"/>
        <v>0</v>
      </c>
      <c r="N22" s="393">
        <f t="shared" si="10"/>
        <v>0</v>
      </c>
      <c r="O22" s="393">
        <f t="shared" si="10"/>
        <v>0</v>
      </c>
      <c r="P22" s="393">
        <f t="shared" si="10"/>
        <v>0</v>
      </c>
      <c r="Q22" s="393">
        <f t="shared" si="10"/>
        <v>0</v>
      </c>
      <c r="R22" s="257">
        <v>0</v>
      </c>
      <c r="S22" s="257">
        <v>0</v>
      </c>
      <c r="T22" s="257">
        <f>SUM(T23:T24)</f>
        <v>2000</v>
      </c>
      <c r="U22" s="252"/>
    </row>
    <row r="23" spans="1:21" ht="16.95" customHeight="1" x14ac:dyDescent="0.25">
      <c r="A23" s="276" t="s">
        <v>202</v>
      </c>
      <c r="B23" s="277">
        <v>0</v>
      </c>
      <c r="C23" s="261">
        <v>0</v>
      </c>
      <c r="D23" s="256">
        <v>0</v>
      </c>
      <c r="E23" s="262">
        <v>0</v>
      </c>
      <c r="F23" s="263">
        <f t="shared" ref="F23:F24" si="11">SUM(C23:E23)</f>
        <v>0</v>
      </c>
      <c r="G23" s="263">
        <v>0</v>
      </c>
      <c r="H23" s="263">
        <v>0</v>
      </c>
      <c r="I23" s="256">
        <v>0</v>
      </c>
      <c r="J23" s="258">
        <v>0</v>
      </c>
      <c r="K23" s="256">
        <v>0</v>
      </c>
      <c r="L23" s="256">
        <v>0</v>
      </c>
      <c r="M23" s="256">
        <f>S23-SUM(I23:L23)</f>
        <v>0</v>
      </c>
      <c r="N23" s="256">
        <v>0</v>
      </c>
      <c r="O23" s="256">
        <f>S23-SUM(I23:N23)</f>
        <v>0</v>
      </c>
      <c r="P23" s="268">
        <v>0</v>
      </c>
      <c r="Q23" s="256">
        <v>0</v>
      </c>
      <c r="R23" s="275">
        <f t="shared" ref="R23:R24" si="12">F23+S23</f>
        <v>0</v>
      </c>
      <c r="S23" s="275">
        <v>0</v>
      </c>
      <c r="T23" s="275">
        <v>0</v>
      </c>
      <c r="U23" s="252"/>
    </row>
    <row r="24" spans="1:21" ht="13.65" customHeight="1" x14ac:dyDescent="0.25">
      <c r="A24" s="276" t="s">
        <v>49</v>
      </c>
      <c r="B24" s="277">
        <v>0</v>
      </c>
      <c r="C24" s="261">
        <v>0</v>
      </c>
      <c r="D24" s="262">
        <v>0</v>
      </c>
      <c r="E24" s="262">
        <v>0</v>
      </c>
      <c r="F24" s="263">
        <f t="shared" si="11"/>
        <v>0</v>
      </c>
      <c r="G24" s="263">
        <v>0</v>
      </c>
      <c r="H24" s="275">
        <v>2000</v>
      </c>
      <c r="I24" s="256">
        <v>0</v>
      </c>
      <c r="J24" s="258">
        <v>0</v>
      </c>
      <c r="K24" s="256">
        <v>0</v>
      </c>
      <c r="L24" s="256">
        <v>0</v>
      </c>
      <c r="M24" s="256">
        <f>S24-SUM(I24:L24)</f>
        <v>0</v>
      </c>
      <c r="N24" s="256">
        <v>0</v>
      </c>
      <c r="O24" s="256">
        <f>S24-SUM(I24:N24)</f>
        <v>0</v>
      </c>
      <c r="P24" s="268">
        <v>0</v>
      </c>
      <c r="Q24" s="264">
        <v>0</v>
      </c>
      <c r="R24" s="265">
        <f t="shared" si="12"/>
        <v>0</v>
      </c>
      <c r="S24" s="265">
        <v>0</v>
      </c>
      <c r="T24" s="275">
        <v>2000</v>
      </c>
      <c r="U24" s="252"/>
    </row>
    <row r="25" spans="1:21" ht="13.2" customHeight="1" x14ac:dyDescent="0.25">
      <c r="A25" s="276"/>
      <c r="B25" s="116"/>
      <c r="C25" s="279"/>
      <c r="D25" s="256"/>
      <c r="E25" s="256"/>
      <c r="F25" s="275"/>
      <c r="G25" s="275"/>
      <c r="H25" s="101"/>
      <c r="I25" s="256"/>
      <c r="J25" s="256"/>
      <c r="K25" s="256"/>
      <c r="L25" s="256"/>
      <c r="M25" s="256"/>
      <c r="N25" s="256"/>
      <c r="O25" s="256"/>
      <c r="P25" s="256"/>
      <c r="Q25" s="264"/>
      <c r="R25" s="265"/>
      <c r="S25" s="265"/>
      <c r="T25" s="275"/>
      <c r="U25" s="67"/>
    </row>
    <row r="26" spans="1:21" ht="15" customHeight="1" x14ac:dyDescent="0.25">
      <c r="A26" s="280" t="s">
        <v>80</v>
      </c>
      <c r="B26" s="281">
        <f t="shared" ref="B26:Q26" si="13">B6+B15+B17+B22</f>
        <v>157900</v>
      </c>
      <c r="C26" s="281">
        <f t="shared" si="13"/>
        <v>15259</v>
      </c>
      <c r="D26" s="406">
        <f t="shared" si="13"/>
        <v>7196</v>
      </c>
      <c r="E26" s="406">
        <f t="shared" si="13"/>
        <v>4672</v>
      </c>
      <c r="F26" s="525">
        <f t="shared" si="13"/>
        <v>27127</v>
      </c>
      <c r="G26" s="282">
        <f t="shared" si="13"/>
        <v>185027</v>
      </c>
      <c r="H26" s="282">
        <f t="shared" si="13"/>
        <v>198880</v>
      </c>
      <c r="I26" s="397">
        <f t="shared" si="13"/>
        <v>13474</v>
      </c>
      <c r="J26" s="403">
        <f t="shared" si="13"/>
        <v>10665</v>
      </c>
      <c r="K26" s="403">
        <f t="shared" si="13"/>
        <v>12084</v>
      </c>
      <c r="L26" s="403">
        <f t="shared" si="13"/>
        <v>27135</v>
      </c>
      <c r="M26" s="403">
        <f t="shared" si="13"/>
        <v>22230</v>
      </c>
      <c r="N26" s="403">
        <f t="shared" si="13"/>
        <v>7309</v>
      </c>
      <c r="O26" s="403">
        <f t="shared" si="13"/>
        <v>19651</v>
      </c>
      <c r="P26" s="403">
        <f t="shared" si="13"/>
        <v>15828</v>
      </c>
      <c r="Q26" s="403">
        <f t="shared" si="13"/>
        <v>16748</v>
      </c>
      <c r="R26" s="282">
        <f>R6+R15+R17+R22</f>
        <v>172251</v>
      </c>
      <c r="S26" s="282">
        <f>S6+S15+S17+S22</f>
        <v>145124</v>
      </c>
      <c r="T26" s="283">
        <f>T6+T15+T17+T22</f>
        <v>202670</v>
      </c>
      <c r="U26" s="260"/>
    </row>
    <row r="27" spans="1:21" ht="10.199999999999999" customHeight="1" x14ac:dyDescent="0.3">
      <c r="A27" s="103"/>
      <c r="B27" s="130"/>
      <c r="C27" s="104"/>
      <c r="D27" s="102"/>
      <c r="E27" s="102"/>
      <c r="F27" s="102"/>
      <c r="G27" s="102"/>
      <c r="H27" s="102"/>
      <c r="I27" s="105"/>
      <c r="J27" s="102"/>
      <c r="K27" s="95"/>
      <c r="L27" s="94"/>
      <c r="M27" s="106"/>
      <c r="N27" s="106"/>
      <c r="O27" s="106"/>
      <c r="P27" s="106"/>
      <c r="Q27" s="106"/>
      <c r="R27" s="106"/>
      <c r="S27" s="106"/>
      <c r="T27" s="105"/>
    </row>
    <row r="28" spans="1:21" ht="15.75" customHeight="1" x14ac:dyDescent="0.25">
      <c r="A28" s="116" t="s">
        <v>199</v>
      </c>
      <c r="B28" s="116"/>
      <c r="C28" s="116"/>
      <c r="D28" s="116"/>
      <c r="E28" s="116"/>
      <c r="F28" s="116"/>
      <c r="G28" s="116"/>
      <c r="H28" s="94"/>
      <c r="I28" s="105"/>
      <c r="J28" s="102"/>
      <c r="K28" s="95"/>
      <c r="L28" s="94"/>
      <c r="M28" s="106"/>
      <c r="N28" s="106"/>
      <c r="O28" s="106"/>
      <c r="P28" s="106"/>
      <c r="Q28" s="106"/>
      <c r="R28" s="68"/>
      <c r="S28" s="68"/>
      <c r="T28" s="122"/>
      <c r="U28" s="80"/>
    </row>
    <row r="29" spans="1:21" ht="16.5" customHeight="1" x14ac:dyDescent="0.25">
      <c r="A29" s="547" t="s">
        <v>214</v>
      </c>
      <c r="B29" s="547"/>
      <c r="C29" s="547"/>
      <c r="D29" s="547"/>
      <c r="E29" s="547"/>
      <c r="F29" s="547"/>
      <c r="G29" s="547"/>
      <c r="H29" s="547"/>
      <c r="I29" s="547"/>
      <c r="J29" s="547"/>
      <c r="K29" s="547"/>
      <c r="L29" s="547"/>
      <c r="M29" s="105"/>
      <c r="N29" s="105"/>
      <c r="O29" s="105"/>
      <c r="P29" s="105"/>
      <c r="Q29" s="105"/>
      <c r="R29" s="13"/>
      <c r="S29" s="13"/>
      <c r="T29" s="13"/>
      <c r="U29" s="80"/>
    </row>
    <row r="30" spans="1:21" ht="14.4" x14ac:dyDescent="0.3">
      <c r="A30" s="67" t="s">
        <v>216</v>
      </c>
      <c r="B30" s="288"/>
      <c r="C30" s="105"/>
      <c r="D30" s="105"/>
      <c r="E30" s="105"/>
      <c r="F30" s="105"/>
      <c r="G30" s="105"/>
      <c r="H30" s="105"/>
      <c r="I30" s="105"/>
      <c r="J30" s="104"/>
      <c r="K30" s="287"/>
      <c r="L30" s="105"/>
      <c r="M30" s="105"/>
      <c r="N30" s="105"/>
      <c r="O30" s="105"/>
      <c r="P30" s="105"/>
      <c r="Q30" s="105"/>
      <c r="R30" s="13"/>
      <c r="S30" s="13"/>
      <c r="T30" s="13"/>
      <c r="U30" s="38"/>
    </row>
    <row r="31" spans="1:21" ht="14.25" hidden="1" customHeight="1" x14ac:dyDescent="0.3">
      <c r="A31" s="289" t="s">
        <v>84</v>
      </c>
      <c r="B31" s="290"/>
      <c r="C31" s="95"/>
      <c r="D31" s="95"/>
      <c r="E31" s="95"/>
      <c r="F31" s="95"/>
      <c r="G31" s="95"/>
      <c r="H31" s="95"/>
      <c r="I31" s="95"/>
      <c r="J31" s="287"/>
      <c r="K31" s="287"/>
      <c r="L31" s="95"/>
      <c r="M31" s="95"/>
      <c r="N31" s="95"/>
      <c r="O31" s="95"/>
      <c r="P31" s="95"/>
      <c r="Q31" s="95"/>
      <c r="R31" s="14"/>
      <c r="S31" s="14"/>
      <c r="T31" s="13"/>
      <c r="U31" s="80"/>
    </row>
    <row r="32" spans="1:21" s="67" customFormat="1" ht="14.25" customHeight="1" x14ac:dyDescent="0.3">
      <c r="A32" s="289" t="s">
        <v>223</v>
      </c>
      <c r="B32" s="289"/>
      <c r="C32" s="95"/>
      <c r="D32" s="95"/>
      <c r="E32" s="95"/>
      <c r="F32" s="95"/>
      <c r="G32" s="95"/>
      <c r="H32" s="95"/>
      <c r="I32" s="95"/>
      <c r="J32" s="95"/>
      <c r="K32" s="95"/>
      <c r="L32" s="95"/>
      <c r="M32" s="287"/>
      <c r="N32" s="287"/>
      <c r="O32" s="95"/>
      <c r="P32" s="95"/>
      <c r="Q32" s="95"/>
      <c r="R32" s="95"/>
      <c r="S32" s="95"/>
      <c r="T32" s="95"/>
      <c r="U32" s="95"/>
    </row>
    <row r="33" spans="1:21" ht="11.25" customHeight="1" x14ac:dyDescent="0.3">
      <c r="A33" s="291"/>
      <c r="B33" s="116"/>
      <c r="C33" s="95"/>
      <c r="D33" s="95"/>
      <c r="E33" s="95"/>
      <c r="F33" s="95"/>
      <c r="G33" s="95"/>
      <c r="H33" s="95"/>
      <c r="I33" s="95"/>
      <c r="J33" s="287"/>
      <c r="K33" s="287"/>
      <c r="L33" s="95"/>
      <c r="M33" s="95"/>
      <c r="N33" s="95"/>
      <c r="O33" s="95"/>
      <c r="P33" s="95"/>
      <c r="Q33" s="95"/>
      <c r="R33" s="14"/>
      <c r="S33" s="14"/>
      <c r="T33" s="13"/>
      <c r="U33" s="80"/>
    </row>
    <row r="34" spans="1:21" ht="16.5" customHeight="1" x14ac:dyDescent="0.25">
      <c r="A34" s="548" t="s">
        <v>113</v>
      </c>
      <c r="B34" s="548"/>
      <c r="C34" s="548"/>
      <c r="D34" s="548"/>
      <c r="E34" s="548"/>
      <c r="F34" s="548"/>
      <c r="G34" s="548"/>
      <c r="H34" s="548"/>
      <c r="I34" s="548"/>
      <c r="J34" s="548"/>
      <c r="K34" s="292"/>
      <c r="L34" s="292"/>
      <c r="M34" s="292"/>
      <c r="N34" s="292"/>
      <c r="O34" s="292"/>
      <c r="P34" s="292"/>
      <c r="Q34" s="292"/>
      <c r="R34" s="128"/>
      <c r="S34" s="394"/>
      <c r="T34" s="56"/>
      <c r="U34" s="80"/>
    </row>
    <row r="35" spans="1:21" ht="16.5" customHeight="1" x14ac:dyDescent="0.25">
      <c r="A35" s="293" t="s">
        <v>192</v>
      </c>
      <c r="B35" s="162"/>
      <c r="C35" s="162"/>
      <c r="D35" s="162"/>
      <c r="E35" s="162"/>
      <c r="F35" s="523"/>
      <c r="G35" s="162"/>
      <c r="H35" s="162"/>
      <c r="I35" s="162"/>
      <c r="J35" s="162"/>
      <c r="K35" s="162"/>
      <c r="L35" s="162"/>
      <c r="M35" s="162"/>
      <c r="N35" s="162"/>
      <c r="O35" s="162"/>
      <c r="P35" s="294"/>
      <c r="Q35" s="294"/>
      <c r="R35" s="56"/>
      <c r="S35" s="56"/>
      <c r="T35" s="56"/>
      <c r="U35" s="80"/>
    </row>
    <row r="36" spans="1:21" ht="16.5" customHeight="1" x14ac:dyDescent="0.25">
      <c r="A36" s="293" t="s">
        <v>193</v>
      </c>
      <c r="B36" s="162"/>
      <c r="C36" s="162"/>
      <c r="D36" s="162"/>
      <c r="E36" s="162"/>
      <c r="F36" s="523"/>
      <c r="G36" s="162"/>
      <c r="H36" s="162"/>
      <c r="I36" s="162"/>
      <c r="J36" s="162"/>
      <c r="K36" s="162"/>
      <c r="L36" s="162"/>
      <c r="M36" s="162"/>
      <c r="N36" s="162"/>
      <c r="O36" s="294"/>
      <c r="P36" s="294"/>
      <c r="Q36" s="294"/>
      <c r="R36" s="56"/>
      <c r="S36" s="56"/>
      <c r="T36" s="56"/>
      <c r="U36" s="80"/>
    </row>
    <row r="37" spans="1:21" ht="16.5" customHeight="1" x14ac:dyDescent="0.25">
      <c r="A37" s="293" t="s">
        <v>194</v>
      </c>
      <c r="B37" s="162"/>
      <c r="C37" s="162"/>
      <c r="D37" s="162"/>
      <c r="E37" s="162"/>
      <c r="F37" s="523"/>
      <c r="G37" s="162"/>
      <c r="H37" s="162"/>
      <c r="I37" s="162"/>
      <c r="J37" s="162"/>
      <c r="K37" s="162"/>
      <c r="L37" s="162"/>
      <c r="M37" s="162"/>
      <c r="N37" s="162"/>
      <c r="O37" s="162"/>
      <c r="P37" s="294"/>
      <c r="Q37" s="294"/>
      <c r="R37" s="56"/>
      <c r="S37" s="56"/>
      <c r="T37" s="56"/>
      <c r="U37" s="80"/>
    </row>
    <row r="38" spans="1:21" ht="16.5" customHeight="1" x14ac:dyDescent="0.3">
      <c r="A38" s="291" t="s">
        <v>217</v>
      </c>
      <c r="B38" s="116"/>
      <c r="C38" s="95"/>
      <c r="D38" s="95"/>
      <c r="E38" s="95"/>
      <c r="F38" s="95"/>
      <c r="G38" s="95"/>
      <c r="H38" s="95"/>
      <c r="I38" s="95"/>
      <c r="J38" s="287"/>
      <c r="K38" s="287"/>
      <c r="L38" s="95"/>
      <c r="M38" s="95"/>
      <c r="N38" s="95"/>
      <c r="O38" s="95"/>
      <c r="P38" s="95"/>
      <c r="Q38" s="95"/>
      <c r="R38" s="14"/>
      <c r="S38" s="14"/>
      <c r="T38" s="13"/>
      <c r="U38" s="80"/>
    </row>
    <row r="39" spans="1:21" ht="16.5" customHeight="1" x14ac:dyDescent="0.3">
      <c r="A39" s="291" t="s">
        <v>218</v>
      </c>
      <c r="B39" s="116"/>
      <c r="C39" s="95"/>
      <c r="D39" s="95"/>
      <c r="E39" s="95"/>
      <c r="F39" s="95"/>
      <c r="G39" s="95"/>
      <c r="H39" s="95"/>
      <c r="I39" s="95"/>
      <c r="J39" s="287"/>
      <c r="K39" s="287"/>
      <c r="L39" s="95"/>
      <c r="M39" s="95"/>
      <c r="N39" s="95"/>
      <c r="O39" s="95"/>
      <c r="P39" s="95"/>
      <c r="Q39" s="95"/>
      <c r="R39" s="14"/>
      <c r="S39" s="14"/>
      <c r="T39" s="13"/>
      <c r="U39" s="80"/>
    </row>
    <row r="40" spans="1:21" ht="14.25" customHeight="1" x14ac:dyDescent="0.25">
      <c r="A40" s="17"/>
      <c r="B40" s="23"/>
      <c r="C40" s="14"/>
      <c r="D40" s="14"/>
      <c r="E40" s="14"/>
      <c r="F40" s="14"/>
      <c r="G40" s="14"/>
      <c r="H40" s="14"/>
      <c r="I40" s="14"/>
      <c r="J40" s="15"/>
      <c r="K40" s="15"/>
      <c r="L40" s="14"/>
      <c r="M40" s="14"/>
      <c r="N40" s="14"/>
      <c r="O40" s="14"/>
      <c r="P40" s="14"/>
      <c r="Q40" s="14"/>
      <c r="R40" s="14"/>
      <c r="S40" s="14"/>
      <c r="T40" s="13"/>
    </row>
    <row r="41" spans="1:21" ht="14.25" customHeight="1" x14ac:dyDescent="0.25">
      <c r="A41" s="29"/>
      <c r="B41" s="131"/>
      <c r="C41" s="14"/>
      <c r="D41" s="14"/>
      <c r="E41" s="14"/>
      <c r="F41" s="14"/>
      <c r="G41" s="14"/>
      <c r="H41" s="14"/>
      <c r="I41" s="14"/>
      <c r="J41" s="15"/>
      <c r="K41" s="15"/>
      <c r="L41" s="14"/>
      <c r="M41" s="14"/>
      <c r="N41" s="14"/>
      <c r="O41" s="14"/>
      <c r="P41" s="14"/>
      <c r="Q41" s="14"/>
      <c r="R41" s="14"/>
      <c r="S41" s="14"/>
      <c r="T41" s="13"/>
    </row>
    <row r="42" spans="1:21" ht="14.25" customHeight="1" x14ac:dyDescent="0.25">
      <c r="A42" s="29"/>
      <c r="B42" s="131"/>
      <c r="C42" s="14"/>
      <c r="D42" s="14"/>
      <c r="E42" s="14"/>
      <c r="F42" s="14"/>
      <c r="G42" s="14"/>
      <c r="H42" s="14"/>
      <c r="I42" s="14"/>
      <c r="J42" s="15"/>
      <c r="K42" s="15"/>
      <c r="L42" s="14"/>
      <c r="M42" s="14"/>
      <c r="N42" s="14"/>
      <c r="O42" s="14"/>
      <c r="P42" s="14"/>
      <c r="Q42" s="14"/>
      <c r="R42" s="14"/>
      <c r="S42" s="14"/>
      <c r="T42" s="13"/>
    </row>
    <row r="43" spans="1:21" ht="14.25" customHeight="1" x14ac:dyDescent="0.25">
      <c r="A43" s="29"/>
      <c r="B43" s="131"/>
      <c r="C43" s="14"/>
      <c r="D43" s="14"/>
      <c r="E43" s="14"/>
      <c r="F43" s="14"/>
      <c r="G43" s="14"/>
      <c r="H43" s="14"/>
      <c r="I43" s="14"/>
      <c r="J43" s="15"/>
      <c r="K43" s="15"/>
      <c r="L43" s="14"/>
      <c r="M43" s="14"/>
      <c r="N43" s="14"/>
      <c r="O43" s="14"/>
      <c r="P43" s="14"/>
      <c r="Q43" s="14"/>
      <c r="R43" s="14"/>
      <c r="S43" s="14"/>
      <c r="T43" s="13"/>
    </row>
    <row r="44" spans="1:21" ht="14.25" customHeight="1" x14ac:dyDescent="0.25">
      <c r="A44" s="29"/>
      <c r="B44" s="131"/>
      <c r="C44" s="14"/>
      <c r="D44" s="14"/>
      <c r="E44" s="14"/>
      <c r="F44" s="14"/>
      <c r="G44" s="14"/>
      <c r="H44" s="14"/>
      <c r="I44" s="14"/>
      <c r="J44" s="15"/>
      <c r="K44" s="15"/>
      <c r="L44" s="14"/>
      <c r="M44" s="14"/>
      <c r="N44" s="14"/>
      <c r="O44" s="14"/>
      <c r="P44" s="14"/>
      <c r="Q44" s="14"/>
      <c r="R44" s="14"/>
      <c r="S44" s="14"/>
      <c r="T44" s="13"/>
    </row>
    <row r="45" spans="1:21" ht="14.25" customHeight="1" x14ac:dyDescent="0.25">
      <c r="A45" s="29"/>
      <c r="B45" s="131"/>
      <c r="C45" s="14"/>
      <c r="D45" s="14"/>
      <c r="E45" s="14"/>
      <c r="F45" s="14"/>
      <c r="G45" s="14"/>
      <c r="H45" s="14"/>
      <c r="I45" s="14"/>
      <c r="J45" s="15"/>
      <c r="K45" s="15"/>
      <c r="L45" s="14"/>
      <c r="M45" s="14"/>
      <c r="N45" s="14"/>
      <c r="O45" s="14"/>
      <c r="P45" s="14"/>
      <c r="Q45" s="14"/>
      <c r="R45" s="14"/>
      <c r="S45" s="14"/>
      <c r="T45" s="13"/>
    </row>
    <row r="46" spans="1:21" ht="14.25" customHeight="1" x14ac:dyDescent="0.25">
      <c r="A46" s="29"/>
      <c r="B46" s="131"/>
      <c r="C46" s="14"/>
      <c r="D46" s="14"/>
      <c r="E46" s="14"/>
      <c r="F46" s="14"/>
      <c r="G46" s="14"/>
      <c r="H46" s="14"/>
      <c r="I46" s="14"/>
      <c r="J46" s="15"/>
      <c r="K46" s="15"/>
      <c r="L46" s="14"/>
      <c r="M46" s="14"/>
      <c r="N46" s="14"/>
      <c r="O46" s="14"/>
      <c r="P46" s="14"/>
      <c r="Q46" s="14"/>
      <c r="R46" s="14"/>
      <c r="S46" s="14"/>
      <c r="T46" s="13"/>
    </row>
    <row r="47" spans="1:21" ht="14.25" customHeight="1" x14ac:dyDescent="0.25">
      <c r="A47" s="29"/>
      <c r="B47" s="131"/>
      <c r="C47" s="14"/>
      <c r="D47" s="14"/>
      <c r="E47" s="14"/>
      <c r="F47" s="14"/>
      <c r="G47" s="14"/>
      <c r="H47" s="14"/>
      <c r="I47" s="14"/>
      <c r="J47" s="15"/>
      <c r="K47" s="15"/>
      <c r="L47" s="14"/>
      <c r="M47" s="77"/>
      <c r="N47" s="77"/>
      <c r="O47" s="14"/>
      <c r="P47" s="14"/>
      <c r="Q47" s="14"/>
      <c r="R47" s="14"/>
      <c r="S47" s="14"/>
      <c r="T47" s="13"/>
    </row>
    <row r="48" spans="1:21" ht="14.25" customHeight="1" x14ac:dyDescent="0.25">
      <c r="A48" s="29"/>
      <c r="B48" s="131"/>
      <c r="C48" s="14"/>
      <c r="D48" s="14"/>
      <c r="E48" s="14"/>
      <c r="F48" s="14"/>
      <c r="G48" s="14"/>
      <c r="H48" s="14"/>
      <c r="I48" s="14"/>
      <c r="J48" s="15"/>
      <c r="K48" s="15"/>
      <c r="L48" s="14"/>
      <c r="M48" s="14"/>
      <c r="N48" s="14"/>
      <c r="O48" s="14"/>
      <c r="P48" s="14"/>
      <c r="Q48" s="14"/>
      <c r="R48" s="14"/>
      <c r="S48" s="14"/>
      <c r="T48" s="13"/>
    </row>
    <row r="49" spans="1:20" ht="14.25" customHeight="1" x14ac:dyDescent="0.25">
      <c r="A49" s="29"/>
      <c r="B49" s="131"/>
      <c r="C49" s="14"/>
      <c r="D49" s="14"/>
      <c r="E49" s="14"/>
      <c r="F49" s="14"/>
      <c r="G49" s="14"/>
      <c r="H49" s="14"/>
      <c r="I49" s="14"/>
      <c r="J49" s="15"/>
      <c r="K49" s="15"/>
      <c r="L49" s="14"/>
      <c r="M49" s="14"/>
      <c r="N49" s="14"/>
      <c r="O49" s="14"/>
      <c r="P49" s="14"/>
      <c r="Q49" s="14"/>
      <c r="R49" s="14"/>
      <c r="S49" s="14"/>
      <c r="T49" s="13"/>
    </row>
    <row r="50" spans="1:20" ht="14.25" customHeight="1" x14ac:dyDescent="0.25">
      <c r="A50" s="29"/>
      <c r="B50" s="131"/>
      <c r="C50" s="14"/>
      <c r="D50" s="14"/>
      <c r="E50" s="14"/>
      <c r="F50" s="14"/>
      <c r="G50" s="14"/>
      <c r="H50" s="14"/>
      <c r="I50" s="14"/>
      <c r="J50" s="15"/>
      <c r="K50" s="15"/>
      <c r="L50" s="14"/>
      <c r="M50" s="14"/>
      <c r="N50" s="14"/>
      <c r="O50" s="14"/>
      <c r="P50" s="14"/>
      <c r="Q50" s="14"/>
      <c r="R50" s="14"/>
      <c r="S50" s="14"/>
      <c r="T50" s="13"/>
    </row>
    <row r="51" spans="1:20" ht="14.25" customHeight="1" x14ac:dyDescent="0.25">
      <c r="A51" s="29"/>
      <c r="B51" s="131"/>
      <c r="C51" s="14"/>
      <c r="D51" s="14"/>
      <c r="E51" s="14"/>
      <c r="F51" s="14"/>
      <c r="G51" s="14"/>
      <c r="H51" s="14"/>
      <c r="I51" s="14"/>
      <c r="J51" s="15"/>
      <c r="K51" s="15"/>
      <c r="L51" s="14"/>
      <c r="M51" s="14"/>
      <c r="N51" s="14"/>
      <c r="O51" s="14"/>
      <c r="P51" s="14"/>
      <c r="Q51" s="14"/>
      <c r="R51" s="14"/>
      <c r="S51" s="14"/>
      <c r="T51" s="13"/>
    </row>
    <row r="52" spans="1:20" ht="14.25" customHeight="1" x14ac:dyDescent="0.25">
      <c r="A52" s="29"/>
      <c r="B52" s="131"/>
      <c r="C52" s="14"/>
      <c r="D52" s="14"/>
      <c r="E52" s="14"/>
      <c r="F52" s="14"/>
      <c r="G52" s="14"/>
      <c r="H52" s="14"/>
      <c r="I52" s="14"/>
      <c r="J52" s="15"/>
      <c r="K52" s="15"/>
      <c r="L52" s="14"/>
      <c r="M52" s="14"/>
      <c r="N52" s="14"/>
      <c r="O52" s="14"/>
      <c r="P52" s="14"/>
      <c r="Q52" s="14"/>
      <c r="R52" s="14"/>
      <c r="S52" s="14"/>
      <c r="T52" s="13"/>
    </row>
    <row r="53" spans="1:20" ht="14.25" customHeight="1" x14ac:dyDescent="0.25">
      <c r="A53" s="29"/>
      <c r="B53" s="131"/>
      <c r="C53" s="14"/>
      <c r="D53" s="14"/>
      <c r="E53" s="14"/>
      <c r="F53" s="14"/>
      <c r="G53" s="14"/>
      <c r="H53" s="14"/>
      <c r="I53" s="14"/>
      <c r="J53" s="15"/>
      <c r="K53" s="15"/>
      <c r="L53" s="14"/>
      <c r="M53" s="14"/>
      <c r="N53" s="14"/>
      <c r="O53" s="14"/>
      <c r="P53" s="14"/>
      <c r="Q53" s="14"/>
      <c r="R53" s="14"/>
      <c r="S53" s="14"/>
      <c r="T53" s="13"/>
    </row>
    <row r="54" spans="1:20" ht="14.25" customHeight="1" x14ac:dyDescent="0.25">
      <c r="A54" s="29"/>
      <c r="B54" s="131"/>
      <c r="C54" s="14"/>
      <c r="D54" s="14"/>
      <c r="E54" s="14"/>
      <c r="F54" s="14"/>
      <c r="G54" s="14"/>
      <c r="H54" s="14"/>
      <c r="I54" s="14"/>
      <c r="J54" s="15"/>
      <c r="K54" s="15"/>
      <c r="L54" s="14"/>
      <c r="M54" s="14"/>
      <c r="N54" s="14"/>
      <c r="O54" s="14"/>
      <c r="P54" s="14"/>
      <c r="Q54" s="14"/>
      <c r="R54" s="14"/>
      <c r="S54" s="14"/>
      <c r="T54" s="13"/>
    </row>
  </sheetData>
  <mergeCells count="4">
    <mergeCell ref="C4:T4"/>
    <mergeCell ref="G2:H2"/>
    <mergeCell ref="A1:R1"/>
    <mergeCell ref="S2:T2"/>
  </mergeCells>
  <printOptions horizontalCentered="1"/>
  <pageMargins left="0.5" right="0.17" top="1" bottom="0.17" header="0.17" footer="0.17"/>
  <pageSetup scale="70" orientation="landscape" r:id="rId1"/>
  <headerFooter alignWithMargins="0"/>
  <ignoredErrors>
    <ignoredError sqref="L14 M16 M23:M24 O14 Q16 S7 S8:S15 S18:S20 F11 F23:F24" formulaRange="1"/>
    <ignoredError sqref="M2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Q51"/>
  <sheetViews>
    <sheetView showGridLines="0" zoomScaleNormal="100" workbookViewId="0">
      <selection sqref="A1:N52"/>
    </sheetView>
  </sheetViews>
  <sheetFormatPr defaultColWidth="8.88671875" defaultRowHeight="13.2" x14ac:dyDescent="0.25"/>
  <cols>
    <col min="1" max="1" width="15.6640625" style="78" customWidth="1"/>
    <col min="2" max="4" width="11.109375" style="78" customWidth="1"/>
    <col min="5" max="13" width="9.88671875" style="78" customWidth="1"/>
    <col min="14" max="14" width="14" style="78" customWidth="1"/>
    <col min="15" max="16384" width="8.88671875" style="78"/>
  </cols>
  <sheetData>
    <row r="1" spans="1:16" ht="21.15" customHeight="1" x14ac:dyDescent="0.3">
      <c r="A1" s="57" t="s">
        <v>253</v>
      </c>
      <c r="B1" s="123"/>
      <c r="C1" s="123"/>
      <c r="D1" s="123"/>
      <c r="E1" s="123"/>
      <c r="F1" s="123"/>
      <c r="G1" s="123"/>
      <c r="H1" s="123"/>
      <c r="I1" s="123"/>
      <c r="J1" s="123"/>
      <c r="K1" s="123"/>
      <c r="L1" s="123"/>
      <c r="M1" s="123"/>
      <c r="N1" s="123"/>
    </row>
    <row r="2" spans="1:16" ht="21.6" customHeight="1" x14ac:dyDescent="0.25">
      <c r="A2" s="295"/>
      <c r="B2" s="285" t="s">
        <v>171</v>
      </c>
      <c r="C2" s="195" t="s">
        <v>170</v>
      </c>
      <c r="D2" s="195" t="s">
        <v>172</v>
      </c>
      <c r="E2" s="195" t="s">
        <v>173</v>
      </c>
      <c r="F2" s="195" t="s">
        <v>174</v>
      </c>
      <c r="G2" s="195" t="s">
        <v>175</v>
      </c>
      <c r="H2" s="195" t="s">
        <v>176</v>
      </c>
      <c r="I2" s="195" t="s">
        <v>177</v>
      </c>
      <c r="J2" s="195" t="s">
        <v>178</v>
      </c>
      <c r="K2" s="195" t="s">
        <v>179</v>
      </c>
      <c r="L2" s="195" t="s">
        <v>180</v>
      </c>
      <c r="M2" s="195">
        <v>43726</v>
      </c>
      <c r="N2" s="286" t="s">
        <v>110</v>
      </c>
    </row>
    <row r="3" spans="1:16" s="429" customFormat="1" ht="12" customHeight="1" x14ac:dyDescent="0.25">
      <c r="A3" s="127"/>
      <c r="B3" s="517"/>
      <c r="C3" s="518"/>
      <c r="D3" s="518"/>
      <c r="E3" s="518"/>
      <c r="F3" s="518"/>
      <c r="G3" s="518"/>
      <c r="H3" s="518"/>
      <c r="I3" s="518"/>
      <c r="J3" s="518"/>
      <c r="K3" s="518"/>
      <c r="L3" s="518"/>
      <c r="M3" s="251"/>
      <c r="N3" s="519"/>
    </row>
    <row r="4" spans="1:16" ht="13.65" customHeight="1" x14ac:dyDescent="0.3">
      <c r="A4" s="101"/>
      <c r="B4" s="618" t="s">
        <v>40</v>
      </c>
      <c r="C4" s="619"/>
      <c r="D4" s="619"/>
      <c r="E4" s="619"/>
      <c r="F4" s="619"/>
      <c r="G4" s="619"/>
      <c r="H4" s="619"/>
      <c r="I4" s="619"/>
      <c r="J4" s="619"/>
      <c r="K4" s="619"/>
      <c r="L4" s="619"/>
      <c r="M4" s="620"/>
      <c r="N4" s="107"/>
      <c r="O4" s="67"/>
    </row>
    <row r="5" spans="1:16" ht="14.25" customHeight="1" x14ac:dyDescent="0.25">
      <c r="A5" s="127" t="s">
        <v>36</v>
      </c>
      <c r="B5" s="386">
        <v>2622</v>
      </c>
      <c r="C5" s="105">
        <v>1900</v>
      </c>
      <c r="D5" s="105">
        <v>1113</v>
      </c>
      <c r="E5" s="105">
        <v>0</v>
      </c>
      <c r="F5" s="105">
        <v>1716</v>
      </c>
      <c r="G5" s="105">
        <v>519</v>
      </c>
      <c r="H5" s="105">
        <v>0</v>
      </c>
      <c r="I5" s="105">
        <v>2104</v>
      </c>
      <c r="J5" s="377">
        <v>161</v>
      </c>
      <c r="K5" s="377">
        <v>0</v>
      </c>
      <c r="L5" s="105">
        <v>0</v>
      </c>
      <c r="M5" s="378">
        <v>0</v>
      </c>
      <c r="N5" s="296">
        <f>SUM(B5:M5)</f>
        <v>10135</v>
      </c>
      <c r="O5" s="67"/>
    </row>
    <row r="6" spans="1:16" ht="14.25" customHeight="1" x14ac:dyDescent="0.25">
      <c r="A6" s="127" t="s">
        <v>141</v>
      </c>
      <c r="B6" s="386">
        <v>93</v>
      </c>
      <c r="C6" s="256">
        <v>632</v>
      </c>
      <c r="D6" s="256">
        <v>478</v>
      </c>
      <c r="E6" s="256">
        <v>99</v>
      </c>
      <c r="F6" s="256">
        <v>123</v>
      </c>
      <c r="G6" s="256">
        <v>96</v>
      </c>
      <c r="H6" s="256">
        <v>798</v>
      </c>
      <c r="I6" s="256">
        <v>80</v>
      </c>
      <c r="J6" s="427">
        <v>79</v>
      </c>
      <c r="K6" s="427">
        <v>151</v>
      </c>
      <c r="L6" s="105">
        <v>84</v>
      </c>
      <c r="M6" s="378">
        <v>90</v>
      </c>
      <c r="N6" s="296">
        <f>SUM(B6:M6)</f>
        <v>2803</v>
      </c>
      <c r="O6" s="67"/>
    </row>
    <row r="7" spans="1:16" ht="14.25" customHeight="1" x14ac:dyDescent="0.25">
      <c r="A7" s="297" t="s">
        <v>41</v>
      </c>
      <c r="B7" s="387">
        <f t="shared" ref="B7:K7" si="0">B9-B5-B6</f>
        <v>1336</v>
      </c>
      <c r="C7" s="268">
        <f t="shared" si="0"/>
        <v>1382</v>
      </c>
      <c r="D7" s="268">
        <f t="shared" si="0"/>
        <v>1523</v>
      </c>
      <c r="E7" s="268">
        <f t="shared" si="0"/>
        <v>1657</v>
      </c>
      <c r="F7" s="268">
        <f t="shared" si="0"/>
        <v>1069</v>
      </c>
      <c r="G7" s="268">
        <f t="shared" si="0"/>
        <v>1369</v>
      </c>
      <c r="H7" s="268">
        <f t="shared" si="0"/>
        <v>1447</v>
      </c>
      <c r="I7" s="268">
        <f t="shared" si="0"/>
        <v>1232</v>
      </c>
      <c r="J7" s="268">
        <f t="shared" si="0"/>
        <v>1205</v>
      </c>
      <c r="K7" s="268">
        <f t="shared" si="0"/>
        <v>1334</v>
      </c>
      <c r="L7" s="268">
        <v>1305</v>
      </c>
      <c r="M7" s="268">
        <v>1273</v>
      </c>
      <c r="N7" s="483">
        <f>SUM(B7:M7)</f>
        <v>16132</v>
      </c>
      <c r="O7" s="67"/>
    </row>
    <row r="8" spans="1:16" ht="12" customHeight="1" x14ac:dyDescent="0.25">
      <c r="A8" s="297"/>
      <c r="B8" s="387"/>
      <c r="C8" s="302"/>
      <c r="D8" s="302"/>
      <c r="E8" s="302"/>
      <c r="F8" s="302"/>
      <c r="G8" s="302"/>
      <c r="H8" s="105"/>
      <c r="I8" s="105"/>
      <c r="J8" s="379"/>
      <c r="K8" s="379"/>
      <c r="L8" s="380"/>
      <c r="M8" s="381"/>
      <c r="N8" s="296"/>
      <c r="O8" s="67"/>
    </row>
    <row r="9" spans="1:16" ht="12.6" customHeight="1" x14ac:dyDescent="0.25">
      <c r="A9" s="298" t="s">
        <v>35</v>
      </c>
      <c r="B9" s="388">
        <v>4051</v>
      </c>
      <c r="C9" s="382">
        <v>3914</v>
      </c>
      <c r="D9" s="383">
        <v>3114</v>
      </c>
      <c r="E9" s="382">
        <v>1756</v>
      </c>
      <c r="F9" s="382">
        <v>2908</v>
      </c>
      <c r="G9" s="382">
        <v>1984</v>
      </c>
      <c r="H9" s="382">
        <v>2245</v>
      </c>
      <c r="I9" s="382">
        <v>3416</v>
      </c>
      <c r="J9" s="384">
        <v>1445</v>
      </c>
      <c r="K9" s="384">
        <v>1485</v>
      </c>
      <c r="L9" s="382">
        <v>1389</v>
      </c>
      <c r="M9" s="385">
        <v>1363</v>
      </c>
      <c r="N9" s="299">
        <f>SUM(B9:M9)</f>
        <v>29070</v>
      </c>
      <c r="O9" s="67"/>
    </row>
    <row r="10" spans="1:16" ht="12" customHeight="1" x14ac:dyDescent="0.25">
      <c r="A10" s="93"/>
      <c r="B10" s="94"/>
      <c r="C10" s="94"/>
      <c r="D10" s="94"/>
      <c r="E10" s="94"/>
      <c r="F10" s="93"/>
      <c r="G10" s="93"/>
      <c r="H10" s="93"/>
      <c r="I10" s="93"/>
      <c r="J10" s="93"/>
      <c r="K10" s="93"/>
      <c r="L10" s="93"/>
      <c r="M10" s="93"/>
      <c r="N10" s="94"/>
      <c r="O10" s="67"/>
    </row>
    <row r="11" spans="1:16" s="80" customFormat="1" ht="15" customHeight="1" x14ac:dyDescent="0.25">
      <c r="A11" s="67" t="s">
        <v>203</v>
      </c>
      <c r="B11" s="92"/>
      <c r="C11" s="92"/>
      <c r="D11" s="92"/>
      <c r="E11" s="92"/>
      <c r="F11" s="67"/>
      <c r="G11" s="67"/>
      <c r="H11" s="67"/>
      <c r="I11" s="67"/>
      <c r="J11" s="67"/>
      <c r="K11" s="67"/>
      <c r="L11" s="67"/>
      <c r="M11" s="67"/>
      <c r="N11" s="92"/>
    </row>
    <row r="12" spans="1:16" s="80" customFormat="1" ht="18" customHeight="1" x14ac:dyDescent="0.25">
      <c r="A12" s="67" t="s">
        <v>85</v>
      </c>
      <c r="B12" s="67"/>
      <c r="C12" s="67"/>
      <c r="D12" s="67"/>
      <c r="E12" s="67"/>
      <c r="F12" s="67"/>
      <c r="G12" s="67"/>
      <c r="H12" s="67"/>
      <c r="I12" s="67"/>
      <c r="J12" s="67"/>
      <c r="K12" s="67"/>
      <c r="L12" s="67"/>
      <c r="M12" s="67"/>
      <c r="N12" s="67"/>
    </row>
    <row r="13" spans="1:16" s="34" customFormat="1" ht="15.6" customHeight="1" x14ac:dyDescent="0.25">
      <c r="A13" s="464"/>
      <c r="B13" s="464"/>
      <c r="C13" s="464"/>
      <c r="D13" s="464"/>
      <c r="E13" s="464"/>
      <c r="F13" s="464"/>
      <c r="G13" s="464"/>
      <c r="H13" s="464"/>
      <c r="I13" s="464"/>
      <c r="J13" s="464"/>
      <c r="K13" s="464"/>
      <c r="L13" s="464"/>
      <c r="M13" s="464"/>
      <c r="N13" s="465"/>
    </row>
    <row r="14" spans="1:16" ht="21.15" customHeight="1" x14ac:dyDescent="0.3">
      <c r="A14" s="621" t="s">
        <v>277</v>
      </c>
      <c r="B14" s="621"/>
      <c r="C14" s="621"/>
      <c r="D14" s="621"/>
      <c r="E14" s="621"/>
      <c r="F14" s="621"/>
      <c r="G14" s="621"/>
      <c r="H14" s="621"/>
      <c r="I14" s="621"/>
      <c r="J14" s="621"/>
      <c r="K14" s="621"/>
      <c r="L14" s="621"/>
      <c r="M14" s="621"/>
      <c r="N14" s="622"/>
    </row>
    <row r="15" spans="1:16" s="44" customFormat="1" ht="21.6" customHeight="1" x14ac:dyDescent="0.25">
      <c r="A15" s="300"/>
      <c r="B15" s="285" t="s">
        <v>171</v>
      </c>
      <c r="C15" s="195" t="s">
        <v>170</v>
      </c>
      <c r="D15" s="195" t="s">
        <v>172</v>
      </c>
      <c r="E15" s="195" t="s">
        <v>173</v>
      </c>
      <c r="F15" s="195" t="s">
        <v>174</v>
      </c>
      <c r="G15" s="195" t="s">
        <v>175</v>
      </c>
      <c r="H15" s="195" t="s">
        <v>176</v>
      </c>
      <c r="I15" s="195" t="s">
        <v>177</v>
      </c>
      <c r="J15" s="195" t="s">
        <v>275</v>
      </c>
      <c r="K15" s="195" t="s">
        <v>256</v>
      </c>
      <c r="L15" s="195" t="s">
        <v>180</v>
      </c>
      <c r="M15" s="195">
        <v>43726</v>
      </c>
      <c r="N15" s="286" t="s">
        <v>110</v>
      </c>
      <c r="P15" s="54"/>
    </row>
    <row r="16" spans="1:16" s="44" customFormat="1" ht="13.2" customHeight="1" x14ac:dyDescent="0.25">
      <c r="A16" s="520"/>
      <c r="B16" s="249"/>
      <c r="C16" s="250"/>
      <c r="D16" s="250"/>
      <c r="E16" s="250"/>
      <c r="F16" s="250"/>
      <c r="G16" s="250"/>
      <c r="H16" s="250"/>
      <c r="I16" s="250"/>
      <c r="J16" s="250"/>
      <c r="K16" s="250"/>
      <c r="L16" s="250"/>
      <c r="M16" s="250"/>
      <c r="N16" s="521"/>
      <c r="P16" s="54"/>
    </row>
    <row r="17" spans="1:17" ht="12" customHeight="1" x14ac:dyDescent="0.3">
      <c r="A17" s="101"/>
      <c r="B17" s="143"/>
      <c r="C17" s="302"/>
      <c r="D17" s="623" t="s">
        <v>40</v>
      </c>
      <c r="E17" s="623"/>
      <c r="F17" s="623"/>
      <c r="G17" s="623"/>
      <c r="H17" s="623"/>
      <c r="I17" s="623"/>
      <c r="J17" s="623"/>
      <c r="K17" s="623"/>
      <c r="L17" s="302"/>
      <c r="M17" s="303"/>
      <c r="N17" s="198"/>
    </row>
    <row r="18" spans="1:17" s="429" customFormat="1" ht="15" customHeight="1" x14ac:dyDescent="0.25">
      <c r="A18" s="127" t="s">
        <v>36</v>
      </c>
      <c r="B18" s="531">
        <v>21355.18</v>
      </c>
      <c r="C18" s="530">
        <v>335</v>
      </c>
      <c r="D18" s="530">
        <v>18791.54</v>
      </c>
      <c r="E18" s="530">
        <v>17038.75</v>
      </c>
      <c r="F18" s="530">
        <v>1681.5</v>
      </c>
      <c r="G18" s="530">
        <v>23418.9</v>
      </c>
      <c r="H18" s="530">
        <v>5000</v>
      </c>
      <c r="I18" s="530">
        <v>0</v>
      </c>
      <c r="J18" s="530">
        <v>30256.13</v>
      </c>
      <c r="K18" s="530">
        <v>7330.05</v>
      </c>
      <c r="L18" s="530">
        <v>9636.31</v>
      </c>
      <c r="M18" s="532">
        <v>19895.88</v>
      </c>
      <c r="N18" s="533">
        <f>SUM(B18:M18)</f>
        <v>154739.24000000002</v>
      </c>
    </row>
    <row r="19" spans="1:17" s="429" customFormat="1" ht="15" customHeight="1" x14ac:dyDescent="0.25">
      <c r="A19" s="127" t="s">
        <v>284</v>
      </c>
      <c r="B19" s="156">
        <f>B21-B18</f>
        <v>71682.820000000007</v>
      </c>
      <c r="C19" s="105">
        <f t="shared" ref="C19:M19" si="1">C21-C18</f>
        <v>6403</v>
      </c>
      <c r="D19" s="105">
        <f t="shared" si="1"/>
        <v>35586.46</v>
      </c>
      <c r="E19" s="105">
        <f t="shared" si="1"/>
        <v>2300.25</v>
      </c>
      <c r="F19" s="105">
        <f t="shared" si="1"/>
        <v>20531.5</v>
      </c>
      <c r="G19" s="105">
        <f t="shared" si="1"/>
        <v>9.9999999998544808E-2</v>
      </c>
      <c r="H19" s="105">
        <f t="shared" si="1"/>
        <v>8419</v>
      </c>
      <c r="I19" s="105">
        <f t="shared" si="1"/>
        <v>14220</v>
      </c>
      <c r="J19" s="105">
        <f t="shared" si="1"/>
        <v>-0.13000000000101863</v>
      </c>
      <c r="K19" s="105">
        <f t="shared" si="1"/>
        <v>32376.95</v>
      </c>
      <c r="L19" s="105">
        <f t="shared" si="1"/>
        <v>24229.690000000002</v>
      </c>
      <c r="M19" s="105">
        <f t="shared" si="1"/>
        <v>26569.119999999999</v>
      </c>
      <c r="N19" s="275">
        <f>SUM(B19:M19)</f>
        <v>242318.76</v>
      </c>
    </row>
    <row r="20" spans="1:17" ht="10.199999999999999" customHeight="1" x14ac:dyDescent="0.3">
      <c r="A20" s="127"/>
      <c r="B20" s="143"/>
      <c r="C20" s="302"/>
      <c r="D20" s="146"/>
      <c r="E20" s="146"/>
      <c r="F20" s="146"/>
      <c r="G20" s="146"/>
      <c r="H20" s="146"/>
      <c r="I20" s="146"/>
      <c r="J20" s="146"/>
      <c r="K20" s="146"/>
      <c r="L20" s="302"/>
      <c r="M20" s="303"/>
      <c r="N20" s="198"/>
    </row>
    <row r="21" spans="1:17" ht="15.75" customHeight="1" x14ac:dyDescent="0.25">
      <c r="A21" s="134" t="s">
        <v>35</v>
      </c>
      <c r="B21" s="304">
        <v>93038</v>
      </c>
      <c r="C21" s="305">
        <v>6738</v>
      </c>
      <c r="D21" s="305">
        <v>54378</v>
      </c>
      <c r="E21" s="305">
        <v>19339</v>
      </c>
      <c r="F21" s="305">
        <v>22213</v>
      </c>
      <c r="G21" s="305">
        <v>23419</v>
      </c>
      <c r="H21" s="305">
        <v>13419</v>
      </c>
      <c r="I21" s="306">
        <v>14220</v>
      </c>
      <c r="J21" s="305">
        <v>30256</v>
      </c>
      <c r="K21" s="305">
        <v>39707</v>
      </c>
      <c r="L21" s="305">
        <v>33866</v>
      </c>
      <c r="M21" s="307">
        <v>46465</v>
      </c>
      <c r="N21" s="308">
        <f>SUM(B21:M21)</f>
        <v>397058</v>
      </c>
      <c r="P21" s="79"/>
      <c r="Q21" s="39"/>
    </row>
    <row r="22" spans="1:17" s="429" customFormat="1" ht="15.75" customHeight="1" x14ac:dyDescent="0.25">
      <c r="A22" s="375"/>
      <c r="B22" s="536"/>
      <c r="C22" s="536"/>
      <c r="D22" s="536"/>
      <c r="E22" s="536"/>
      <c r="F22" s="536"/>
      <c r="G22" s="536"/>
      <c r="H22" s="536"/>
      <c r="I22" s="537"/>
      <c r="J22" s="536"/>
      <c r="K22" s="536"/>
      <c r="L22" s="536"/>
      <c r="M22" s="536"/>
      <c r="N22" s="538"/>
      <c r="P22" s="79"/>
      <c r="Q22" s="39"/>
    </row>
    <row r="23" spans="1:17" s="429" customFormat="1" ht="15.75" customHeight="1" x14ac:dyDescent="0.3">
      <c r="A23" s="101"/>
      <c r="B23" s="105"/>
      <c r="C23" s="105"/>
      <c r="D23" s="623" t="s">
        <v>126</v>
      </c>
      <c r="E23" s="623"/>
      <c r="F23" s="623"/>
      <c r="G23" s="623"/>
      <c r="H23" s="623"/>
      <c r="I23" s="623"/>
      <c r="J23" s="623"/>
      <c r="K23" s="623"/>
      <c r="L23" s="535"/>
      <c r="M23" s="535"/>
      <c r="N23" s="539"/>
      <c r="P23" s="79"/>
      <c r="Q23" s="39"/>
    </row>
    <row r="24" spans="1:17" s="429" customFormat="1" ht="15.75" customHeight="1" x14ac:dyDescent="0.25">
      <c r="A24" s="101" t="s">
        <v>36</v>
      </c>
      <c r="B24" s="105">
        <f>B18*1.10231125</f>
        <v>23540.055159775002</v>
      </c>
      <c r="C24" s="105">
        <f t="shared" ref="C24:M24" si="2">C18*1.10231125</f>
        <v>369.27426875000003</v>
      </c>
      <c r="D24" s="105">
        <f t="shared" si="2"/>
        <v>20714.125946825003</v>
      </c>
      <c r="E24" s="105">
        <f t="shared" si="2"/>
        <v>18782.005810937502</v>
      </c>
      <c r="F24" s="105">
        <f t="shared" si="2"/>
        <v>1853.5363668750001</v>
      </c>
      <c r="G24" s="105">
        <f t="shared" si="2"/>
        <v>25814.916932625005</v>
      </c>
      <c r="H24" s="105">
        <f t="shared" si="2"/>
        <v>5511.5562500000005</v>
      </c>
      <c r="I24" s="105">
        <f t="shared" si="2"/>
        <v>0</v>
      </c>
      <c r="J24" s="105">
        <f t="shared" si="2"/>
        <v>33351.672480462505</v>
      </c>
      <c r="K24" s="105">
        <f t="shared" si="2"/>
        <v>8079.9965780625007</v>
      </c>
      <c r="L24" s="105">
        <f t="shared" si="2"/>
        <v>10622.2129214875</v>
      </c>
      <c r="M24" s="105">
        <f t="shared" si="2"/>
        <v>21931.452352650002</v>
      </c>
      <c r="N24" s="483">
        <f>SUM(B24:M24)</f>
        <v>170570.80506844999</v>
      </c>
      <c r="P24" s="79"/>
      <c r="Q24" s="39"/>
    </row>
    <row r="25" spans="1:17" s="429" customFormat="1" ht="15.75" customHeight="1" x14ac:dyDescent="0.25">
      <c r="A25" s="101" t="s">
        <v>284</v>
      </c>
      <c r="B25" s="105">
        <f>B19*1.10231125</f>
        <v>79016.778917725009</v>
      </c>
      <c r="C25" s="105">
        <f t="shared" ref="C25:M25" si="3">C19*1.10231125</f>
        <v>7058.0989337500005</v>
      </c>
      <c r="D25" s="105">
        <f t="shared" si="3"/>
        <v>39227.355205675005</v>
      </c>
      <c r="E25" s="105">
        <f t="shared" si="3"/>
        <v>2535.5914528125004</v>
      </c>
      <c r="F25" s="105">
        <f t="shared" si="3"/>
        <v>22632.103429375002</v>
      </c>
      <c r="G25" s="105">
        <f t="shared" si="3"/>
        <v>0.11023112499839594</v>
      </c>
      <c r="H25" s="105">
        <f t="shared" si="3"/>
        <v>9280.3584137500002</v>
      </c>
      <c r="I25" s="105">
        <f t="shared" si="3"/>
        <v>15674.865975000001</v>
      </c>
      <c r="J25" s="105">
        <f t="shared" si="3"/>
        <v>-0.14330046250112285</v>
      </c>
      <c r="K25" s="105">
        <f t="shared" si="3"/>
        <v>35689.476225687504</v>
      </c>
      <c r="L25" s="105">
        <f t="shared" si="3"/>
        <v>26708.659871012504</v>
      </c>
      <c r="M25" s="105">
        <f t="shared" si="3"/>
        <v>29287.439878600002</v>
      </c>
      <c r="N25" s="483">
        <f>SUM(B25:M25)</f>
        <v>267110.69523405004</v>
      </c>
      <c r="P25" s="79"/>
      <c r="Q25" s="39"/>
    </row>
    <row r="26" spans="1:17" s="429" customFormat="1" ht="10.199999999999999" customHeight="1" x14ac:dyDescent="0.25">
      <c r="A26" s="101"/>
      <c r="B26" s="105"/>
      <c r="C26" s="105"/>
      <c r="D26" s="105"/>
      <c r="E26" s="105"/>
      <c r="F26" s="105"/>
      <c r="G26" s="105"/>
      <c r="H26" s="105"/>
      <c r="I26" s="376"/>
      <c r="J26" s="105"/>
      <c r="K26" s="105"/>
      <c r="L26" s="105"/>
      <c r="M26" s="105"/>
      <c r="N26" s="483"/>
      <c r="P26" s="79"/>
      <c r="Q26" s="39"/>
    </row>
    <row r="27" spans="1:17" s="429" customFormat="1" ht="15.75" customHeight="1" x14ac:dyDescent="0.25">
      <c r="A27" s="541" t="s">
        <v>35</v>
      </c>
      <c r="B27" s="305">
        <f>SUM(B24:B26)</f>
        <v>102556.83407750001</v>
      </c>
      <c r="C27" s="305">
        <f t="shared" ref="C27:M27" si="4">SUM(C24:C26)</f>
        <v>7427.3732025000008</v>
      </c>
      <c r="D27" s="305">
        <f t="shared" si="4"/>
        <v>59941.481152500011</v>
      </c>
      <c r="E27" s="305">
        <f t="shared" si="4"/>
        <v>21317.597263750002</v>
      </c>
      <c r="F27" s="305">
        <f t="shared" si="4"/>
        <v>24485.639796250001</v>
      </c>
      <c r="G27" s="305">
        <f t="shared" si="4"/>
        <v>25815.027163750005</v>
      </c>
      <c r="H27" s="305">
        <f t="shared" si="4"/>
        <v>14791.914663750002</v>
      </c>
      <c r="I27" s="305">
        <f t="shared" si="4"/>
        <v>15674.865975000001</v>
      </c>
      <c r="J27" s="305">
        <f t="shared" si="4"/>
        <v>33351.529180000005</v>
      </c>
      <c r="K27" s="305">
        <f t="shared" si="4"/>
        <v>43769.472803750003</v>
      </c>
      <c r="L27" s="305">
        <f t="shared" si="4"/>
        <v>37330.872792500006</v>
      </c>
      <c r="M27" s="307">
        <f t="shared" si="4"/>
        <v>51218.892231250007</v>
      </c>
      <c r="N27" s="540">
        <f>SUM(B27:M27)</f>
        <v>437681.50030250009</v>
      </c>
      <c r="P27" s="79"/>
      <c r="Q27" s="39"/>
    </row>
    <row r="28" spans="1:17" s="429" customFormat="1" ht="14.4" customHeight="1" x14ac:dyDescent="0.25">
      <c r="A28" s="549"/>
      <c r="B28" s="549"/>
      <c r="C28" s="549"/>
      <c r="D28" s="549"/>
      <c r="E28" s="549"/>
      <c r="F28" s="549"/>
      <c r="G28" s="549"/>
      <c r="H28" s="549"/>
      <c r="I28" s="549"/>
      <c r="J28" s="549"/>
      <c r="K28" s="549"/>
      <c r="L28" s="549"/>
      <c r="M28" s="549"/>
      <c r="N28" s="522"/>
      <c r="P28" s="79"/>
      <c r="Q28" s="39"/>
    </row>
    <row r="29" spans="1:17" ht="15" customHeight="1" x14ac:dyDescent="0.25">
      <c r="A29" s="93" t="s">
        <v>204</v>
      </c>
      <c r="B29" s="105"/>
      <c r="C29" s="105"/>
      <c r="D29" s="105"/>
      <c r="E29" s="105"/>
      <c r="F29" s="93"/>
      <c r="G29" s="93"/>
      <c r="H29" s="93"/>
      <c r="I29" s="93"/>
      <c r="J29" s="93"/>
      <c r="K29" s="93"/>
      <c r="L29" s="93"/>
      <c r="M29" s="93"/>
      <c r="N29" s="94"/>
    </row>
    <row r="30" spans="1:17" ht="15.6" customHeight="1" x14ac:dyDescent="0.25"/>
    <row r="31" spans="1:17" ht="15.6" x14ac:dyDescent="0.25">
      <c r="A31" s="624" t="s">
        <v>308</v>
      </c>
      <c r="B31" s="624"/>
      <c r="C31" s="624"/>
      <c r="D31" s="624"/>
      <c r="E31" s="624"/>
      <c r="F31" s="624"/>
      <c r="G31" s="624"/>
      <c r="H31" s="624"/>
      <c r="I31" s="624"/>
      <c r="J31" s="624"/>
    </row>
    <row r="32" spans="1:17" ht="13.8" x14ac:dyDescent="0.25">
      <c r="A32" s="563" t="s">
        <v>111</v>
      </c>
      <c r="B32" s="563">
        <v>2017</v>
      </c>
      <c r="C32" s="563">
        <v>2018</v>
      </c>
      <c r="D32" s="563">
        <v>2019</v>
      </c>
      <c r="E32" s="429"/>
      <c r="F32" s="429"/>
      <c r="G32" s="429"/>
      <c r="H32" s="429"/>
      <c r="I32" s="429"/>
      <c r="J32" s="429"/>
    </row>
    <row r="33" spans="1:10" ht="14.4" x14ac:dyDescent="0.25">
      <c r="A33" s="564"/>
      <c r="B33" s="615" t="s">
        <v>39</v>
      </c>
      <c r="C33" s="616"/>
      <c r="D33" s="617"/>
      <c r="E33" s="429"/>
      <c r="F33" s="429"/>
      <c r="G33" s="429"/>
      <c r="H33" s="429"/>
      <c r="I33" s="429"/>
      <c r="J33" s="429"/>
    </row>
    <row r="34" spans="1:10" ht="13.8" x14ac:dyDescent="0.25">
      <c r="A34" s="557" t="s">
        <v>112</v>
      </c>
      <c r="B34" s="558">
        <v>0</v>
      </c>
      <c r="C34" s="558">
        <v>0</v>
      </c>
      <c r="D34" s="558">
        <v>14751.48</v>
      </c>
      <c r="E34" s="429"/>
      <c r="F34" s="429"/>
      <c r="G34" s="429"/>
      <c r="H34" s="429"/>
      <c r="I34" s="429"/>
      <c r="J34" s="429"/>
    </row>
    <row r="35" spans="1:10" ht="13.8" x14ac:dyDescent="0.25">
      <c r="A35" s="559" t="s">
        <v>1</v>
      </c>
      <c r="B35" s="560">
        <v>0</v>
      </c>
      <c r="C35" s="560">
        <v>0</v>
      </c>
      <c r="D35" s="560">
        <v>3.61</v>
      </c>
      <c r="E35" s="429"/>
      <c r="F35" s="429"/>
      <c r="G35" s="429"/>
      <c r="H35" s="429"/>
      <c r="I35" s="429"/>
      <c r="J35" s="429"/>
    </row>
    <row r="36" spans="1:10" ht="13.8" x14ac:dyDescent="0.25">
      <c r="A36" s="559" t="s">
        <v>37</v>
      </c>
      <c r="B36" s="560">
        <v>13931.13</v>
      </c>
      <c r="C36" s="560">
        <v>91289.56</v>
      </c>
      <c r="D36" s="560">
        <v>4553.84</v>
      </c>
      <c r="E36" s="429"/>
      <c r="F36" s="429"/>
      <c r="G36" s="429"/>
      <c r="H36" s="429"/>
      <c r="I36" s="429"/>
      <c r="J36" s="429"/>
    </row>
    <row r="37" spans="1:10" ht="13.8" x14ac:dyDescent="0.25">
      <c r="A37" s="559" t="s">
        <v>4</v>
      </c>
      <c r="B37" s="560">
        <v>0</v>
      </c>
      <c r="C37" s="560">
        <v>0</v>
      </c>
      <c r="D37" s="560">
        <v>23000</v>
      </c>
      <c r="E37" s="429"/>
      <c r="F37" s="429"/>
      <c r="G37" s="429"/>
      <c r="H37" s="429"/>
      <c r="I37" s="429"/>
      <c r="J37" s="429"/>
    </row>
    <row r="38" spans="1:10" ht="13.8" x14ac:dyDescent="0.25">
      <c r="A38" s="559" t="s">
        <v>6</v>
      </c>
      <c r="B38" s="560">
        <v>70329.100000000006</v>
      </c>
      <c r="C38" s="560">
        <v>38345.21</v>
      </c>
      <c r="D38" s="560">
        <v>30405.66</v>
      </c>
      <c r="E38" s="429"/>
      <c r="F38" s="429"/>
      <c r="G38" s="429"/>
      <c r="H38" s="429"/>
      <c r="I38" s="429"/>
      <c r="J38" s="429"/>
    </row>
    <row r="39" spans="1:10" ht="13.8" x14ac:dyDescent="0.25">
      <c r="A39" s="559" t="s">
        <v>10</v>
      </c>
      <c r="B39" s="560">
        <v>49452.42</v>
      </c>
      <c r="C39" s="560">
        <v>39878.160000000003</v>
      </c>
      <c r="D39" s="560">
        <v>33551.699999999997</v>
      </c>
      <c r="E39" s="429"/>
      <c r="F39" s="429"/>
      <c r="G39" s="429"/>
      <c r="H39" s="429"/>
      <c r="I39" s="429"/>
      <c r="J39" s="429"/>
    </row>
    <row r="40" spans="1:10" ht="13.8" x14ac:dyDescent="0.25">
      <c r="A40" s="559" t="s">
        <v>11</v>
      </c>
      <c r="B40" s="560">
        <v>0</v>
      </c>
      <c r="C40" s="560">
        <v>141.05000000000001</v>
      </c>
      <c r="D40" s="560">
        <v>0</v>
      </c>
      <c r="E40" s="429"/>
      <c r="F40" s="429"/>
      <c r="G40" s="429"/>
      <c r="H40" s="429"/>
      <c r="I40" s="429"/>
      <c r="J40" s="429"/>
    </row>
    <row r="41" spans="1:10" ht="13.8" x14ac:dyDescent="0.25">
      <c r="A41" s="559" t="s">
        <v>12</v>
      </c>
      <c r="B41" s="560">
        <v>138.43</v>
      </c>
      <c r="C41" s="560">
        <v>768.44</v>
      </c>
      <c r="D41" s="560">
        <v>0</v>
      </c>
      <c r="E41" s="429"/>
      <c r="F41" s="429"/>
      <c r="G41" s="429"/>
      <c r="H41" s="429"/>
      <c r="I41" s="429"/>
      <c r="J41" s="429"/>
    </row>
    <row r="42" spans="1:10" ht="13.8" x14ac:dyDescent="0.25">
      <c r="A42" s="559" t="s">
        <v>276</v>
      </c>
      <c r="B42" s="560">
        <v>10540.03</v>
      </c>
      <c r="C42" s="560">
        <v>0</v>
      </c>
      <c r="D42" s="560">
        <v>0</v>
      </c>
      <c r="E42" s="429"/>
      <c r="F42" s="429"/>
      <c r="G42" s="429"/>
      <c r="H42" s="429"/>
      <c r="I42" s="429"/>
      <c r="J42" s="429"/>
    </row>
    <row r="43" spans="1:10" ht="13.8" x14ac:dyDescent="0.25">
      <c r="A43" s="559" t="s">
        <v>13</v>
      </c>
      <c r="B43" s="560">
        <v>162126.76</v>
      </c>
      <c r="C43" s="560">
        <v>91007.92</v>
      </c>
      <c r="D43" s="560">
        <v>113531.69</v>
      </c>
      <c r="E43" s="429"/>
      <c r="F43" s="429"/>
      <c r="G43" s="429"/>
      <c r="H43" s="429"/>
      <c r="I43" s="429"/>
      <c r="J43" s="429"/>
    </row>
    <row r="44" spans="1:10" ht="13.8" x14ac:dyDescent="0.25">
      <c r="A44" s="559" t="s">
        <v>16</v>
      </c>
      <c r="B44" s="560">
        <v>4000.01</v>
      </c>
      <c r="C44" s="560">
        <v>4801.8900000000003</v>
      </c>
      <c r="D44" s="560">
        <v>8693.5499999999993</v>
      </c>
      <c r="E44" s="429"/>
      <c r="F44" s="429"/>
      <c r="G44" s="429"/>
      <c r="H44" s="429"/>
      <c r="I44" s="429"/>
      <c r="J44" s="429"/>
    </row>
    <row r="45" spans="1:10" ht="13.8" x14ac:dyDescent="0.25">
      <c r="A45" s="559" t="s">
        <v>36</v>
      </c>
      <c r="B45" s="560">
        <v>17918.189999999999</v>
      </c>
      <c r="C45" s="560">
        <v>12500</v>
      </c>
      <c r="D45" s="560">
        <v>154739.23000000001</v>
      </c>
      <c r="E45" s="429"/>
      <c r="F45" s="429"/>
      <c r="G45" s="429"/>
      <c r="H45" s="429"/>
      <c r="I45" s="429"/>
      <c r="J45" s="429"/>
    </row>
    <row r="46" spans="1:10" ht="13.8" x14ac:dyDescent="0.25">
      <c r="A46" s="559" t="s">
        <v>23</v>
      </c>
      <c r="B46" s="560">
        <v>44627.37</v>
      </c>
      <c r="C46" s="560">
        <v>12837.51</v>
      </c>
      <c r="D46" s="560">
        <v>13717.8</v>
      </c>
      <c r="E46" s="429"/>
      <c r="F46" s="429"/>
      <c r="G46" s="429"/>
      <c r="H46" s="429"/>
      <c r="I46" s="429"/>
      <c r="J46" s="429"/>
    </row>
    <row r="47" spans="1:10" ht="13.8" x14ac:dyDescent="0.25">
      <c r="A47" s="559" t="s">
        <v>24</v>
      </c>
      <c r="B47" s="560">
        <v>0</v>
      </c>
      <c r="C47" s="560">
        <v>0</v>
      </c>
      <c r="D47" s="560">
        <v>109.69</v>
      </c>
      <c r="E47" s="429"/>
      <c r="F47" s="429"/>
      <c r="G47" s="429"/>
      <c r="H47" s="429"/>
      <c r="I47" s="429"/>
      <c r="J47" s="429"/>
    </row>
    <row r="48" spans="1:10" ht="13.8" x14ac:dyDescent="0.25">
      <c r="A48" s="559"/>
      <c r="B48" s="560"/>
      <c r="C48" s="560"/>
      <c r="D48" s="560"/>
      <c r="E48" s="429"/>
      <c r="F48" s="429"/>
      <c r="G48" s="429"/>
      <c r="H48" s="429"/>
      <c r="I48" s="429"/>
      <c r="J48" s="429"/>
    </row>
    <row r="49" spans="1:10" ht="13.8" x14ac:dyDescent="0.25">
      <c r="A49" s="561" t="s">
        <v>35</v>
      </c>
      <c r="B49" s="562">
        <f>SUM(B34:B47)</f>
        <v>373063.44</v>
      </c>
      <c r="C49" s="562">
        <f t="shared" ref="C49:D49" si="5">SUM(C34:C47)</f>
        <v>291569.74</v>
      </c>
      <c r="D49" s="562">
        <f t="shared" si="5"/>
        <v>397058.25</v>
      </c>
      <c r="E49" s="429"/>
      <c r="F49" s="429"/>
      <c r="G49" s="429"/>
      <c r="H49" s="429"/>
      <c r="I49" s="429"/>
      <c r="J49" s="429"/>
    </row>
    <row r="50" spans="1:10" x14ac:dyDescent="0.25">
      <c r="A50" s="429"/>
      <c r="B50" s="429"/>
      <c r="C50" s="429"/>
      <c r="D50" s="429"/>
      <c r="E50" s="429"/>
      <c r="F50" s="429"/>
      <c r="G50" s="429"/>
      <c r="H50" s="429"/>
      <c r="I50" s="429"/>
      <c r="J50" s="429"/>
    </row>
    <row r="51" spans="1:10" ht="13.8" x14ac:dyDescent="0.25">
      <c r="A51" s="93" t="s">
        <v>204</v>
      </c>
      <c r="B51" s="105"/>
      <c r="C51" s="429"/>
      <c r="D51" s="429"/>
      <c r="E51" s="429"/>
      <c r="F51" s="429"/>
      <c r="G51" s="429"/>
      <c r="H51" s="429"/>
      <c r="I51" s="429"/>
      <c r="J51" s="429"/>
    </row>
  </sheetData>
  <mergeCells count="6">
    <mergeCell ref="B33:D33"/>
    <mergeCell ref="B4:M4"/>
    <mergeCell ref="A14:N14"/>
    <mergeCell ref="D17:K17"/>
    <mergeCell ref="D23:K23"/>
    <mergeCell ref="A31:J31"/>
  </mergeCells>
  <pageMargins left="0.5" right="0.17" top="0.75" bottom="0.17" header="0.17" footer="0.17"/>
  <pageSetup scale="7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A1:J71"/>
  <sheetViews>
    <sheetView topLeftCell="A41" zoomScaleNormal="100" workbookViewId="0">
      <selection sqref="A1:I57"/>
    </sheetView>
  </sheetViews>
  <sheetFormatPr defaultColWidth="8.88671875" defaultRowHeight="13.2" x14ac:dyDescent="0.25"/>
  <cols>
    <col min="1" max="1" width="48.44140625" style="78" customWidth="1"/>
    <col min="2" max="2" width="16.6640625" style="78" customWidth="1"/>
    <col min="3" max="4" width="17.5546875" style="78" customWidth="1"/>
    <col min="5" max="5" width="22.33203125" style="78" customWidth="1"/>
    <col min="6" max="7" width="17.33203125" style="78" customWidth="1"/>
    <col min="8" max="8" width="22.33203125" style="78" customWidth="1"/>
    <col min="9" max="16384" width="8.88671875" style="78"/>
  </cols>
  <sheetData>
    <row r="1" spans="1:8" ht="21.6" customHeight="1" x14ac:dyDescent="0.3">
      <c r="A1" s="85" t="s">
        <v>303</v>
      </c>
      <c r="B1" s="71"/>
      <c r="C1" s="71"/>
      <c r="D1" s="71"/>
      <c r="E1" s="71"/>
      <c r="F1" s="71"/>
      <c r="G1" s="71"/>
      <c r="H1" s="71"/>
    </row>
    <row r="2" spans="1:8" ht="32.4" customHeight="1" x14ac:dyDescent="0.25">
      <c r="A2" s="125"/>
      <c r="B2" s="126" t="s">
        <v>56</v>
      </c>
      <c r="C2" s="117" t="s">
        <v>144</v>
      </c>
      <c r="D2" s="117" t="s">
        <v>145</v>
      </c>
      <c r="E2" s="118" t="s">
        <v>291</v>
      </c>
      <c r="F2" s="119" t="s">
        <v>144</v>
      </c>
      <c r="G2" s="119" t="s">
        <v>145</v>
      </c>
      <c r="H2" s="120" t="s">
        <v>292</v>
      </c>
    </row>
    <row r="3" spans="1:8" x14ac:dyDescent="0.25">
      <c r="A3" s="72"/>
      <c r="B3" s="84" t="s">
        <v>39</v>
      </c>
      <c r="C3" s="625" t="s">
        <v>132</v>
      </c>
      <c r="D3" s="626"/>
      <c r="E3" s="627"/>
      <c r="F3" s="628" t="s">
        <v>133</v>
      </c>
      <c r="G3" s="629"/>
      <c r="H3" s="630"/>
    </row>
    <row r="4" spans="1:8" x14ac:dyDescent="0.25">
      <c r="A4" s="73"/>
      <c r="B4" s="74"/>
      <c r="C4" s="75"/>
      <c r="D4" s="75"/>
      <c r="E4" s="75"/>
      <c r="F4" s="75"/>
      <c r="G4" s="75"/>
      <c r="H4" s="76"/>
    </row>
    <row r="5" spans="1:8" ht="13.8" x14ac:dyDescent="0.25">
      <c r="A5" s="309" t="s">
        <v>154</v>
      </c>
      <c r="B5" s="310"/>
      <c r="C5" s="311"/>
      <c r="D5" s="311"/>
      <c r="E5" s="311"/>
      <c r="F5" s="311"/>
      <c r="G5" s="311"/>
      <c r="H5" s="312"/>
    </row>
    <row r="6" spans="1:8" ht="14.4" x14ac:dyDescent="0.3">
      <c r="A6" s="313" t="s">
        <v>62</v>
      </c>
      <c r="B6" s="314">
        <f>1117195</f>
        <v>1117195</v>
      </c>
      <c r="C6" s="311">
        <v>1117195</v>
      </c>
      <c r="D6" s="311">
        <f>1117195</f>
        <v>1117195</v>
      </c>
      <c r="E6" s="311">
        <f>D6-C6</f>
        <v>0</v>
      </c>
      <c r="F6" s="315">
        <v>1231496.6169437501</v>
      </c>
      <c r="G6" s="315">
        <f t="shared" ref="F6:G8" si="0">D6*1.10231125</f>
        <v>1231496.6169437501</v>
      </c>
      <c r="H6" s="316">
        <f>E6*1.10231125</f>
        <v>0</v>
      </c>
    </row>
    <row r="7" spans="1:8" ht="19.8" x14ac:dyDescent="0.3">
      <c r="A7" s="313" t="s">
        <v>298</v>
      </c>
      <c r="B7" s="310"/>
      <c r="C7" s="314">
        <v>-91789</v>
      </c>
      <c r="D7" s="332">
        <v>-90196</v>
      </c>
      <c r="E7" s="311">
        <f t="shared" ref="E7:E9" si="1">D7-C7</f>
        <v>1593</v>
      </c>
      <c r="F7" s="315">
        <f t="shared" si="0"/>
        <v>-101180.04732625</v>
      </c>
      <c r="G7" s="315">
        <f t="shared" si="0"/>
        <v>-99424.065505000006</v>
      </c>
      <c r="H7" s="316">
        <f>E7*1.10231125</f>
        <v>1755.9818212500002</v>
      </c>
    </row>
    <row r="8" spans="1:8" ht="14.4" x14ac:dyDescent="0.3">
      <c r="A8" s="313" t="s">
        <v>220</v>
      </c>
      <c r="B8" s="314"/>
      <c r="C8" s="311">
        <v>10749</v>
      </c>
      <c r="D8" s="311">
        <f>'Tab 3A WTO Raw  '!$B$46</f>
        <v>10749</v>
      </c>
      <c r="E8" s="311">
        <f t="shared" si="1"/>
        <v>0</v>
      </c>
      <c r="F8" s="315">
        <v>11848.743626250001</v>
      </c>
      <c r="G8" s="315">
        <f t="shared" si="0"/>
        <v>11848.743626250001</v>
      </c>
      <c r="H8" s="316">
        <f>E8*1.10231125</f>
        <v>0</v>
      </c>
    </row>
    <row r="9" spans="1:8" ht="13.8" x14ac:dyDescent="0.25">
      <c r="A9" s="317" t="s">
        <v>58</v>
      </c>
      <c r="B9" s="318">
        <f>SUM(B6:B8)</f>
        <v>1117195</v>
      </c>
      <c r="C9" s="319">
        <f>C6+C7+C8</f>
        <v>1036155</v>
      </c>
      <c r="D9" s="319">
        <f>D6+D7+D8</f>
        <v>1037748</v>
      </c>
      <c r="E9" s="326">
        <f t="shared" si="1"/>
        <v>1593</v>
      </c>
      <c r="F9" s="320">
        <f>F6+F7+F8</f>
        <v>1142165.31324375</v>
      </c>
      <c r="G9" s="320">
        <f>G6+G7+G8</f>
        <v>1143921.295065</v>
      </c>
      <c r="H9" s="392">
        <f>E9*1.10231125</f>
        <v>1755.9818212500002</v>
      </c>
    </row>
    <row r="10" spans="1:8" ht="14.4" x14ac:dyDescent="0.3">
      <c r="A10" s="310"/>
      <c r="B10" s="314"/>
      <c r="C10" s="311"/>
      <c r="D10" s="311"/>
      <c r="E10" s="311"/>
      <c r="F10" s="315"/>
      <c r="G10" s="315"/>
      <c r="H10" s="312"/>
    </row>
    <row r="11" spans="1:8" ht="14.4" x14ac:dyDescent="0.3">
      <c r="A11" s="309" t="s">
        <v>155</v>
      </c>
      <c r="B11" s="314"/>
      <c r="C11" s="311"/>
      <c r="D11" s="311"/>
      <c r="E11" s="311"/>
      <c r="F11" s="315"/>
      <c r="G11" s="315"/>
      <c r="H11" s="312"/>
    </row>
    <row r="12" spans="1:8" ht="14.4" x14ac:dyDescent="0.3">
      <c r="A12" s="313" t="s">
        <v>63</v>
      </c>
      <c r="B12" s="321">
        <v>10300</v>
      </c>
      <c r="C12" s="322">
        <v>10300</v>
      </c>
      <c r="D12" s="322">
        <v>10197</v>
      </c>
      <c r="E12" s="322">
        <f t="shared" ref="E12:E14" si="2">D12-C12</f>
        <v>-103</v>
      </c>
      <c r="F12" s="323">
        <f t="shared" ref="F12:F14" si="3">C12*1.10231125</f>
        <v>11353.805875</v>
      </c>
      <c r="G12" s="323">
        <f t="shared" ref="G12:H14" si="4">D12*1.10231125</f>
        <v>11240.267816250001</v>
      </c>
      <c r="H12" s="324">
        <f t="shared" si="4"/>
        <v>-113.53805875</v>
      </c>
    </row>
    <row r="13" spans="1:8" ht="14.4" x14ac:dyDescent="0.3">
      <c r="A13" s="313" t="s">
        <v>86</v>
      </c>
      <c r="B13" s="321">
        <v>2954</v>
      </c>
      <c r="C13" s="322">
        <v>0</v>
      </c>
      <c r="D13" s="322">
        <v>0</v>
      </c>
      <c r="E13" s="322">
        <f t="shared" si="2"/>
        <v>0</v>
      </c>
      <c r="F13" s="323">
        <f t="shared" si="3"/>
        <v>0</v>
      </c>
      <c r="G13" s="323">
        <f t="shared" si="4"/>
        <v>0</v>
      </c>
      <c r="H13" s="324">
        <f t="shared" si="4"/>
        <v>0</v>
      </c>
    </row>
    <row r="14" spans="1:8" ht="14.4" x14ac:dyDescent="0.3">
      <c r="A14" s="313" t="s">
        <v>64</v>
      </c>
      <c r="B14" s="321">
        <v>7090</v>
      </c>
      <c r="C14" s="322">
        <v>7090</v>
      </c>
      <c r="D14" s="322">
        <v>7090</v>
      </c>
      <c r="E14" s="322">
        <f t="shared" si="2"/>
        <v>0</v>
      </c>
      <c r="F14" s="323">
        <f t="shared" si="3"/>
        <v>7815.3867625000003</v>
      </c>
      <c r="G14" s="323">
        <f t="shared" si="4"/>
        <v>7815.3867625000003</v>
      </c>
      <c r="H14" s="324">
        <f t="shared" si="4"/>
        <v>0</v>
      </c>
    </row>
    <row r="15" spans="1:8" ht="14.4" x14ac:dyDescent="0.3">
      <c r="A15" s="310"/>
      <c r="B15" s="314"/>
      <c r="C15" s="311"/>
      <c r="D15" s="311"/>
      <c r="E15" s="311"/>
      <c r="F15" s="315"/>
      <c r="G15" s="315"/>
      <c r="H15" s="312"/>
    </row>
    <row r="16" spans="1:8" ht="14.4" x14ac:dyDescent="0.3">
      <c r="A16" s="313" t="s">
        <v>65</v>
      </c>
      <c r="B16" s="314"/>
      <c r="C16" s="311"/>
      <c r="D16" s="311"/>
      <c r="E16" s="311"/>
      <c r="F16" s="315"/>
      <c r="G16" s="315"/>
      <c r="H16" s="312"/>
    </row>
    <row r="17" spans="1:9" ht="14.4" x14ac:dyDescent="0.3">
      <c r="A17" s="325" t="s">
        <v>57</v>
      </c>
      <c r="B17" s="314">
        <v>1656</v>
      </c>
      <c r="C17" s="311">
        <v>1656</v>
      </c>
      <c r="D17" s="311">
        <v>1624</v>
      </c>
      <c r="E17" s="311">
        <f t="shared" ref="E17:E19" si="5">D17-C17</f>
        <v>-32</v>
      </c>
      <c r="F17" s="315">
        <f t="shared" ref="F17:H19" si="6">C17*1.10231125</f>
        <v>1825.4274300000002</v>
      </c>
      <c r="G17" s="315">
        <f t="shared" si="6"/>
        <v>1790.1534700000002</v>
      </c>
      <c r="H17" s="316">
        <f t="shared" si="6"/>
        <v>-35.273960000000002</v>
      </c>
    </row>
    <row r="18" spans="1:9" ht="14.4" x14ac:dyDescent="0.3">
      <c r="A18" s="325" t="s">
        <v>59</v>
      </c>
      <c r="B18" s="321">
        <v>170000</v>
      </c>
      <c r="C18" s="322">
        <v>170000</v>
      </c>
      <c r="D18" s="322">
        <v>168990</v>
      </c>
      <c r="E18" s="322">
        <f>D18-C18</f>
        <v>-1010</v>
      </c>
      <c r="F18" s="315">
        <f t="shared" si="6"/>
        <v>187392.91250000001</v>
      </c>
      <c r="G18" s="315">
        <f t="shared" si="6"/>
        <v>186279.57813750001</v>
      </c>
      <c r="H18" s="324">
        <f t="shared" si="6"/>
        <v>-1113.3343625</v>
      </c>
    </row>
    <row r="19" spans="1:9" ht="13.8" x14ac:dyDescent="0.25">
      <c r="A19" s="317" t="s">
        <v>60</v>
      </c>
      <c r="B19" s="318">
        <v>192000</v>
      </c>
      <c r="C19" s="319">
        <f>SUM(C12:C18)</f>
        <v>189046</v>
      </c>
      <c r="D19" s="319">
        <f>SUM(D12:D18)</f>
        <v>187901</v>
      </c>
      <c r="E19" s="326">
        <f t="shared" si="5"/>
        <v>-1145</v>
      </c>
      <c r="F19" s="320">
        <f t="shared" si="6"/>
        <v>208387.53256750002</v>
      </c>
      <c r="G19" s="320">
        <f t="shared" si="6"/>
        <v>207125.38618625002</v>
      </c>
      <c r="H19" s="327">
        <f>E19*1.10231125</f>
        <v>-1262.1463812500001</v>
      </c>
    </row>
    <row r="20" spans="1:9" ht="14.4" x14ac:dyDescent="0.3">
      <c r="A20" s="310"/>
      <c r="B20" s="314"/>
      <c r="C20" s="311"/>
      <c r="D20" s="311"/>
      <c r="E20" s="311"/>
      <c r="F20" s="315"/>
      <c r="G20" s="315"/>
      <c r="H20" s="312"/>
    </row>
    <row r="21" spans="1:9" ht="14.4" x14ac:dyDescent="0.3">
      <c r="A21" s="309" t="s">
        <v>61</v>
      </c>
      <c r="B21" s="314"/>
      <c r="C21" s="311"/>
      <c r="D21" s="311"/>
      <c r="E21" s="311"/>
      <c r="F21" s="315"/>
      <c r="G21" s="315"/>
      <c r="H21" s="312"/>
    </row>
    <row r="22" spans="1:9" ht="14.4" x14ac:dyDescent="0.3">
      <c r="A22" s="313" t="s">
        <v>156</v>
      </c>
      <c r="B22" s="314">
        <v>137900</v>
      </c>
      <c r="C22" s="311"/>
      <c r="D22" s="311"/>
      <c r="E22" s="311"/>
      <c r="F22" s="315"/>
      <c r="G22" s="315"/>
      <c r="H22" s="312"/>
    </row>
    <row r="23" spans="1:9" ht="14.4" x14ac:dyDescent="0.3">
      <c r="A23" s="325" t="s">
        <v>161</v>
      </c>
      <c r="B23" s="314"/>
      <c r="C23" s="328">
        <v>18485</v>
      </c>
      <c r="D23" s="328">
        <v>18485</v>
      </c>
      <c r="E23" s="349">
        <f t="shared" ref="E23" si="7">D23-C23</f>
        <v>0</v>
      </c>
      <c r="F23" s="329">
        <f t="shared" ref="F23:H36" si="8">C23*1.10231125</f>
        <v>20376.223456250002</v>
      </c>
      <c r="G23" s="329">
        <f t="shared" si="8"/>
        <v>20376.223456250002</v>
      </c>
      <c r="H23" s="316">
        <f t="shared" si="8"/>
        <v>0</v>
      </c>
    </row>
    <row r="24" spans="1:9" ht="14.4" x14ac:dyDescent="0.3">
      <c r="A24" s="325" t="s">
        <v>157</v>
      </c>
      <c r="B24" s="314"/>
      <c r="C24" s="330">
        <v>110266</v>
      </c>
      <c r="D24" s="330">
        <v>110266</v>
      </c>
      <c r="E24" s="311">
        <f>+D24-C24</f>
        <v>0</v>
      </c>
      <c r="F24" s="329">
        <f t="shared" si="8"/>
        <v>121547.45229250001</v>
      </c>
      <c r="G24" s="329">
        <f t="shared" si="8"/>
        <v>121547.45229250001</v>
      </c>
      <c r="H24" s="316">
        <f t="shared" si="8"/>
        <v>0</v>
      </c>
    </row>
    <row r="25" spans="1:9" ht="16.2" customHeight="1" x14ac:dyDescent="0.3">
      <c r="A25" s="325"/>
      <c r="B25" s="314"/>
      <c r="C25" s="330"/>
      <c r="D25" s="330"/>
      <c r="E25" s="330"/>
      <c r="F25" s="329"/>
      <c r="G25" s="329"/>
      <c r="H25" s="316"/>
    </row>
    <row r="26" spans="1:9" ht="14.4" x14ac:dyDescent="0.3">
      <c r="A26" s="313" t="s">
        <v>158</v>
      </c>
      <c r="B26" s="314">
        <v>2000</v>
      </c>
      <c r="C26" s="330"/>
      <c r="D26" s="330"/>
      <c r="E26" s="330"/>
      <c r="F26" s="329"/>
      <c r="G26" s="329"/>
      <c r="H26" s="316"/>
    </row>
    <row r="27" spans="1:9" ht="14.4" x14ac:dyDescent="0.3">
      <c r="A27" s="325" t="s">
        <v>161</v>
      </c>
      <c r="B27" s="314"/>
      <c r="C27" s="330">
        <v>0</v>
      </c>
      <c r="D27" s="330">
        <v>0</v>
      </c>
      <c r="E27" s="330">
        <f t="shared" ref="E27:E28" si="9">D27-C27</f>
        <v>0</v>
      </c>
      <c r="F27" s="329">
        <f t="shared" si="8"/>
        <v>0</v>
      </c>
      <c r="G27" s="329">
        <f t="shared" si="8"/>
        <v>0</v>
      </c>
      <c r="H27" s="316">
        <f t="shared" si="8"/>
        <v>0</v>
      </c>
      <c r="I27" s="79"/>
    </row>
    <row r="28" spans="1:9" ht="14.4" x14ac:dyDescent="0.3">
      <c r="A28" s="325" t="s">
        <v>157</v>
      </c>
      <c r="B28" s="314"/>
      <c r="C28" s="330">
        <v>0</v>
      </c>
      <c r="D28" s="330">
        <v>0</v>
      </c>
      <c r="E28" s="330">
        <f t="shared" si="9"/>
        <v>0</v>
      </c>
      <c r="F28" s="329">
        <f t="shared" si="8"/>
        <v>0</v>
      </c>
      <c r="G28" s="329">
        <f t="shared" si="8"/>
        <v>0</v>
      </c>
      <c r="H28" s="316">
        <f t="shared" si="8"/>
        <v>0</v>
      </c>
      <c r="I28" s="79"/>
    </row>
    <row r="29" spans="1:9" ht="14.4" x14ac:dyDescent="0.3">
      <c r="A29" s="325"/>
      <c r="B29" s="314"/>
      <c r="C29" s="330"/>
      <c r="D29" s="330"/>
      <c r="E29" s="330"/>
      <c r="F29" s="329"/>
      <c r="G29" s="329"/>
      <c r="H29" s="316"/>
    </row>
    <row r="30" spans="1:9" ht="14.4" x14ac:dyDescent="0.3">
      <c r="A30" s="313" t="s">
        <v>159</v>
      </c>
      <c r="B30" s="314">
        <v>55250</v>
      </c>
      <c r="C30" s="330"/>
      <c r="D30" s="330"/>
      <c r="E30" s="330"/>
      <c r="F30" s="329"/>
      <c r="G30" s="329"/>
      <c r="H30" s="316"/>
    </row>
    <row r="31" spans="1:9" ht="14.4" x14ac:dyDescent="0.3">
      <c r="A31" s="325" t="s">
        <v>161</v>
      </c>
      <c r="B31" s="314"/>
      <c r="C31" s="328">
        <v>8542</v>
      </c>
      <c r="D31" s="328">
        <v>8542</v>
      </c>
      <c r="E31" s="349">
        <f t="shared" ref="E31" si="10">D31-C31</f>
        <v>0</v>
      </c>
      <c r="F31" s="329">
        <f t="shared" si="8"/>
        <v>9415.9426975000006</v>
      </c>
      <c r="G31" s="329">
        <f t="shared" si="8"/>
        <v>9415.9426975000006</v>
      </c>
      <c r="H31" s="316">
        <f t="shared" si="8"/>
        <v>0</v>
      </c>
      <c r="I31" s="79"/>
    </row>
    <row r="32" spans="1:9" ht="14.4" x14ac:dyDescent="0.3">
      <c r="A32" s="325" t="s">
        <v>157</v>
      </c>
      <c r="B32" s="314"/>
      <c r="C32" s="330">
        <v>33688</v>
      </c>
      <c r="D32" s="330">
        <v>33688</v>
      </c>
      <c r="E32" s="311">
        <f>+D32-C32</f>
        <v>0</v>
      </c>
      <c r="F32" s="329">
        <f t="shared" si="8"/>
        <v>37134.661390000001</v>
      </c>
      <c r="G32" s="329">
        <f t="shared" si="8"/>
        <v>37134.661390000001</v>
      </c>
      <c r="H32" s="316">
        <f t="shared" si="8"/>
        <v>0</v>
      </c>
      <c r="I32" s="79"/>
    </row>
    <row r="33" spans="1:9" ht="14.4" x14ac:dyDescent="0.3">
      <c r="A33" s="331"/>
      <c r="B33" s="332"/>
      <c r="C33" s="333"/>
      <c r="D33" s="334"/>
      <c r="E33" s="334"/>
      <c r="F33" s="329"/>
      <c r="G33" s="329"/>
      <c r="H33" s="335"/>
      <c r="I33" s="79"/>
    </row>
    <row r="34" spans="1:9" ht="14.4" x14ac:dyDescent="0.3">
      <c r="A34" s="313" t="s">
        <v>160</v>
      </c>
      <c r="B34" s="321">
        <v>7520</v>
      </c>
      <c r="C34" s="336"/>
      <c r="D34" s="336"/>
      <c r="E34" s="336"/>
      <c r="F34" s="329"/>
      <c r="G34" s="329"/>
      <c r="H34" s="316"/>
    </row>
    <row r="35" spans="1:9" ht="14.4" x14ac:dyDescent="0.3">
      <c r="A35" s="325" t="s">
        <v>161</v>
      </c>
      <c r="B35" s="321"/>
      <c r="C35" s="336">
        <v>100</v>
      </c>
      <c r="D35" s="336">
        <v>100</v>
      </c>
      <c r="E35" s="322">
        <f t="shared" ref="E35" si="11">D35-C35</f>
        <v>0</v>
      </c>
      <c r="F35" s="329">
        <f t="shared" si="8"/>
        <v>110.23112500000001</v>
      </c>
      <c r="G35" s="329">
        <f t="shared" si="8"/>
        <v>110.23112500000001</v>
      </c>
      <c r="H35" s="316">
        <f t="shared" si="8"/>
        <v>0</v>
      </c>
    </row>
    <row r="36" spans="1:9" ht="14.4" x14ac:dyDescent="0.3">
      <c r="A36" s="325" t="s">
        <v>157</v>
      </c>
      <c r="B36" s="321"/>
      <c r="C36" s="336">
        <v>1170</v>
      </c>
      <c r="D36" s="336">
        <v>1170</v>
      </c>
      <c r="E36" s="322">
        <f>+D36-C36</f>
        <v>0</v>
      </c>
      <c r="F36" s="329">
        <f t="shared" si="8"/>
        <v>1289.7041625000002</v>
      </c>
      <c r="G36" s="329">
        <f t="shared" si="8"/>
        <v>1289.7041625000002</v>
      </c>
      <c r="H36" s="316">
        <f t="shared" si="8"/>
        <v>0</v>
      </c>
    </row>
    <row r="37" spans="1:9" ht="15" customHeight="1" x14ac:dyDescent="0.3">
      <c r="A37" s="325"/>
      <c r="B37" s="321"/>
      <c r="C37" s="322"/>
      <c r="D37" s="322"/>
      <c r="E37" s="322"/>
      <c r="F37" s="323"/>
      <c r="G37" s="323"/>
      <c r="H37" s="312"/>
    </row>
    <row r="38" spans="1:9" ht="17.399999999999999" x14ac:dyDescent="0.55000000000000004">
      <c r="A38" s="317" t="s">
        <v>51</v>
      </c>
      <c r="B38" s="318">
        <f>B22+B26+B30+B34</f>
        <v>202670</v>
      </c>
      <c r="C38" s="337">
        <f t="shared" ref="C38:H38" si="12">SUM(C23:C36)</f>
        <v>172251</v>
      </c>
      <c r="D38" s="337">
        <f t="shared" si="12"/>
        <v>172251</v>
      </c>
      <c r="E38" s="399">
        <f t="shared" si="12"/>
        <v>0</v>
      </c>
      <c r="F38" s="338">
        <f t="shared" si="12"/>
        <v>189874.21512375001</v>
      </c>
      <c r="G38" s="338">
        <f t="shared" si="12"/>
        <v>189874.21512375001</v>
      </c>
      <c r="H38" s="401">
        <f t="shared" si="12"/>
        <v>0</v>
      </c>
    </row>
    <row r="39" spans="1:9" ht="14.4" x14ac:dyDescent="0.3">
      <c r="A39" s="339"/>
      <c r="B39" s="314"/>
      <c r="C39" s="311"/>
      <c r="D39" s="311"/>
      <c r="E39" s="311"/>
      <c r="F39" s="315"/>
      <c r="G39" s="315"/>
      <c r="H39" s="340"/>
    </row>
    <row r="40" spans="1:9" ht="17.399999999999999" x14ac:dyDescent="0.55000000000000004">
      <c r="A40" s="341" t="s">
        <v>83</v>
      </c>
      <c r="B40" s="318">
        <f t="shared" ref="B40:H40" si="13">B9+B19+B38</f>
        <v>1511865</v>
      </c>
      <c r="C40" s="319">
        <f t="shared" si="13"/>
        <v>1397452</v>
      </c>
      <c r="D40" s="319">
        <f t="shared" si="13"/>
        <v>1397900</v>
      </c>
      <c r="E40" s="319">
        <f t="shared" si="13"/>
        <v>448</v>
      </c>
      <c r="F40" s="320">
        <f t="shared" si="13"/>
        <v>1540427.0609350002</v>
      </c>
      <c r="G40" s="320">
        <f t="shared" si="13"/>
        <v>1540920.896375</v>
      </c>
      <c r="H40" s="401">
        <f t="shared" si="13"/>
        <v>493.83544000000006</v>
      </c>
      <c r="I40" s="79"/>
    </row>
    <row r="41" spans="1:9" ht="13.8" x14ac:dyDescent="0.25">
      <c r="A41" s="339"/>
      <c r="B41" s="314"/>
      <c r="C41" s="342"/>
      <c r="D41" s="342"/>
      <c r="E41" s="342"/>
      <c r="F41" s="343"/>
      <c r="G41" s="343"/>
      <c r="H41" s="340"/>
    </row>
    <row r="42" spans="1:9" ht="19.8" x14ac:dyDescent="0.3">
      <c r="A42" s="313" t="s">
        <v>295</v>
      </c>
      <c r="B42" s="344"/>
      <c r="C42" s="345">
        <f>F42/1.10231125</f>
        <v>904183.82285402599</v>
      </c>
      <c r="D42" s="345">
        <f>G42/1.10231125</f>
        <v>907587.58018663048</v>
      </c>
      <c r="E42" s="346">
        <f t="shared" ref="E42" si="14">D42-C42</f>
        <v>3403.7573326044949</v>
      </c>
      <c r="F42" s="347">
        <v>996692</v>
      </c>
      <c r="G42" s="347">
        <v>1000444</v>
      </c>
      <c r="H42" s="350">
        <f t="shared" ref="H42" si="15">E42*1.10231125</f>
        <v>3751.9999999999268</v>
      </c>
    </row>
    <row r="43" spans="1:9" ht="14.4" x14ac:dyDescent="0.3">
      <c r="A43" s="313"/>
      <c r="B43" s="314"/>
      <c r="C43" s="311"/>
      <c r="D43" s="311"/>
      <c r="E43" s="311"/>
      <c r="F43" s="542"/>
      <c r="G43" s="347"/>
      <c r="H43" s="348"/>
    </row>
    <row r="44" spans="1:9" ht="19.8" x14ac:dyDescent="0.3">
      <c r="A44" s="313" t="s">
        <v>296</v>
      </c>
      <c r="B44" s="332"/>
      <c r="C44" s="349">
        <f>+F44/1.10231125</f>
        <v>397058.45331797167</v>
      </c>
      <c r="D44" s="349">
        <f>+G44/1.10231125</f>
        <v>397058.45331797167</v>
      </c>
      <c r="E44" s="349">
        <f t="shared" ref="E44" si="16">D44-C44</f>
        <v>0</v>
      </c>
      <c r="F44" s="543">
        <v>437682</v>
      </c>
      <c r="G44" s="347">
        <v>437682</v>
      </c>
      <c r="H44" s="350">
        <f>G44-F44</f>
        <v>0</v>
      </c>
    </row>
    <row r="45" spans="1:9" ht="14.4" x14ac:dyDescent="0.3">
      <c r="A45" s="313"/>
      <c r="B45" s="314"/>
      <c r="C45" s="311"/>
      <c r="D45" s="311"/>
      <c r="E45" s="311"/>
      <c r="F45" s="543"/>
      <c r="G45" s="347"/>
      <c r="H45" s="351"/>
    </row>
    <row r="46" spans="1:9" ht="14.4" x14ac:dyDescent="0.3">
      <c r="A46" s="313" t="s">
        <v>225</v>
      </c>
      <c r="B46" s="314"/>
      <c r="C46" s="311">
        <f>+F46/1.10231125</f>
        <v>84076.979165367302</v>
      </c>
      <c r="D46" s="311">
        <f>+G46/1.10231125</f>
        <v>82744.324708651926</v>
      </c>
      <c r="E46" s="311">
        <f t="shared" ref="E46" si="17">D46-C46</f>
        <v>-1332.654456715376</v>
      </c>
      <c r="F46" s="543">
        <v>92679</v>
      </c>
      <c r="G46" s="543">
        <v>91210</v>
      </c>
      <c r="H46" s="351">
        <f>G46-F46</f>
        <v>-1469</v>
      </c>
    </row>
    <row r="47" spans="1:9" ht="13.8" x14ac:dyDescent="0.25">
      <c r="A47" s="339"/>
      <c r="B47" s="314"/>
      <c r="C47" s="342"/>
      <c r="D47" s="342"/>
      <c r="E47" s="342"/>
      <c r="F47" s="343"/>
      <c r="G47" s="343"/>
      <c r="H47" s="352"/>
    </row>
    <row r="48" spans="1:9" ht="19.8" x14ac:dyDescent="0.3">
      <c r="A48" s="353" t="s">
        <v>297</v>
      </c>
      <c r="B48" s="354"/>
      <c r="C48" s="355">
        <f t="shared" ref="C48:H48" si="18">C40+C42+C44+C46</f>
        <v>2782771.2553373654</v>
      </c>
      <c r="D48" s="355">
        <f t="shared" si="18"/>
        <v>2785290.3582132543</v>
      </c>
      <c r="E48" s="355">
        <f t="shared" si="18"/>
        <v>2519.1028758891189</v>
      </c>
      <c r="F48" s="356">
        <f t="shared" si="18"/>
        <v>3067480.060935</v>
      </c>
      <c r="G48" s="356">
        <f t="shared" si="18"/>
        <v>3070256.896375</v>
      </c>
      <c r="H48" s="357">
        <f t="shared" si="18"/>
        <v>2776.8354399999271</v>
      </c>
    </row>
    <row r="49" spans="1:10" ht="13.8" x14ac:dyDescent="0.25">
      <c r="A49" s="91"/>
      <c r="B49" s="88"/>
      <c r="C49" s="89"/>
      <c r="D49" s="89"/>
      <c r="E49" s="89"/>
      <c r="F49" s="89"/>
      <c r="G49" s="89"/>
      <c r="H49" s="88"/>
    </row>
    <row r="50" spans="1:10" s="80" customFormat="1" ht="15.75" customHeight="1" x14ac:dyDescent="0.25">
      <c r="A50" s="67" t="s">
        <v>205</v>
      </c>
      <c r="B50" s="92"/>
      <c r="C50" s="89"/>
      <c r="D50" s="89"/>
      <c r="E50" s="89"/>
      <c r="F50" s="89"/>
      <c r="G50" s="89"/>
      <c r="H50" s="88"/>
    </row>
    <row r="51" spans="1:10" s="80" customFormat="1" ht="15.75" customHeight="1" x14ac:dyDescent="0.25">
      <c r="A51" s="358" t="s">
        <v>299</v>
      </c>
      <c r="B51" s="92"/>
      <c r="C51" s="89"/>
      <c r="D51" s="89"/>
      <c r="E51" s="89"/>
      <c r="F51" s="89"/>
      <c r="G51" s="89"/>
      <c r="H51" s="88"/>
    </row>
    <row r="52" spans="1:10" s="80" customFormat="1" ht="15.75" customHeight="1" x14ac:dyDescent="0.25">
      <c r="A52" s="358" t="s">
        <v>300</v>
      </c>
      <c r="B52" s="359"/>
      <c r="C52" s="359"/>
      <c r="D52" s="359"/>
      <c r="E52" s="359"/>
      <c r="F52" s="359"/>
      <c r="G52" s="359"/>
      <c r="H52" s="359"/>
    </row>
    <row r="53" spans="1:10" s="80" customFormat="1" ht="15.75" customHeight="1" x14ac:dyDescent="0.25">
      <c r="A53" s="358" t="s">
        <v>304</v>
      </c>
      <c r="B53" s="359"/>
      <c r="C53" s="359"/>
      <c r="D53" s="359"/>
      <c r="E53" s="359"/>
      <c r="F53" s="359"/>
      <c r="G53" s="359"/>
      <c r="H53" s="359"/>
    </row>
    <row r="54" spans="1:10" s="80" customFormat="1" ht="15.75" customHeight="1" x14ac:dyDescent="0.25">
      <c r="A54" s="358" t="s">
        <v>301</v>
      </c>
      <c r="B54" s="360"/>
      <c r="C54" s="360"/>
      <c r="D54" s="360"/>
      <c r="E54" s="360"/>
      <c r="F54" s="360"/>
      <c r="G54" s="360"/>
      <c r="H54" s="360"/>
    </row>
    <row r="55" spans="1:10" s="80" customFormat="1" ht="15.75" customHeight="1" x14ac:dyDescent="0.25">
      <c r="A55" s="291" t="s">
        <v>131</v>
      </c>
      <c r="B55" s="67"/>
      <c r="C55" s="67"/>
      <c r="D55" s="67"/>
      <c r="E55" s="67"/>
      <c r="F55" s="67"/>
      <c r="G55" s="67"/>
      <c r="H55" s="67"/>
    </row>
    <row r="56" spans="1:10" s="80" customFormat="1" ht="13.8" x14ac:dyDescent="0.25">
      <c r="A56" s="291" t="s">
        <v>302</v>
      </c>
    </row>
    <row r="57" spans="1:10" s="80" customFormat="1" x14ac:dyDescent="0.25"/>
    <row r="58" spans="1:10" s="80" customFormat="1" x14ac:dyDescent="0.25">
      <c r="J58" s="38"/>
    </row>
    <row r="59" spans="1:10" s="80" customFormat="1" x14ac:dyDescent="0.25">
      <c r="J59" s="38"/>
    </row>
    <row r="60" spans="1:10" s="80" customFormat="1" x14ac:dyDescent="0.25">
      <c r="J60" s="38"/>
    </row>
    <row r="61" spans="1:10" s="80" customFormat="1" x14ac:dyDescent="0.25"/>
    <row r="62" spans="1:10" s="80" customFormat="1" x14ac:dyDescent="0.25"/>
    <row r="63" spans="1:10" s="80" customFormat="1" x14ac:dyDescent="0.25"/>
    <row r="64" spans="1:10" s="80" customFormat="1" x14ac:dyDescent="0.25"/>
    <row r="65" s="80" customFormat="1" x14ac:dyDescent="0.25"/>
    <row r="66" s="80" customFormat="1" x14ac:dyDescent="0.25"/>
    <row r="67" s="80" customFormat="1" x14ac:dyDescent="0.25"/>
    <row r="68" s="80" customFormat="1" x14ac:dyDescent="0.25"/>
    <row r="69" s="80" customFormat="1" x14ac:dyDescent="0.25"/>
    <row r="70" s="80" customFormat="1" x14ac:dyDescent="0.25"/>
    <row r="71" s="80" customFormat="1" x14ac:dyDescent="0.25"/>
  </sheetData>
  <mergeCells count="2">
    <mergeCell ref="C3:E3"/>
    <mergeCell ref="F3:H3"/>
  </mergeCells>
  <printOptions horizontalCentered="1" verticalCentered="1"/>
  <pageMargins left="0.5" right="0.17" top="1" bottom="0.17" header="0.17" footer="0.17"/>
  <pageSetup scale="64" orientation="landscape" r:id="rId1"/>
  <ignoredErrors>
    <ignoredError sqref="D9:E9 G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 Page </vt:lpstr>
      <vt:lpstr>Table 1 WASDE</vt:lpstr>
      <vt:lpstr>Tab 2 Mexico</vt:lpstr>
      <vt:lpstr>Tab 3A WTO Raw  </vt:lpstr>
      <vt:lpstr>Table 3B Raw </vt:lpstr>
      <vt:lpstr>Tab 4 Refined</vt:lpstr>
      <vt:lpstr>Tab 5 FTAs </vt:lpstr>
      <vt:lpstr>Tab 6,7 Re-Export </vt:lpstr>
      <vt:lpstr>Table 8 FY 2019</vt:lpstr>
      <vt:lpstr>Table 9 Re-Export</vt:lpstr>
      <vt:lpstr>Tab 10 SCP</vt:lpstr>
      <vt:lpstr>'Cover Page '!Print_Area</vt:lpstr>
      <vt:lpstr>'Tab 10 SCP'!Print_Area</vt:lpstr>
      <vt:lpstr>'Tab 2 Mexico'!Print_Area</vt:lpstr>
      <vt:lpstr>'Tab 3A WTO Raw  '!Print_Area</vt:lpstr>
      <vt:lpstr>'Tab 4 Refined'!Print_Area</vt:lpstr>
      <vt:lpstr>'Tab 5 FTAs '!Print_Area</vt:lpstr>
      <vt:lpstr>'Tab 6,7 Re-Export '!Print_Area</vt:lpstr>
      <vt:lpstr>'Table 1 WASDE'!Print_Area</vt:lpstr>
      <vt:lpstr>'Table 3B Raw '!Print_Area</vt:lpstr>
      <vt:lpstr>'Table 8 FY 2019'!Print_Area</vt:lpstr>
      <vt:lpstr>'Table 9 Re-Export'!Print_Area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2019-11-06T18:19:06Z</cp:lastPrinted>
  <dcterms:created xsi:type="dcterms:W3CDTF">2008-01-25T21:12:54Z</dcterms:created>
  <dcterms:modified xsi:type="dcterms:W3CDTF">2020-01-27T20:24:40Z</dcterms:modified>
</cp:coreProperties>
</file>