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19\"/>
    </mc:Choice>
  </mc:AlternateContent>
  <xr:revisionPtr revIDLastSave="0" documentId="13_ncr:1_{15B6D9D9-D3F0-43D6-B6D0-D4CC95D8DAED}" xr6:coauthVersionLast="36" xr6:coauthVersionMax="36" xr10:uidLastSave="{00000000-0000-0000-0000-000000000000}"/>
  <bookViews>
    <workbookView xWindow="5268" yWindow="6036" windowWidth="12660" windowHeight="7380" tabRatio="925" xr2:uid="{00000000-000D-0000-FFFF-FFFF00000000}"/>
  </bookViews>
  <sheets>
    <sheet name="Cover Page " sheetId="139" r:id="rId1"/>
    <sheet name="Table 1 WASDE" sheetId="74" r:id="rId2"/>
    <sheet name="Tab 2 Mexico" sheetId="12" r:id="rId3"/>
    <sheet name="Tab 3A WTO Raw  " sheetId="1" r:id="rId4"/>
    <sheet name="Table 3B Raw " sheetId="150" r:id="rId5"/>
    <sheet name="Tab 4 Refined" sheetId="8" r:id="rId6"/>
    <sheet name="Tab 5 FTA " sheetId="54" r:id="rId7"/>
    <sheet name="Tab 6,7 Re-Export " sheetId="116" r:id="rId8"/>
    <sheet name="Table 8A FY 2019" sheetId="123" r:id="rId9"/>
    <sheet name="Table 8B FY 2020" sheetId="138" r:id="rId10"/>
    <sheet name="Table 9 Re-Export" sheetId="151" r:id="rId11"/>
    <sheet name="Tab 10 SCP" sheetId="45" r:id="rId12"/>
  </sheets>
  <externalReferences>
    <externalReference r:id="rId13"/>
    <externalReference r:id="rId14"/>
  </externalReferences>
  <definedNames>
    <definedName name="CCCInv" localSheetId="11">#REF!</definedName>
    <definedName name="CCCInv" localSheetId="6">#REF!</definedName>
    <definedName name="CCCInv" localSheetId="4">#REF!</definedName>
    <definedName name="CCCInv">#REF!</definedName>
    <definedName name="CertificateGains" localSheetId="11">#REF!</definedName>
    <definedName name="CertificateGains" localSheetId="6">#REF!</definedName>
    <definedName name="CertificateGains" localSheetId="4">#REF!</definedName>
    <definedName name="CertificateGains">#REF!</definedName>
    <definedName name="ComplyAcres" localSheetId="11">#REF!</definedName>
    <definedName name="ComplyAcres" localSheetId="6">#REF!</definedName>
    <definedName name="ComplyAcres" localSheetId="4">#REF!</definedName>
    <definedName name="ComplyAcres">#REF!</definedName>
    <definedName name="ContractPaymentAcres" localSheetId="11">#REF!</definedName>
    <definedName name="ContractPaymentAcres" localSheetId="6">#REF!</definedName>
    <definedName name="ContractPaymentAcres" localSheetId="4">#REF!</definedName>
    <definedName name="ContractPaymentAcres">#REF!</definedName>
    <definedName name="CountercyclicalPaymentRate" localSheetId="11">#REF!</definedName>
    <definedName name="CountercyclicalPaymentRate" localSheetId="6">#REF!</definedName>
    <definedName name="CountercyclicalPaymentRate" localSheetId="4">#REF!</definedName>
    <definedName name="CountercyclicalPaymentRate">#REF!</definedName>
    <definedName name="CountercyclicalPayments" localSheetId="11">#REF!</definedName>
    <definedName name="CountercyclicalPayments" localSheetId="6">#REF!</definedName>
    <definedName name="CountercyclicalPayments" localSheetId="4">#REF!</definedName>
    <definedName name="CountercyclicalPayments">#REF!</definedName>
    <definedName name="CountercyclicalPaymentYield" localSheetId="11">#REF!</definedName>
    <definedName name="CountercyclicalPaymentYield" localSheetId="6">#REF!</definedName>
    <definedName name="CountercyclicalPaymentYield" localSheetId="4">#REF!</definedName>
    <definedName name="CountercyclicalPaymentYield">#REF!</definedName>
    <definedName name="CRPHistory" localSheetId="11">#REF!</definedName>
    <definedName name="CRPHistory" localSheetId="6">#REF!</definedName>
    <definedName name="CRPHistory" localSheetId="4">#REF!</definedName>
    <definedName name="CRPHistory">#REF!</definedName>
    <definedName name="CRPPayments" localSheetId="11">#REF!</definedName>
    <definedName name="CRPPayments" localSheetId="6">#REF!</definedName>
    <definedName name="CRPPayments" localSheetId="4">#REF!</definedName>
    <definedName name="CRPPayments">#REF!</definedName>
    <definedName name="DiffUnaccounted" localSheetId="11">#REF!</definedName>
    <definedName name="DiffUnaccounted" localSheetId="6">#REF!</definedName>
    <definedName name="DiffUnaccounted" localSheetId="4">#REF!</definedName>
    <definedName name="DiffUnaccounted">#REF!</definedName>
    <definedName name="DirectCounterCyclicalPayments" localSheetId="11">#REF!</definedName>
    <definedName name="DirectCounterCyclicalPayments" localSheetId="6">#REF!</definedName>
    <definedName name="DirectCounterCyclicalPayments" localSheetId="4">#REF!</definedName>
    <definedName name="DirectCounterCyclicalPayments">#REF!</definedName>
    <definedName name="DirectPaymentRate" localSheetId="11">#REF!</definedName>
    <definedName name="DirectPaymentRate" localSheetId="6">#REF!</definedName>
    <definedName name="DirectPaymentRate" localSheetId="4">#REF!</definedName>
    <definedName name="DirectPaymentRate">#REF!</definedName>
    <definedName name="DirectPayments" localSheetId="11">#REF!</definedName>
    <definedName name="DirectPayments" localSheetId="6">#REF!</definedName>
    <definedName name="DirectPayments" localSheetId="4">#REF!</definedName>
    <definedName name="DirectPayments">#REF!</definedName>
    <definedName name="DirectPaymentsExtract" localSheetId="11">[1]ExtractFileForDirect!#REF!</definedName>
    <definedName name="DirectPaymentsExtract" localSheetId="6">[1]ExtractFileForDirect!#REF!</definedName>
    <definedName name="DirectPaymentsExtract" localSheetId="7">[2]ExtractFileForDirect!#REF!</definedName>
    <definedName name="DirectPaymentsExtract" localSheetId="8">[1]ExtractFileForDirect!#REF!</definedName>
    <definedName name="DirectPaymentsExtract" localSheetId="9">[1]ExtractFileForDirect!#REF!</definedName>
    <definedName name="DirectPaymentsExtract">[1]ExtractFileForDirect!#REF!</definedName>
    <definedName name="DirectPaymentYield" localSheetId="11">#REF!</definedName>
    <definedName name="DirectPaymentYield" localSheetId="6">#REF!</definedName>
    <definedName name="DirectPaymentYield" localSheetId="7">#REF!</definedName>
    <definedName name="DirectPaymentYield" localSheetId="4">#REF!</definedName>
    <definedName name="DirectPaymentYield">#REF!</definedName>
    <definedName name="Domestic" localSheetId="11">#REF!</definedName>
    <definedName name="Domestic" localSheetId="6">#REF!</definedName>
    <definedName name="Domestic" localSheetId="4">#REF!</definedName>
    <definedName name="Domestic">#REF!</definedName>
    <definedName name="Effective" localSheetId="11">#REF!</definedName>
    <definedName name="Effective" localSheetId="6">#REF!</definedName>
    <definedName name="Effective" localSheetId="4">#REF!</definedName>
    <definedName name="Effective">#REF!</definedName>
    <definedName name="EV__LASTREFTIME__" hidden="1">38283.519537037</definedName>
    <definedName name="ExcelName13">#N/A</definedName>
    <definedName name="FarmValueOfProd" localSheetId="11">#REF!</definedName>
    <definedName name="FarmValueOfProd" localSheetId="6">#REF!</definedName>
    <definedName name="FarmValueOfProd" localSheetId="7">#REF!</definedName>
    <definedName name="FarmValueOfProd" localSheetId="4">#REF!</definedName>
    <definedName name="FarmValueOfProd">#REF!</definedName>
    <definedName name="FISCAL" localSheetId="11">#REF!</definedName>
    <definedName name="FISCAL" localSheetId="6">#REF!</definedName>
    <definedName name="FISCAL" localSheetId="4">#REF!</definedName>
    <definedName name="FISCAL">#REF!</definedName>
    <definedName name="FixedDecoupledPayments" localSheetId="11">#REF!</definedName>
    <definedName name="FixedDecoupledPayments" localSheetId="6">#REF!</definedName>
    <definedName name="FixedDecoupledPayments" localSheetId="4">#REF!</definedName>
    <definedName name="FixedDecoupledPayments">#REF!</definedName>
    <definedName name="FreeStocks" localSheetId="11">#REF!</definedName>
    <definedName name="FreeStocks" localSheetId="6">#REF!</definedName>
    <definedName name="FreeStocks" localSheetId="4">#REF!</definedName>
    <definedName name="FreeStocks">#REF!</definedName>
    <definedName name="HarvestedAcres" localSheetId="11">#REF!</definedName>
    <definedName name="HarvestedAcres" localSheetId="6">#REF!</definedName>
    <definedName name="HarvestedAcres" localSheetId="4">#REF!</definedName>
    <definedName name="HarvestedAcres">#REF!</definedName>
    <definedName name="HarvestedYield" localSheetId="11">#REF!</definedName>
    <definedName name="HarvestedYield" localSheetId="6">#REF!</definedName>
    <definedName name="HarvestedYield" localSheetId="4">#REF!</definedName>
    <definedName name="HarvestedYield">#REF!</definedName>
    <definedName name="Hoja1_Query">#N/A</definedName>
    <definedName name="Imports" localSheetId="11">#REF!</definedName>
    <definedName name="Imports" localSheetId="6">#REF!</definedName>
    <definedName name="Imports" localSheetId="7">#REF!</definedName>
    <definedName name="Imports" localSheetId="4">#REF!</definedName>
    <definedName name="Imports">#REF!</definedName>
    <definedName name="LDPs" localSheetId="11">#REF!</definedName>
    <definedName name="LDPs" localSheetId="6">#REF!</definedName>
    <definedName name="LDPs" localSheetId="4">#REF!</definedName>
    <definedName name="LDPs">#REF!</definedName>
    <definedName name="LoanDeficiencyPayments" localSheetId="11">#REF!</definedName>
    <definedName name="LoanDeficiencyPayments" localSheetId="6">#REF!</definedName>
    <definedName name="LoanDeficiencyPayments" localSheetId="4">#REF!</definedName>
    <definedName name="LoanDeficiencyPayments">#REF!</definedName>
    <definedName name="LoanRate" localSheetId="11">#REF!</definedName>
    <definedName name="LoanRate" localSheetId="6">#REF!</definedName>
    <definedName name="LoanRate" localSheetId="4">#REF!</definedName>
    <definedName name="LoanRate">#REF!</definedName>
    <definedName name="LoanRePaymntRate" localSheetId="11">#REF!</definedName>
    <definedName name="LoanRePaymntRate" localSheetId="6">#REF!</definedName>
    <definedName name="LoanRePaymntRate" localSheetId="4">#REF!</definedName>
    <definedName name="LoanRePaymntRate">#REF!</definedName>
    <definedName name="LoansCertGains" localSheetId="11">#REF!</definedName>
    <definedName name="LoansCertGains" localSheetId="6">#REF!</definedName>
    <definedName name="LoansCertGains" localSheetId="4">#REF!</definedName>
    <definedName name="LoansCertGains">#REF!</definedName>
    <definedName name="LoansCertPurchasesCwt" localSheetId="11">#REF!</definedName>
    <definedName name="LoansCertPurchasesCwt" localSheetId="6">#REF!</definedName>
    <definedName name="LoansCertPurchasesCwt" localSheetId="4">#REF!</definedName>
    <definedName name="LoansCertPurchasesCwt">#REF!</definedName>
    <definedName name="LoansCertPurchasesDoll" localSheetId="11">#REF!</definedName>
    <definedName name="LoansCertPurchasesDoll" localSheetId="6">#REF!</definedName>
    <definedName name="LoansCertPurchasesDoll" localSheetId="4">#REF!</definedName>
    <definedName name="LoansCertPurchasesDoll">#REF!</definedName>
    <definedName name="LoansOutstanding" localSheetId="11">#REF!</definedName>
    <definedName name="LoansOutstanding" localSheetId="6">#REF!</definedName>
    <definedName name="LoansOutstanding" localSheetId="4">#REF!</definedName>
    <definedName name="LoansOutstanding">#REF!</definedName>
    <definedName name="LoansRepaidCYFY_2" localSheetId="11">#REF!</definedName>
    <definedName name="LoansRepaidCYFY_2" localSheetId="6">#REF!</definedName>
    <definedName name="LoansRepaidCYFY_2" localSheetId="4">#REF!</definedName>
    <definedName name="LoansRepaidCYFY_2">#REF!</definedName>
    <definedName name="MarketingLoanWriteOffs" localSheetId="11">#REF!</definedName>
    <definedName name="MarketingLoanWriteOffs" localSheetId="6">#REF!</definedName>
    <definedName name="MarketingLoanWriteOffs" localSheetId="4">#REF!</definedName>
    <definedName name="MarketingLoanWriteOffs">#REF!</definedName>
    <definedName name="Marketings" localSheetId="11">#REF!</definedName>
    <definedName name="Marketings" localSheetId="6">#REF!</definedName>
    <definedName name="Marketings" localSheetId="4">#REF!</definedName>
    <definedName name="Marketings">#REF!</definedName>
    <definedName name="MarketReturns" localSheetId="11">#REF!</definedName>
    <definedName name="MarketReturns" localSheetId="6">#REF!</definedName>
    <definedName name="MarketReturns" localSheetId="4">#REF!</definedName>
    <definedName name="MarketReturns">#REF!</definedName>
    <definedName name="MO_GoatsClipped" localSheetId="11">#REF!</definedName>
    <definedName name="MO_GoatsClipped" localSheetId="6">#REF!</definedName>
    <definedName name="MO_GoatsClipped" localSheetId="4">#REF!</definedName>
    <definedName name="MO_GoatsClipped">#REF!</definedName>
    <definedName name="MO_LDPs" localSheetId="11">#REF!</definedName>
    <definedName name="MO_LDPs" localSheetId="6">#REF!</definedName>
    <definedName name="MO_LDPs" localSheetId="4">#REF!</definedName>
    <definedName name="MO_LDPs">#REF!</definedName>
    <definedName name="MO_LoanDeficiencyPayments" localSheetId="11">#REF!</definedName>
    <definedName name="MO_LoanDeficiencyPayments" localSheetId="6">#REF!</definedName>
    <definedName name="MO_LoanDeficiencyPayments" localSheetId="4">#REF!</definedName>
    <definedName name="MO_LoanDeficiencyPayments">#REF!</definedName>
    <definedName name="MO_LoansMadeByCwt" localSheetId="11">#REF!</definedName>
    <definedName name="MO_LoansMadeByCwt" localSheetId="6">#REF!</definedName>
    <definedName name="MO_LoansMadeByCwt" localSheetId="4">#REF!</definedName>
    <definedName name="MO_LoansMadeByCwt">#REF!</definedName>
    <definedName name="MO_LoansMadeByDoll" localSheetId="11">#REF!</definedName>
    <definedName name="MO_LoansMadeByDoll" localSheetId="6">#REF!</definedName>
    <definedName name="MO_LoansMadeByDoll" localSheetId="4">#REF!</definedName>
    <definedName name="MO_LoansMadeByDoll">#REF!</definedName>
    <definedName name="MO_LoansRepaidByCwt" localSheetId="11">#REF!</definedName>
    <definedName name="MO_LoansRepaidByCwt" localSheetId="6">#REF!</definedName>
    <definedName name="MO_LoansRepaidByCwt" localSheetId="4">#REF!</definedName>
    <definedName name="MO_LoansRepaidByCwt">#REF!</definedName>
    <definedName name="MO_LoansRepaidByDoll" localSheetId="11">#REF!</definedName>
    <definedName name="MO_LoansRepaidByDoll" localSheetId="6">#REF!</definedName>
    <definedName name="MO_LoansRepaidByDoll" localSheetId="4">#REF!</definedName>
    <definedName name="MO_LoansRepaidByDoll">#REF!</definedName>
    <definedName name="MO_MarketingLoanWriteOffs" localSheetId="11">#REF!</definedName>
    <definedName name="MO_MarketingLoanWriteOffs" localSheetId="6">#REF!</definedName>
    <definedName name="MO_MarketingLoanWriteOffs" localSheetId="4">#REF!</definedName>
    <definedName name="MO_MarketingLoanWriteOffs">#REF!</definedName>
    <definedName name="MO_Marketings" localSheetId="11">#REF!</definedName>
    <definedName name="MO_Marketings" localSheetId="6">#REF!</definedName>
    <definedName name="MO_Marketings" localSheetId="4">#REF!</definedName>
    <definedName name="MO_Marketings">#REF!</definedName>
    <definedName name="MO_MarketReturns" localSheetId="11">#REF!</definedName>
    <definedName name="MO_MarketReturns" localSheetId="6">#REF!</definedName>
    <definedName name="MO_MarketReturns" localSheetId="4">#REF!</definedName>
    <definedName name="MO_MarketReturns">#REF!</definedName>
    <definedName name="MO_Yield" localSheetId="11">#REF!</definedName>
    <definedName name="MO_Yield" localSheetId="6">#REF!</definedName>
    <definedName name="MO_Yield" localSheetId="4">#REF!</definedName>
    <definedName name="MO_Yield">#REF!</definedName>
    <definedName name="MohairPayments" localSheetId="11">#REF!</definedName>
    <definedName name="MohairPayments" localSheetId="6">#REF!</definedName>
    <definedName name="MohairPayments" localSheetId="4">#REF!</definedName>
    <definedName name="MohairPayments">#REF!</definedName>
    <definedName name="new_table" localSheetId="4">#REF!</definedName>
    <definedName name="new_table">#REF!</definedName>
    <definedName name="NumberGoatsClipped" localSheetId="11">#REF!</definedName>
    <definedName name="NumberGoatsClipped" localSheetId="6">#REF!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11">#REF!</definedName>
    <definedName name="PlantedAcres" localSheetId="6">#REF!</definedName>
    <definedName name="PlantedAcres" localSheetId="4">#REF!</definedName>
    <definedName name="PlantedAcres">#REF!</definedName>
    <definedName name="price" localSheetId="11">#REF!</definedName>
    <definedName name="price" localSheetId="6">#REF!</definedName>
    <definedName name="price" localSheetId="4">#REF!</definedName>
    <definedName name="price">#REF!</definedName>
    <definedName name="_xlnm.Print_Area" localSheetId="0">'Cover Page '!$B$7:$Q$26</definedName>
    <definedName name="_xlnm.Print_Area" localSheetId="11">'Tab 10 SCP'!$A$1:$P$13</definedName>
    <definedName name="_xlnm.Print_Area" localSheetId="2">'Tab 2 Mexico'!$A$1:$N$28</definedName>
    <definedName name="_xlnm.Print_Area" localSheetId="3">'Tab 3A WTO Raw  '!$A$1:$S$50</definedName>
    <definedName name="_xlnm.Print_Area" localSheetId="5">'Tab 4 Refined'!$A$1:$P$22</definedName>
    <definedName name="_xlnm.Print_Area" localSheetId="6">'Tab 5 FTA '!$A$1:$T$39</definedName>
    <definedName name="_xlnm.Print_Area" localSheetId="7">'Tab 6,7 Re-Export '!$A$1:$N$22</definedName>
    <definedName name="_xlnm.Print_Area" localSheetId="1">'Table 1 WASDE'!$A$1:$Q$30</definedName>
    <definedName name="_xlnm.Print_Area" localSheetId="4">'Table 3B Raw '!$A$1:$E$47</definedName>
    <definedName name="_xlnm.Print_Area" localSheetId="8">'Table 8A FY 2019'!$A$1:$H$54</definedName>
    <definedName name="_xlnm.Print_Area" localSheetId="9">'Table 8B FY 2020'!$A$1:$H$53</definedName>
    <definedName name="_xlnm.Print_Area" localSheetId="10">'Table 9 Re-Export'!$A$1:$K$55</definedName>
    <definedName name="_xlnm.Print_Area">#N/A</definedName>
    <definedName name="_xlnm.Print_Titles">#N/A</definedName>
    <definedName name="Production" localSheetId="11">#REF!</definedName>
    <definedName name="Production" localSheetId="6">#REF!</definedName>
    <definedName name="Production" localSheetId="7">#REF!</definedName>
    <definedName name="Production" localSheetId="4">#REF!</definedName>
    <definedName name="Production">#REF!</definedName>
    <definedName name="ProductionFlexibilityPayments" localSheetId="11">#REF!</definedName>
    <definedName name="ProductionFlexibilityPayments" localSheetId="6">#REF!</definedName>
    <definedName name="ProductionFlexibilityPayments" localSheetId="4">#REF!</definedName>
    <definedName name="ProductionFlexibilityPayments">#REF!</definedName>
    <definedName name="SAP" localSheetId="11">#REF!</definedName>
    <definedName name="SAP" localSheetId="6">#REF!</definedName>
    <definedName name="SAP" localSheetId="4">#REF!</definedName>
    <definedName name="SAP">#REF!</definedName>
    <definedName name="SupportPrice" localSheetId="11">#REF!</definedName>
    <definedName name="SupportPrice" localSheetId="6">#REF!</definedName>
    <definedName name="SupportPrice" localSheetId="4">#REF!</definedName>
    <definedName name="SupportPrice">#REF!</definedName>
    <definedName name="TargetPrice" localSheetId="11">#REF!</definedName>
    <definedName name="TargetPrice" localSheetId="6">#REF!</definedName>
    <definedName name="TargetPrice" localSheetId="4">#REF!</definedName>
    <definedName name="TargetPrice">#REF!</definedName>
    <definedName name="WO_BeginningStocks" localSheetId="11">#REF!</definedName>
    <definedName name="WO_BeginningStocks" localSheetId="6">#REF!</definedName>
    <definedName name="WO_BeginningStocks" localSheetId="4">#REF!</definedName>
    <definedName name="WO_BeginningStocks">#REF!</definedName>
    <definedName name="WO_DiffUnAccted" localSheetId="11">#REF!</definedName>
    <definedName name="WO_DiffUnAccted" localSheetId="6">#REF!</definedName>
    <definedName name="WO_DiffUnAccted" localSheetId="4">#REF!</definedName>
    <definedName name="WO_DiffUnAccted">#REF!</definedName>
    <definedName name="WO_DomesticUse" localSheetId="11">#REF!</definedName>
    <definedName name="WO_DomesticUse" localSheetId="6">#REF!</definedName>
    <definedName name="WO_DomesticUse" localSheetId="4">#REF!</definedName>
    <definedName name="WO_DomesticUse">#REF!</definedName>
    <definedName name="WO_Exports" localSheetId="11">#REF!</definedName>
    <definedName name="WO_Exports" localSheetId="6">#REF!</definedName>
    <definedName name="WO_Exports" localSheetId="4">#REF!</definedName>
    <definedName name="WO_Exports">#REF!</definedName>
    <definedName name="WO_FreeStocks" localSheetId="11">#REF!</definedName>
    <definedName name="WO_FreeStocks" localSheetId="6">#REF!</definedName>
    <definedName name="WO_FreeStocks" localSheetId="4">#REF!</definedName>
    <definedName name="WO_FreeStocks">#REF!</definedName>
    <definedName name="WO_Imports" localSheetId="11">#REF!</definedName>
    <definedName name="WO_Imports" localSheetId="6">#REF!</definedName>
    <definedName name="WO_Imports" localSheetId="4">#REF!</definedName>
    <definedName name="WO_Imports">#REF!</definedName>
    <definedName name="WO_LDPs" localSheetId="11">#REF!</definedName>
    <definedName name="WO_LDPs" localSheetId="6">#REF!</definedName>
    <definedName name="WO_LDPs" localSheetId="4">#REF!</definedName>
    <definedName name="WO_LDPs">#REF!</definedName>
    <definedName name="WO_LDPsPelts" localSheetId="11">#REF!</definedName>
    <definedName name="WO_LDPsPelts" localSheetId="6">#REF!</definedName>
    <definedName name="WO_LDPsPelts" localSheetId="4">#REF!</definedName>
    <definedName name="WO_LDPsPelts">#REF!</definedName>
    <definedName name="WO_LoanDeficiencyPayments" localSheetId="11">#REF!</definedName>
    <definedName name="WO_LoanDeficiencyPayments" localSheetId="6">#REF!</definedName>
    <definedName name="WO_LoanDeficiencyPayments" localSheetId="4">#REF!</definedName>
    <definedName name="WO_LoanDeficiencyPayments">#REF!</definedName>
    <definedName name="WO_LoansMadeByCwt" localSheetId="11">#REF!</definedName>
    <definedName name="WO_LoansMadeByCwt" localSheetId="6">#REF!</definedName>
    <definedName name="WO_LoansMadeByCwt" localSheetId="4">#REF!</definedName>
    <definedName name="WO_LoansMadeByCwt">#REF!</definedName>
    <definedName name="WO_LoansMadeByDoll" localSheetId="11">#REF!</definedName>
    <definedName name="WO_LoansMadeByDoll" localSheetId="6">#REF!</definedName>
    <definedName name="WO_LoansMadeByDoll" localSheetId="4">#REF!</definedName>
    <definedName name="WO_LoansMadeByDoll">#REF!</definedName>
    <definedName name="WO_LoansRepaidByCwt" localSheetId="11">#REF!</definedName>
    <definedName name="WO_LoansRepaidByCwt" localSheetId="6">#REF!</definedName>
    <definedName name="WO_LoansRepaidByCwt" localSheetId="4">#REF!</definedName>
    <definedName name="WO_LoansRepaidByCwt">#REF!</definedName>
    <definedName name="WO_LoansRepaidByDoll" localSheetId="11">#REF!</definedName>
    <definedName name="WO_LoansRepaidByDoll" localSheetId="6">#REF!</definedName>
    <definedName name="WO_LoansRepaidByDoll" localSheetId="4">#REF!</definedName>
    <definedName name="WO_LoansRepaidByDoll">#REF!</definedName>
    <definedName name="WO_MarketingLoanWriteOffs" localSheetId="11">#REF!</definedName>
    <definedName name="WO_MarketingLoanWriteOffs" localSheetId="6">#REF!</definedName>
    <definedName name="WO_MarketingLoanWriteOffs" localSheetId="4">#REF!</definedName>
    <definedName name="WO_MarketingLoanWriteOffs">#REF!</definedName>
    <definedName name="WO_Marketings" localSheetId="11">#REF!</definedName>
    <definedName name="WO_Marketings" localSheetId="6">#REF!</definedName>
    <definedName name="WO_Marketings" localSheetId="4">#REF!</definedName>
    <definedName name="WO_Marketings">#REF!</definedName>
    <definedName name="WO_MarketReturns" localSheetId="11">#REF!</definedName>
    <definedName name="WO_MarketReturns" localSheetId="6">#REF!</definedName>
    <definedName name="WO_MarketReturns" localSheetId="4">#REF!</definedName>
    <definedName name="WO_MarketReturns">#REF!</definedName>
    <definedName name="WO_production" localSheetId="11">#REF!</definedName>
    <definedName name="WO_production" localSheetId="6">#REF!</definedName>
    <definedName name="WO_production" localSheetId="4">#REF!</definedName>
    <definedName name="WO_production">#REF!</definedName>
    <definedName name="WO_SheepShorn" localSheetId="11">#REF!</definedName>
    <definedName name="WO_SheepShorn" localSheetId="6">#REF!</definedName>
    <definedName name="WO_SheepShorn" localSheetId="4">#REF!</definedName>
    <definedName name="WO_SheepShorn">#REF!</definedName>
    <definedName name="WO_ShornWool" localSheetId="11">#REF!</definedName>
    <definedName name="WO_ShornWool" localSheetId="6">#REF!</definedName>
    <definedName name="WO_ShornWool" localSheetId="4">#REF!</definedName>
    <definedName name="WO_ShornWool">#REF!</definedName>
    <definedName name="WO_StockSheep" localSheetId="11">#REF!</definedName>
    <definedName name="WO_StockSheep" localSheetId="6">#REF!</definedName>
    <definedName name="WO_StockSheep" localSheetId="4">#REF!</definedName>
    <definedName name="WO_StockSheep">#REF!</definedName>
    <definedName name="WO_Yield" localSheetId="11">#REF!</definedName>
    <definedName name="WO_Yield" localSheetId="6">#REF!</definedName>
    <definedName name="WO_Yield" localSheetId="4">#REF!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11">#REF!</definedName>
    <definedName name="Yield" localSheetId="6">#REF!</definedName>
    <definedName name="Yield" localSheetId="7">#REF!</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138" l="1"/>
  <c r="C41" i="138"/>
  <c r="G42" i="123" l="1"/>
  <c r="D44" i="123"/>
  <c r="C44" i="123"/>
  <c r="Q6" i="54"/>
  <c r="G17" i="138" l="1"/>
  <c r="E44" i="150" l="1"/>
  <c r="D44" i="150" l="1"/>
  <c r="C44" i="150"/>
  <c r="B44" i="150"/>
  <c r="C46" i="123" l="1"/>
  <c r="K11" i="74" l="1"/>
  <c r="K22" i="74" s="1"/>
  <c r="M8" i="54"/>
  <c r="M9" i="54"/>
  <c r="M10" i="54"/>
  <c r="M11" i="54"/>
  <c r="M12" i="54"/>
  <c r="M13" i="54"/>
  <c r="M15" i="54"/>
  <c r="M7" i="54"/>
  <c r="J7" i="45"/>
  <c r="J10" i="45" s="1"/>
  <c r="J11" i="8"/>
  <c r="J8" i="8"/>
  <c r="J13" i="8" s="1"/>
  <c r="K9" i="74" s="1"/>
  <c r="K20" i="74" s="1"/>
  <c r="J23" i="74"/>
  <c r="J24" i="74"/>
  <c r="K24" i="74"/>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5" i="1"/>
  <c r="J22" i="12"/>
  <c r="K12" i="74" s="1"/>
  <c r="K23" i="74" s="1"/>
  <c r="M6" i="54" l="1"/>
  <c r="K46" i="1"/>
  <c r="K8" i="74" s="1"/>
  <c r="K19" i="74" s="1"/>
  <c r="H21" i="12"/>
  <c r="F7" i="123" l="1"/>
  <c r="I7" i="116" l="1"/>
  <c r="I10" i="45" l="1"/>
  <c r="L18" i="54"/>
  <c r="M18" i="54" s="1"/>
  <c r="M17" i="54" s="1"/>
  <c r="L19" i="54"/>
  <c r="M19" i="54" s="1"/>
  <c r="L20" i="54"/>
  <c r="M20" i="54" s="1"/>
  <c r="L23" i="54"/>
  <c r="M23" i="54" s="1"/>
  <c r="L24" i="54"/>
  <c r="M24" i="54" s="1"/>
  <c r="M22" i="54" l="1"/>
  <c r="M26" i="54" s="1"/>
  <c r="K10" i="74" s="1"/>
  <c r="L17" i="54"/>
  <c r="L22" i="54"/>
  <c r="L6" i="54"/>
  <c r="H45" i="138"/>
  <c r="H43" i="138"/>
  <c r="H41" i="138"/>
  <c r="H38" i="138"/>
  <c r="H27" i="138"/>
  <c r="H17" i="138"/>
  <c r="H16" i="138"/>
  <c r="G43" i="138"/>
  <c r="G45" i="138"/>
  <c r="F45" i="138"/>
  <c r="F43" i="138"/>
  <c r="E45" i="138"/>
  <c r="E43" i="138"/>
  <c r="E41" i="138"/>
  <c r="C47" i="138"/>
  <c r="G27" i="138"/>
  <c r="G26" i="138"/>
  <c r="H26" i="138" s="1"/>
  <c r="F35" i="138"/>
  <c r="F34" i="138"/>
  <c r="F31" i="138"/>
  <c r="F30" i="138"/>
  <c r="F27" i="138"/>
  <c r="F26" i="138"/>
  <c r="F23" i="138"/>
  <c r="F22" i="138"/>
  <c r="C39" i="138"/>
  <c r="E27" i="138"/>
  <c r="E26" i="138"/>
  <c r="C37" i="138"/>
  <c r="F18" i="138"/>
  <c r="G18" i="138"/>
  <c r="H18" i="138" s="1"/>
  <c r="G16" i="138"/>
  <c r="F16" i="138"/>
  <c r="E18" i="138"/>
  <c r="E16" i="138"/>
  <c r="H7" i="138"/>
  <c r="H8" i="138"/>
  <c r="H6" i="138"/>
  <c r="E7" i="138"/>
  <c r="E8" i="138"/>
  <c r="E6" i="138"/>
  <c r="G7" i="138"/>
  <c r="G8" i="138"/>
  <c r="G6" i="138"/>
  <c r="F8" i="138"/>
  <c r="F7" i="138"/>
  <c r="F6" i="138"/>
  <c r="D6" i="138"/>
  <c r="D8" i="138" s="1"/>
  <c r="C6" i="138"/>
  <c r="C8" i="138" s="1"/>
  <c r="K21" i="74" l="1"/>
  <c r="K25" i="74" s="1"/>
  <c r="K14" i="74"/>
  <c r="L26" i="54"/>
  <c r="J10" i="74" s="1"/>
  <c r="J21" i="74" s="1"/>
  <c r="J11" i="74"/>
  <c r="J22" i="74" s="1"/>
  <c r="I24" i="74"/>
  <c r="I22" i="12"/>
  <c r="J12" i="74" s="1"/>
  <c r="G21" i="12"/>
  <c r="J46" i="1" l="1"/>
  <c r="J8" i="74" s="1"/>
  <c r="J19" i="74" s="1"/>
  <c r="I13" i="8"/>
  <c r="J9" i="74" s="1"/>
  <c r="J20" i="74" s="1"/>
  <c r="J25" i="74" l="1"/>
  <c r="J14" i="74"/>
  <c r="D46" i="123"/>
  <c r="H7" i="116" l="1"/>
  <c r="F21" i="12" l="1"/>
  <c r="S18" i="1" l="1"/>
  <c r="R18" i="1"/>
  <c r="Q18" i="1"/>
  <c r="I11" i="74" l="1"/>
  <c r="I22" i="74" s="1"/>
  <c r="H10" i="45" l="1"/>
  <c r="K22" i="54"/>
  <c r="K17" i="54"/>
  <c r="K6" i="54" l="1"/>
  <c r="K26" i="54" s="1"/>
  <c r="I10" i="74" s="1"/>
  <c r="I21" i="74" s="1"/>
  <c r="H24" i="74" l="1"/>
  <c r="H22" i="12"/>
  <c r="I12" i="74" s="1"/>
  <c r="I23" i="74" s="1"/>
  <c r="I46" i="1" l="1"/>
  <c r="I8" i="74" s="1"/>
  <c r="I19" i="74" s="1"/>
  <c r="B37" i="138" l="1"/>
  <c r="B6" i="138"/>
  <c r="B8" i="138" s="1"/>
  <c r="B39" i="138" l="1"/>
  <c r="E31" i="138" l="1"/>
  <c r="G31" i="138"/>
  <c r="H31" i="138" s="1"/>
  <c r="G30" i="138"/>
  <c r="H30" i="138" s="1"/>
  <c r="E30" i="138"/>
  <c r="E23" i="138" l="1"/>
  <c r="G23" i="138"/>
  <c r="H23" i="138" s="1"/>
  <c r="G35" i="138"/>
  <c r="H35" i="138" s="1"/>
  <c r="E35" i="138"/>
  <c r="D39" i="138"/>
  <c r="G22" i="138"/>
  <c r="E22" i="138"/>
  <c r="E39" i="138" l="1"/>
  <c r="D47" i="138"/>
  <c r="E47" i="138" s="1"/>
  <c r="H22" i="138"/>
  <c r="E34" i="138"/>
  <c r="E37" i="138" s="1"/>
  <c r="G34" i="138"/>
  <c r="H34" i="138" s="1"/>
  <c r="F37" i="138"/>
  <c r="F39" i="138" s="1"/>
  <c r="F47" i="138" s="1"/>
  <c r="G37" i="138" l="1"/>
  <c r="H37" i="138" s="1"/>
  <c r="G10" i="45"/>
  <c r="E21" i="12"/>
  <c r="G39" i="138" l="1"/>
  <c r="G47" i="138" s="1"/>
  <c r="H47" i="138" s="1"/>
  <c r="H11" i="74"/>
  <c r="H22" i="74" s="1"/>
  <c r="H39" i="138" l="1"/>
  <c r="R24" i="54"/>
  <c r="R23" i="54"/>
  <c r="R11" i="54"/>
  <c r="G7" i="116" l="1"/>
  <c r="J22" i="54" l="1"/>
  <c r="J17" i="54"/>
  <c r="G13" i="8"/>
  <c r="H9" i="74" s="1"/>
  <c r="H20" i="74" s="1"/>
  <c r="G22" i="12"/>
  <c r="D21" i="12"/>
  <c r="H12" i="74" l="1"/>
  <c r="H23" i="74" s="1"/>
  <c r="J6" i="54"/>
  <c r="J26" i="54" s="1"/>
  <c r="H10" i="74" s="1"/>
  <c r="H21" i="74" s="1"/>
  <c r="H46" i="1"/>
  <c r="H8" i="74" s="1"/>
  <c r="H19" i="74" s="1"/>
  <c r="F42" i="123"/>
  <c r="H25" i="74" l="1"/>
  <c r="H14" i="74"/>
  <c r="F7" i="116" l="1"/>
  <c r="G24" i="74" l="1"/>
  <c r="F9" i="123" l="1"/>
  <c r="C9" i="123"/>
  <c r="F10" i="45" l="1"/>
  <c r="F22" i="12"/>
  <c r="G12" i="74" s="1"/>
  <c r="G23" i="74" s="1"/>
  <c r="G11" i="74"/>
  <c r="G22" i="74" s="1"/>
  <c r="F24" i="74"/>
  <c r="I22" i="54"/>
  <c r="I17" i="54"/>
  <c r="F13" i="8"/>
  <c r="G9" i="74" s="1"/>
  <c r="G20" i="74" s="1"/>
  <c r="G46" i="1" l="1"/>
  <c r="G8" i="74" s="1"/>
  <c r="G19" i="74" s="1"/>
  <c r="C21" i="12"/>
  <c r="E7" i="116" l="1"/>
  <c r="S17" i="54"/>
  <c r="I6" i="54"/>
  <c r="I26" i="54" s="1"/>
  <c r="G10" i="74" s="1"/>
  <c r="G21" i="74" s="1"/>
  <c r="S6" i="54"/>
  <c r="S26" i="54" l="1"/>
  <c r="G25" i="74"/>
  <c r="G14" i="74"/>
  <c r="H6" i="54"/>
  <c r="H26" i="54" s="1"/>
  <c r="F10" i="74" s="1"/>
  <c r="F21" i="74" s="1"/>
  <c r="E13" i="8"/>
  <c r="F9" i="74" s="1"/>
  <c r="F20" i="74" s="1"/>
  <c r="E10" i="45"/>
  <c r="F11" i="74"/>
  <c r="F22" i="74" s="1"/>
  <c r="E22" i="12"/>
  <c r="F12" i="74" s="1"/>
  <c r="F23" i="74" s="1"/>
  <c r="F46" i="1" l="1"/>
  <c r="F8" i="74" s="1"/>
  <c r="F19" i="74" s="1"/>
  <c r="F25" i="74" s="1"/>
  <c r="F14" i="74" l="1"/>
  <c r="D10" i="45" l="1"/>
  <c r="D7" i="116"/>
  <c r="E11" i="74"/>
  <c r="D22" i="54" l="1"/>
  <c r="E22" i="54"/>
  <c r="D17" i="54"/>
  <c r="E18" i="54"/>
  <c r="R18" i="54" s="1"/>
  <c r="E19" i="54"/>
  <c r="R19" i="54" s="1"/>
  <c r="E20" i="54"/>
  <c r="R20" i="54" s="1"/>
  <c r="E8" i="54"/>
  <c r="R8" i="54" s="1"/>
  <c r="E9" i="54"/>
  <c r="R9" i="54" s="1"/>
  <c r="E10" i="54"/>
  <c r="R10" i="54" s="1"/>
  <c r="E12" i="54"/>
  <c r="R12" i="54" s="1"/>
  <c r="E13" i="54"/>
  <c r="R13" i="54" s="1"/>
  <c r="E15" i="54"/>
  <c r="R15" i="54" s="1"/>
  <c r="E7" i="54"/>
  <c r="R7" i="54" s="1"/>
  <c r="E22" i="74"/>
  <c r="D24" i="74"/>
  <c r="E24" i="74"/>
  <c r="D22" i="12"/>
  <c r="E12" i="74" s="1"/>
  <c r="E23" i="74" s="1"/>
  <c r="B21" i="12"/>
  <c r="S6" i="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23" s="1"/>
  <c r="E17" i="54" l="1"/>
  <c r="D13" i="8"/>
  <c r="E9" i="74" s="1"/>
  <c r="E20" i="74" s="1"/>
  <c r="E8" i="123"/>
  <c r="H8" i="123" s="1"/>
  <c r="G8" i="123"/>
  <c r="E6" i="54"/>
  <c r="E26" i="54" s="1"/>
  <c r="E10" i="74" s="1"/>
  <c r="E21" i="74" s="1"/>
  <c r="E46" i="1"/>
  <c r="E8" i="74" s="1"/>
  <c r="E19" i="74" s="1"/>
  <c r="D42" i="123"/>
  <c r="E14" i="74" l="1"/>
  <c r="E25" i="74"/>
  <c r="C7" i="116"/>
  <c r="D11" i="74" l="1"/>
  <c r="D22" i="74" s="1"/>
  <c r="B7" i="116" l="1"/>
  <c r="C22" i="12" l="1"/>
  <c r="D12" i="74" s="1"/>
  <c r="D23" i="74" s="1"/>
  <c r="C10" i="45" l="1"/>
  <c r="D6" i="54"/>
  <c r="D26" i="54" s="1"/>
  <c r="D10" i="74" s="1"/>
  <c r="D21" i="74" s="1"/>
  <c r="F14" i="123" l="1"/>
  <c r="F13" i="123"/>
  <c r="F12" i="123"/>
  <c r="Q6" i="1"/>
  <c r="Q7" i="1"/>
  <c r="Q8" i="1"/>
  <c r="Q9" i="1"/>
  <c r="Q10" i="1"/>
  <c r="Q11" i="1"/>
  <c r="Q12" i="1"/>
  <c r="Q13" i="1"/>
  <c r="Q14" i="1"/>
  <c r="Q15" i="1"/>
  <c r="Q16" i="1"/>
  <c r="Q17" i="1"/>
  <c r="Q19" i="1"/>
  <c r="Q20" i="1"/>
  <c r="Q21" i="1"/>
  <c r="Q22" i="1"/>
  <c r="Q23" i="1"/>
  <c r="Q24" i="1"/>
  <c r="Q25" i="1"/>
  <c r="Q26" i="1"/>
  <c r="Q27" i="1"/>
  <c r="Q28" i="1"/>
  <c r="Q29" i="1"/>
  <c r="Q30" i="1"/>
  <c r="Q31" i="1"/>
  <c r="Q32" i="1"/>
  <c r="Q33" i="1"/>
  <c r="Q34" i="1"/>
  <c r="Q35" i="1"/>
  <c r="Q36" i="1"/>
  <c r="Q37" i="1"/>
  <c r="Q38" i="1"/>
  <c r="Q39" i="1"/>
  <c r="Q40" i="1"/>
  <c r="Q41" i="1"/>
  <c r="Q42" i="1"/>
  <c r="Q43" i="1"/>
  <c r="Q44" i="1"/>
  <c r="Q5" i="1"/>
  <c r="D46" i="1"/>
  <c r="D8" i="74" s="1"/>
  <c r="D19" i="74" s="1"/>
  <c r="Q46" i="1" l="1"/>
  <c r="F22" i="54" l="1"/>
  <c r="F6" i="54" l="1"/>
  <c r="F17" i="54"/>
  <c r="C13" i="8"/>
  <c r="D9" i="74" s="1"/>
  <c r="D20" i="74" s="1"/>
  <c r="E14" i="123"/>
  <c r="E13" i="123"/>
  <c r="E12" i="123"/>
  <c r="F26" i="54" l="1"/>
  <c r="D14" i="74"/>
  <c r="D25" i="74"/>
  <c r="C22" i="54"/>
  <c r="C17" i="54"/>
  <c r="C6" i="54"/>
  <c r="N10" i="45"/>
  <c r="C26" i="54" l="1"/>
  <c r="P13" i="74" l="1"/>
  <c r="P12" i="74"/>
  <c r="P11" i="74"/>
  <c r="P9" i="74"/>
  <c r="T6" i="54" l="1"/>
  <c r="Q22" i="54"/>
  <c r="Q17" i="54"/>
  <c r="R17" i="54" l="1"/>
  <c r="R6" i="54"/>
  <c r="H46" i="123"/>
  <c r="E46" i="123"/>
  <c r="E44" i="123"/>
  <c r="E42" i="123"/>
  <c r="H42" i="123" s="1"/>
  <c r="C38" i="123"/>
  <c r="B38" i="123"/>
  <c r="F36" i="123"/>
  <c r="F35" i="123"/>
  <c r="F32" i="123"/>
  <c r="F31" i="123"/>
  <c r="G28" i="123"/>
  <c r="F28" i="123"/>
  <c r="E28" i="123"/>
  <c r="H28" i="123" s="1"/>
  <c r="F27" i="123"/>
  <c r="F24" i="123"/>
  <c r="F23" i="123"/>
  <c r="G19" i="123"/>
  <c r="F19" i="123"/>
  <c r="E19" i="123"/>
  <c r="H19" i="123" s="1"/>
  <c r="G18" i="123"/>
  <c r="F18" i="123"/>
  <c r="E18" i="123"/>
  <c r="H18" i="123" s="1"/>
  <c r="G17" i="123"/>
  <c r="F17" i="123"/>
  <c r="E17" i="123"/>
  <c r="H17" i="123" s="1"/>
  <c r="H14" i="123"/>
  <c r="G14" i="123"/>
  <c r="H13" i="123"/>
  <c r="G13" i="123"/>
  <c r="H12" i="123"/>
  <c r="G12" i="123"/>
  <c r="G7" i="123"/>
  <c r="E7" i="123"/>
  <c r="H7" i="123" s="1"/>
  <c r="D6" i="123"/>
  <c r="B6" i="123"/>
  <c r="B9" i="123" s="1"/>
  <c r="H32" i="123"/>
  <c r="E6" i="123" l="1"/>
  <c r="D9" i="123"/>
  <c r="E9" i="123" s="1"/>
  <c r="H9" i="123" s="1"/>
  <c r="B40" i="123"/>
  <c r="G6" i="123"/>
  <c r="G9" i="123" s="1"/>
  <c r="C40" i="123"/>
  <c r="C48" i="123" s="1"/>
  <c r="F38" i="123"/>
  <c r="H44" i="123"/>
  <c r="G24" i="123"/>
  <c r="H6" i="123"/>
  <c r="E24" i="123"/>
  <c r="H24" i="123" s="1"/>
  <c r="G32" i="123"/>
  <c r="P8" i="74" l="1"/>
  <c r="F40" i="123"/>
  <c r="F48" i="123" s="1"/>
  <c r="G36" i="123" l="1"/>
  <c r="E36" i="123"/>
  <c r="H36" i="123" s="1"/>
  <c r="G22" i="54"/>
  <c r="B22" i="54"/>
  <c r="G17" i="54"/>
  <c r="B17" i="54"/>
  <c r="G6" i="54"/>
  <c r="B6" i="54"/>
  <c r="Q26" i="54"/>
  <c r="R26" i="54" l="1"/>
  <c r="G26" i="54"/>
  <c r="G31" i="123"/>
  <c r="E31" i="123"/>
  <c r="H31" i="123" s="1"/>
  <c r="B26" i="54"/>
  <c r="E27" i="123" l="1"/>
  <c r="H27" i="123" s="1"/>
  <c r="G27" i="123"/>
  <c r="G35" i="123"/>
  <c r="E35" i="123"/>
  <c r="H35" i="123" s="1"/>
  <c r="G23" i="123" l="1"/>
  <c r="G38" i="123" s="1"/>
  <c r="G40" i="123" s="1"/>
  <c r="G48" i="123" s="1"/>
  <c r="E23" i="123"/>
  <c r="D38" i="123"/>
  <c r="D40" i="123" l="1"/>
  <c r="D48" i="123" s="1"/>
  <c r="P10" i="74"/>
  <c r="H23" i="123"/>
  <c r="H38" i="123" s="1"/>
  <c r="H40" i="123" s="1"/>
  <c r="H48" i="123" s="1"/>
  <c r="E38" i="123"/>
  <c r="E40" i="123" s="1"/>
  <c r="E48" i="123" s="1"/>
  <c r="C11" i="74" l="1"/>
  <c r="N20" i="116"/>
  <c r="N9" i="116"/>
  <c r="N6" i="116"/>
  <c r="N7" i="116" l="1"/>
  <c r="N8" i="12" l="1"/>
  <c r="N11" i="12" l="1"/>
  <c r="T22" i="54" l="1"/>
  <c r="T17" i="54"/>
  <c r="T26" i="54" l="1"/>
  <c r="C24" i="74" l="1"/>
  <c r="C22" i="74" l="1"/>
  <c r="P14" i="74" l="1"/>
  <c r="N15" i="12" l="1"/>
  <c r="S46" i="1" l="1"/>
  <c r="N18" i="12" l="1"/>
  <c r="N6" i="12" l="1"/>
  <c r="N7" i="12"/>
  <c r="N9" i="12"/>
  <c r="N10" i="12"/>
  <c r="N12" i="12"/>
  <c r="N13" i="12"/>
  <c r="N14" i="12"/>
  <c r="N16" i="12"/>
  <c r="N17" i="12"/>
  <c r="N19" i="12"/>
  <c r="N5" i="12"/>
  <c r="H13" i="8" l="1"/>
  <c r="I9" i="74" s="1"/>
  <c r="I20" i="74" s="1"/>
  <c r="I25" i="74" l="1"/>
  <c r="I14" i="74"/>
  <c r="P24" i="74"/>
  <c r="P20" i="74" l="1"/>
  <c r="C46" i="1" l="1"/>
  <c r="C8" i="74" s="1"/>
  <c r="P46" i="1"/>
  <c r="O46" i="1"/>
  <c r="C10" i="74" l="1"/>
  <c r="C21" i="74" s="1"/>
  <c r="N21" i="12"/>
  <c r="P22" i="74" l="1"/>
  <c r="P23" i="74"/>
  <c r="P19" i="74" l="1"/>
  <c r="O13" i="74" l="1"/>
  <c r="O24" i="74" s="1"/>
  <c r="Q24" i="74" s="1"/>
  <c r="Q13" i="74" l="1"/>
  <c r="O11" i="74"/>
  <c r="O22" i="74" s="1"/>
  <c r="Q22" i="74" s="1"/>
  <c r="Q11" i="74" l="1"/>
  <c r="O10" i="74" l="1"/>
  <c r="O21" i="74" s="1"/>
  <c r="B10" i="45" l="1"/>
  <c r="B22" i="12" l="1"/>
  <c r="C12" i="74" l="1"/>
  <c r="C23" i="74" s="1"/>
  <c r="O12" i="74" l="1"/>
  <c r="Q12" i="74" s="1"/>
  <c r="O23" i="74" l="1"/>
  <c r="Q23" i="74" s="1"/>
  <c r="B13" i="8"/>
  <c r="C9" i="74" l="1"/>
  <c r="C20" i="74" s="1"/>
  <c r="O9" i="74" l="1"/>
  <c r="O20" i="74" s="1"/>
  <c r="Q20" i="74" s="1"/>
  <c r="Q9" i="74" l="1"/>
  <c r="P8" i="45" l="1"/>
  <c r="P7" i="45"/>
  <c r="R6" i="1" l="1"/>
  <c r="R7" i="1"/>
  <c r="R8" i="1"/>
  <c r="R10" i="1"/>
  <c r="R11" i="1"/>
  <c r="R13" i="1"/>
  <c r="R15" i="1"/>
  <c r="R16" i="1"/>
  <c r="R17" i="1"/>
  <c r="R19" i="1"/>
  <c r="R21" i="1"/>
  <c r="R22" i="1"/>
  <c r="R24" i="1"/>
  <c r="R25" i="1"/>
  <c r="R26" i="1"/>
  <c r="R28" i="1"/>
  <c r="R29" i="1"/>
  <c r="R30" i="1"/>
  <c r="R31" i="1"/>
  <c r="R32" i="1"/>
  <c r="R33" i="1"/>
  <c r="R35" i="1"/>
  <c r="R36" i="1"/>
  <c r="R37" i="1"/>
  <c r="R38" i="1"/>
  <c r="R41" i="1"/>
  <c r="R44" i="1"/>
  <c r="R5" i="1"/>
  <c r="C19" i="74"/>
  <c r="C25" i="74" l="1"/>
  <c r="C14" i="74"/>
  <c r="P9" i="8"/>
  <c r="O10" i="45" l="1"/>
  <c r="P10" i="45" s="1"/>
  <c r="P10" i="8" l="1"/>
  <c r="N13" i="8" l="1"/>
  <c r="O13" i="8"/>
  <c r="P11" i="8"/>
  <c r="P8" i="8"/>
  <c r="P13" i="8" l="1"/>
  <c r="P7" i="8" l="1"/>
  <c r="N22" i="12" l="1"/>
  <c r="O8" i="74" l="1"/>
  <c r="Q8" i="74" l="1"/>
  <c r="O19" i="74"/>
  <c r="P21" i="74"/>
  <c r="Q21" i="74" s="1"/>
  <c r="Q10" i="74"/>
  <c r="P7" i="74"/>
  <c r="O14" i="74"/>
  <c r="O25" i="74" s="1"/>
  <c r="O7" i="74"/>
  <c r="Q7" i="74" l="1"/>
  <c r="Q19" i="74"/>
  <c r="O18" i="74"/>
  <c r="Q14" i="74"/>
  <c r="P25" i="74"/>
  <c r="Q25" i="74" s="1"/>
  <c r="P18" i="74"/>
  <c r="Q18" i="74" l="1"/>
  <c r="R46" i="1"/>
  <c r="N5" i="116"/>
</calcChain>
</file>

<file path=xl/sharedStrings.xml><?xml version="1.0" encoding="utf-8"?>
<sst xmlns="http://schemas.openxmlformats.org/spreadsheetml/2006/main" count="571" uniqueCount="319">
  <si>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</si>
  <si>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</si>
  <si>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</si>
  <si>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</si>
  <si>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</si>
  <si>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</si>
  <si>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</si>
  <si>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</si>
  <si>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</si>
  <si>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</si>
  <si>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</si>
  <si>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</si>
  <si>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</si>
  <si>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</si>
  <si>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</si>
  <si>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</si>
  <si>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</si>
  <si>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</si>
  <si>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</si>
  <si>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</si>
  <si>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</si>
  <si>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</si>
  <si>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</si>
  <si>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</si>
  <si>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</si>
  <si>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</si>
  <si>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</si>
  <si>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</si>
  <si>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</si>
  <si>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</si>
  <si>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</si>
  <si>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</si>
  <si>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</si>
  <si>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</si>
  <si>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</si>
  <si>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</si>
  <si>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</si>
  <si>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</si>
  <si>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</si>
  <si>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</si>
  <si>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</si>
  <si>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</si>
  <si>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</si>
  <si>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</si>
  <si>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</si>
  <si>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</si>
  <si>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</si>
  <si>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</si>
  <si>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</si>
  <si>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</si>
  <si>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</si>
  <si>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</si>
  <si>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</si>
  <si>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</si>
  <si>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</si>
  <si>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</si>
  <si>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</si>
  <si>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</si>
  <si>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</si>
  <si>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</si>
  <si>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</si>
  <si>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</si>
  <si>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</si>
  <si>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</si>
  <si>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</si>
  <si>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</si>
  <si>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</si>
  <si>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</si>
  <si>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</si>
  <si>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</si>
  <si>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</si>
  <si>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</si>
  <si>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</si>
  <si>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</si>
  <si>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</si>
  <si>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</si>
  <si>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</si>
  <si>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</si>
  <si>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</si>
  <si>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</si>
  <si>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</si>
  <si>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</si>
  <si>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</si>
  <si>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</si>
  <si>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</si>
  <si>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</si>
  <si>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</si>
  <si>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Re-export sugar </t>
  </si>
  <si>
    <t xml:space="preserve">Total TRQ </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</si>
  <si>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</si>
  <si>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</si>
  <si>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</si>
  <si>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</si>
  <si>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</si>
  <si>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</si>
  <si>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</si>
  <si>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</si>
  <si>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</si>
  <si>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</si>
  <si>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</si>
  <si>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</si>
  <si>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</si>
  <si>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</si>
  <si>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</si>
  <si>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</si>
  <si>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</si>
  <si>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</si>
  <si>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</si>
  <si>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</si>
  <si>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</si>
  <si>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</si>
  <si>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</si>
  <si>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</si>
  <si>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</si>
  <si>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</si>
  <si>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</si>
  <si>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</si>
  <si>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</si>
  <si>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</si>
  <si>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</si>
  <si>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</si>
  <si>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</si>
  <si>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</si>
  <si>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</si>
  <si>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</si>
  <si>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</si>
  <si>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Table 7</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</si>
  <si>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</si>
  <si>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</si>
  <si>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</si>
  <si>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</si>
  <si>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</si>
  <si>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</si>
  <si>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</si>
  <si>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</si>
  <si>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</si>
  <si>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 xml:space="preserve">    Totals may not add due to rounding.</t>
  </si>
  <si>
    <t>FY 2017:</t>
  </si>
  <si>
    <t>FY 2016</t>
  </si>
  <si>
    <t>San Francisco, CA</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</si>
  <si>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</si>
  <si>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</si>
  <si>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</si>
  <si>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</si>
  <si>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</si>
  <si>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</si>
  <si>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FY 2018 TRQ</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</si>
  <si>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</si>
  <si>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</si>
  <si>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</si>
  <si>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</si>
  <si>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</si>
  <si>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</si>
  <si>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</si>
  <si>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</si>
  <si>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</si>
  <si>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</si>
  <si>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</si>
  <si>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</si>
  <si>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</si>
  <si>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</si>
  <si>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</si>
  <si>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</si>
  <si>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</si>
  <si>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</si>
  <si>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</si>
  <si>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</si>
  <si>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</si>
  <si>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</si>
  <si>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</si>
  <si>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</si>
  <si>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</si>
  <si>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</si>
  <si>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</si>
  <si>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1/  October 1, 2018 - September 30, 2019.</t>
  </si>
  <si>
    <t>New York, NY</t>
  </si>
  <si>
    <t>Los Angeles, CA</t>
  </si>
  <si>
    <t>NA</t>
  </si>
  <si>
    <t>NA = data not available.</t>
  </si>
  <si>
    <t>5/  Balances may vary slightly from previously published figures due to corrections or adjustments to reported transactions.</t>
  </si>
  <si>
    <t>Fiscal Year (FY) 2019 Report</t>
  </si>
  <si>
    <t>Table 1 -- U.S. Monthly Sugar Imports, Fiscal Year (FY) 2019</t>
  </si>
  <si>
    <r>
      <t>Table 2 -- U.S. Imports of Sugar from Mexico, Fiscal Year (FY) 2019</t>
    </r>
    <r>
      <rPr>
        <b/>
        <vertAlign val="superscript"/>
        <sz val="12"/>
        <rFont val="Arial"/>
        <family val="2"/>
      </rPr>
      <t xml:space="preserve"> </t>
    </r>
    <r>
      <rPr>
        <b/>
        <vertAlign val="superscript"/>
        <sz val="14"/>
        <rFont val="Arial"/>
        <family val="2"/>
      </rPr>
      <t>1/</t>
    </r>
  </si>
  <si>
    <t>Table 3 -- U.S. Raw Sugar Tariff-Rate Quota (TRQ) WTO Allocations and Entries By Month, Fiscal Year (FY) 2019</t>
  </si>
  <si>
    <t>Table 4 -- U.S. Refined Sugar Tariff-Rate Quota (TRQ) WTO Allocations and Entries By Month, Fiscal Year (FY) 2019</t>
  </si>
  <si>
    <r>
      <t xml:space="preserve">Table 6 -- U.S. Refined Sugar Reported for Export Credit Under the U.S. Refined Sugar Re-Export Program, Fiscal Year (FY) 2019 </t>
    </r>
    <r>
      <rPr>
        <b/>
        <vertAlign val="superscript"/>
        <sz val="12"/>
        <rFont val="Arial"/>
        <family val="2"/>
      </rPr>
      <t xml:space="preserve">1/ </t>
    </r>
  </si>
  <si>
    <t>Table 7 -- U.S. Raw Sugar Imports Under the U.S. Sugar Re-Export Program, Fiscal Year (FY) 2019</t>
  </si>
  <si>
    <t>Sep-19</t>
  </si>
  <si>
    <t xml:space="preserve">Nov-18      </t>
  </si>
  <si>
    <t xml:space="preserve">Jul-19 </t>
  </si>
  <si>
    <t xml:space="preserve">Aug-19 </t>
  </si>
  <si>
    <t xml:space="preserve">Oct-18  </t>
  </si>
  <si>
    <t>Dec-18</t>
  </si>
  <si>
    <t>Jan-19</t>
  </si>
  <si>
    <t>Feb-19</t>
  </si>
  <si>
    <t>Mar-19</t>
  </si>
  <si>
    <t>Apr-19</t>
  </si>
  <si>
    <t>May-19</t>
  </si>
  <si>
    <t>Jun-19</t>
  </si>
  <si>
    <t>Jul-19</t>
  </si>
  <si>
    <t>Aug-19</t>
  </si>
  <si>
    <t>------------------------Fiscal Year 2019-----------------------</t>
  </si>
  <si>
    <r>
      <t>Table 10 -- U.S. Sugar-Containing Products</t>
    </r>
    <r>
      <rPr>
        <b/>
        <vertAlign val="superscript"/>
        <sz val="12"/>
        <rFont val="Arial"/>
        <family val="2"/>
      </rPr>
      <t>1/</t>
    </r>
    <r>
      <rPr>
        <b/>
        <sz val="12"/>
        <rFont val="Arial"/>
        <family val="2"/>
      </rPr>
      <t xml:space="preserve"> Tariff-Rate Quota (TRQ) Allocations and Entries By Month, Fiscal Year (FY) 2019</t>
    </r>
  </si>
  <si>
    <t xml:space="preserve">Entries-to-date </t>
  </si>
  <si>
    <t>Entries-to-date</t>
  </si>
  <si>
    <t xml:space="preserve">2/ The tranches of the FY 2019 specialty sugar TRQ open as follows in MTRV.  See Federal Register notice of June 29, 2018, Vol. 83, No. 126, Page 30687.  </t>
  </si>
  <si>
    <t>FY 2019 Entries-to-date</t>
  </si>
  <si>
    <t>Percent Filled</t>
  </si>
  <si>
    <t>Entered in October 2018</t>
  </si>
  <si>
    <t>1/ On June 29, 2018, USDA set the raw sugar TRQ at the minimum level to which the United States is committed in the Uruguay Round Agreement on Agriculture.</t>
  </si>
  <si>
    <t>1/ Authorized under Additional U.S. Note 8 of Chapter 17 of the U.S. Harmonized Tariff Schedule: 59,250 MT to Canada, and 5,459 MT to other countries on a first-come, first-served basis.</t>
  </si>
  <si>
    <t>TRQ      Entries-to-date</t>
  </si>
  <si>
    <t xml:space="preserve"> Jan-Sep 2018</t>
  </si>
  <si>
    <t xml:space="preserve"> Forecast</t>
  </si>
  <si>
    <t>FY 2019</t>
  </si>
  <si>
    <t>Oct-Dec 2019</t>
  </si>
  <si>
    <t>CY 2018</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</si>
  <si>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</si>
  <si>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</si>
  <si>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</si>
  <si>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</si>
  <si>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</si>
  <si>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</si>
  <si>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t>New Orleans, LA</t>
    </r>
    <r>
      <rPr>
        <vertAlign val="superscript"/>
        <sz val="11"/>
        <color theme="1"/>
        <rFont val="Arial"/>
        <family val="2"/>
      </rPr>
      <t xml:space="preserve"> </t>
    </r>
  </si>
  <si>
    <r>
      <t>Total raw value</t>
    </r>
    <r>
      <rPr>
        <i/>
        <vertAlign val="subscript"/>
        <sz val="11"/>
        <rFont val="Arial"/>
        <family val="2"/>
      </rPr>
      <t xml:space="preserve"> </t>
    </r>
    <r>
      <rPr>
        <i/>
        <vertAlign val="superscript"/>
        <sz val="11"/>
        <rFont val="Arial"/>
        <family val="2"/>
      </rPr>
      <t>2/</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</si>
  <si>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</si>
  <si>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</si>
  <si>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t xml:space="preserve">Dominican Republic </t>
    </r>
    <r>
      <rPr>
        <vertAlign val="superscript"/>
        <sz val="11"/>
        <rFont val="Arial"/>
        <family val="2"/>
      </rPr>
      <t>2/</t>
    </r>
  </si>
  <si>
    <r>
      <t xml:space="preserve">Guatemala </t>
    </r>
    <r>
      <rPr>
        <vertAlign val="superscript"/>
        <sz val="11"/>
        <rFont val="Arial"/>
        <family val="2"/>
      </rPr>
      <t>3/</t>
    </r>
  </si>
  <si>
    <r>
      <t xml:space="preserve">Peru </t>
    </r>
    <r>
      <rPr>
        <vertAlign val="superscript"/>
        <sz val="11"/>
        <rFont val="Arial"/>
        <family val="2"/>
      </rPr>
      <t>2/</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</si>
  <si>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</si>
  <si>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</si>
  <si>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t>Mexico</t>
    </r>
    <r>
      <rPr>
        <vertAlign val="superscript"/>
        <sz val="11"/>
        <rFont val="Arial"/>
        <family val="2"/>
      </rPr>
      <t xml:space="preserve"> 2/</t>
    </r>
  </si>
  <si>
    <r>
      <t xml:space="preserve">Re-export Program Imports </t>
    </r>
    <r>
      <rPr>
        <vertAlign val="superscript"/>
        <sz val="11"/>
        <rFont val="Arial"/>
        <family val="2"/>
      </rPr>
      <t>3/</t>
    </r>
  </si>
  <si>
    <r>
      <t>Total Projected Imports</t>
    </r>
    <r>
      <rPr>
        <b/>
        <vertAlign val="superscript"/>
        <sz val="11"/>
        <rFont val="Arial"/>
        <family val="2"/>
      </rPr>
      <t xml:space="preserve"> </t>
    </r>
    <r>
      <rPr>
        <vertAlign val="superscript"/>
        <sz val="11"/>
        <rFont val="Arial"/>
        <family val="2"/>
      </rPr>
      <t>4/</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</si>
  <si>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</si>
  <si>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</si>
  <si>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</si>
  <si>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 FY 2019 ---------------------</t>
  </si>
  <si>
    <t>CY 2019</t>
  </si>
  <si>
    <t xml:space="preserve">Global Minimum </t>
  </si>
  <si>
    <r>
      <t>Mexico</t>
    </r>
    <r>
      <rPr>
        <vertAlign val="superscript"/>
        <sz val="11"/>
        <rFont val="Arial"/>
        <family val="2"/>
      </rPr>
      <t xml:space="preserve"> 1/</t>
    </r>
  </si>
  <si>
    <r>
      <t>Specialty, WTO minimum</t>
    </r>
    <r>
      <rPr>
        <vertAlign val="superscript"/>
        <sz val="11"/>
        <rFont val="Arial"/>
        <family val="2"/>
      </rPr>
      <t xml:space="preserve"> 2/</t>
    </r>
  </si>
  <si>
    <r>
      <t>Specialty, Additional</t>
    </r>
    <r>
      <rPr>
        <vertAlign val="superscript"/>
        <sz val="11"/>
        <rFont val="Arial"/>
        <family val="2"/>
      </rPr>
      <t xml:space="preserve"> 2/</t>
    </r>
  </si>
  <si>
    <t>1/ These TRQs are established on a calendar year basis.  See Federal Register Notice of November 26, 2018 for CY 2019.</t>
  </si>
  <si>
    <t xml:space="preserve">Panama, General </t>
  </si>
  <si>
    <t>2/ Determined not to have a trade surplus as defined under the Free Trade Agreements, and thus the CY 2019 TRQs are zero. See Federal Register Notice of November 26, 2018.</t>
  </si>
  <si>
    <t>Chile was determined to have no trade surplus as defined under the Free Trade Agreement, and thus the CY 2019 TRQ is zero. See Federal Register Notice of November 26, 2018.</t>
  </si>
  <si>
    <t>Morocco was determined to have no trade surplus as defined under the Free Trade Agreement, and thus the CY 2019 TRQ is zero. See Federal Register Notice of November 26, 2018.</t>
  </si>
  <si>
    <t xml:space="preserve">Oct-18 Final    </t>
  </si>
  <si>
    <t>FY 2018 TRQ Entered in FY 2019</t>
  </si>
  <si>
    <r>
      <t xml:space="preserve">Mexico </t>
    </r>
    <r>
      <rPr>
        <vertAlign val="superscript"/>
        <sz val="12"/>
        <rFont val="Arial"/>
        <family val="2"/>
      </rPr>
      <t>2/</t>
    </r>
  </si>
  <si>
    <r>
      <t>TRQ</t>
    </r>
    <r>
      <rPr>
        <vertAlign val="superscript"/>
        <sz val="11"/>
        <rFont val="Arial"/>
        <family val="2"/>
      </rPr>
      <t xml:space="preserve"> </t>
    </r>
    <r>
      <rPr>
        <vertAlign val="superscript"/>
        <sz val="12"/>
        <rFont val="Arial"/>
        <family val="2"/>
      </rPr>
      <t>1/</t>
    </r>
  </si>
  <si>
    <r>
      <t xml:space="preserve">WASDE Projection </t>
    </r>
    <r>
      <rPr>
        <b/>
        <vertAlign val="superscript"/>
        <sz val="12"/>
        <color rgb="FFFF0000"/>
        <rFont val="Arial"/>
        <family val="2"/>
      </rPr>
      <t>1/</t>
    </r>
  </si>
  <si>
    <r>
      <t>High-duty sugar</t>
    </r>
    <r>
      <rPr>
        <vertAlign val="superscript"/>
        <sz val="11"/>
        <rFont val="Arial"/>
        <family val="2"/>
      </rPr>
      <t xml:space="preserve"> </t>
    </r>
    <r>
      <rPr>
        <vertAlign val="superscript"/>
        <sz val="12"/>
        <rFont val="Arial"/>
        <family val="2"/>
      </rPr>
      <t>2/</t>
    </r>
  </si>
  <si>
    <t>Final Entries</t>
  </si>
  <si>
    <t>Entries-to-Date</t>
  </si>
  <si>
    <t>3/ January includes 2,527 tons of CY 2017 sugar which was granted a waiver to enter in January 2018.</t>
  </si>
  <si>
    <t>FY 2019:</t>
  </si>
  <si>
    <t>High-Tier (over-quota)</t>
  </si>
  <si>
    <t xml:space="preserve">Nov-18 Final    </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</si>
  <si>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</si>
  <si>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r>
      <t xml:space="preserve">This report was compiled and reconciled by Souleymane Diaby and Ron Lord.  Questions, comments, and/or suggestions about this report should be directed to </t>
    </r>
    <r>
      <rPr>
        <u/>
        <sz val="12"/>
        <rFont val="Arial"/>
        <family val="2"/>
      </rPr>
      <t>Souleymane.Diaby@fas.usda.gov</t>
    </r>
    <r>
      <rPr>
        <sz val="12"/>
        <rFont val="Arial"/>
        <family val="2"/>
      </rPr>
      <t xml:space="preserve"> or 202-720-2916.</t>
    </r>
  </si>
  <si>
    <t xml:space="preserve">Dec-18 Final </t>
  </si>
  <si>
    <r>
      <t>Table 5 -- Sugar Imports During Fiscal Year (FY) 2019 Under Free Trade Agreement Tariff-Rate Quotas</t>
    </r>
    <r>
      <rPr>
        <b/>
        <vertAlign val="superscript"/>
        <sz val="14"/>
        <rFont val="Arial"/>
        <family val="2"/>
      </rPr>
      <t>1/</t>
    </r>
    <r>
      <rPr>
        <b/>
        <sz val="14"/>
        <rFont val="Arial"/>
        <family val="2"/>
      </rPr>
      <t xml:space="preserve"> </t>
    </r>
  </si>
  <si>
    <t>Jan-19 Final</t>
  </si>
  <si>
    <t xml:space="preserve">July-September </t>
  </si>
  <si>
    <t xml:space="preserve">6/  Forecast of 294,244 MT for refiner transfers is based on a linear trend of FY 2009-2018 of combined SCP exports and Polyhdric use.  </t>
  </si>
  <si>
    <t>FY 2018</t>
  </si>
  <si>
    <t>Jan-Sep 2020</t>
  </si>
  <si>
    <t>Sugar syrups, High-Tier</t>
  </si>
  <si>
    <r>
      <t xml:space="preserve">Table 8B -- USDA Estimate of FY 2020 Sugar Imports (October 1, 2019 - September 30, 2020) </t>
    </r>
    <r>
      <rPr>
        <b/>
        <vertAlign val="superscript"/>
        <sz val="14"/>
        <rFont val="Arial"/>
        <family val="2"/>
      </rPr>
      <t>1/</t>
    </r>
  </si>
  <si>
    <t>FY 2020 WTO Raw sugar TRQ:</t>
  </si>
  <si>
    <t>FY 2020 WTO Refined sugar TRQ:</t>
  </si>
  <si>
    <t xml:space="preserve">CAFTA/DR CY 2020 </t>
  </si>
  <si>
    <t>1/  October 1, 2019 - September 30, 2020.</t>
  </si>
  <si>
    <t>Peru CY 2020</t>
  </si>
  <si>
    <t>Colombia CY 2020</t>
  </si>
  <si>
    <t>Panama CY 2020</t>
  </si>
  <si>
    <t xml:space="preserve">The FY 2020 WTO raw sugar tariff-rate quota (TRQ) shortfall is projected at 99,208 STRV.  No information is available about specific countries.  </t>
  </si>
  <si>
    <t xml:space="preserve">Feb-19 Final  </t>
  </si>
  <si>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</si>
  <si>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</si>
  <si>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Mar-19 Final</t>
  </si>
  <si>
    <t>May-19 Forecast</t>
  </si>
  <si>
    <t>St. Kitts &amp; Nevis</t>
  </si>
  <si>
    <t>Philippines</t>
  </si>
  <si>
    <t>Net FY 2019 TRQ</t>
  </si>
  <si>
    <r>
      <t xml:space="preserve">Table 8A -- Fiscal Year 2019 U.S. Sugar Imports Forecast </t>
    </r>
    <r>
      <rPr>
        <b/>
        <vertAlign val="superscript"/>
        <sz val="14"/>
        <rFont val="Arial"/>
        <family val="2"/>
      </rPr>
      <t>1/</t>
    </r>
  </si>
  <si>
    <t>Apr-19 Final</t>
  </si>
  <si>
    <t>Jun-19 Forecast</t>
  </si>
  <si>
    <t>July 2019</t>
  </si>
  <si>
    <t>Change in Forecast, July vs June</t>
  </si>
  <si>
    <t xml:space="preserve">Change in Forecast, July vs June </t>
  </si>
  <si>
    <t>Change in Forecast July vs June</t>
  </si>
  <si>
    <t>Initial FY 2017 TRQ</t>
  </si>
  <si>
    <t>Surrender</t>
  </si>
  <si>
    <r>
      <t>Reallocation</t>
    </r>
    <r>
      <rPr>
        <b/>
        <vertAlign val="superscript"/>
        <sz val="12"/>
        <rFont val="Arial"/>
        <family val="2"/>
      </rPr>
      <t xml:space="preserve"> 1/</t>
    </r>
  </si>
  <si>
    <t>Table 3B -- U.S. Raw Sugar Tariff-Rate Quota (TRQ), Fiscal Year (FY) 2019</t>
  </si>
  <si>
    <t xml:space="preserve">1/ On June 25, 2019, USTR reallocated sugar from countries that have stated they are unable to fill. </t>
  </si>
  <si>
    <t xml:space="preserve">On June 25, USTR reallocated 100,071 MTRV of the original WTO raw sugar TRQ quantity from those countries that have stated they do not plan to fill their FY 2019 allocated raw sugar quantities (see Table 3B). </t>
  </si>
  <si>
    <t xml:space="preserve">    https://www.govinfo.gov/content/pkg/FR-2019-06-25/pdf/2019-13415.pdf</t>
  </si>
  <si>
    <t xml:space="preserve">On June 27, the U.S. Department of Commerce increased by 90,718 MTRV Mexico's FY 2019 export limit under the U.S-Mexico sugar suspension agreement. </t>
  </si>
  <si>
    <t>The fifth and last tranche of the FY 2019 specialty sugar TRQ will open for 35,000 metric tons raw value (MTRV) on Wednesday, July 17, 2019.  A valid specialty sugar certificate must accompany the imported sugar.</t>
  </si>
  <si>
    <t>Eswatini (formerly Swaziland)</t>
  </si>
  <si>
    <t xml:space="preserve">October-December </t>
  </si>
  <si>
    <t xml:space="preserve">The July WASDE report shows FY 2019 WTO raw sugar tariff-rate quota (TRQ) shortfall projected at 55,116 short tons raw value (STRV), down 66,139 STRV from last month.  No information is available about specific countries.  </t>
  </si>
  <si>
    <t>https://www.fsa.usda.gov/news-room/news-releases/2019/usda-announces-fy-2019-fy-2020-supply-adjustments-to-sugar-program</t>
  </si>
  <si>
    <t>The USDA FY 2020 TRQs for raw cane and refined sugars:</t>
  </si>
  <si>
    <r>
      <t xml:space="preserve">Fiscal Year by Quarter </t>
    </r>
    <r>
      <rPr>
        <vertAlign val="superscript"/>
        <sz val="11"/>
        <color rgb="FF000000"/>
        <rFont val="Arial"/>
        <family val="2"/>
      </rPr>
      <t>5/</t>
    </r>
  </si>
  <si>
    <r>
      <t xml:space="preserve">January-March </t>
    </r>
    <r>
      <rPr>
        <vertAlign val="superscript"/>
        <sz val="11"/>
        <color theme="1"/>
        <rFont val="Arial"/>
        <family val="2"/>
      </rPr>
      <t>8/</t>
    </r>
  </si>
  <si>
    <r>
      <t xml:space="preserve">April-June </t>
    </r>
    <r>
      <rPr>
        <vertAlign val="superscript"/>
        <sz val="11"/>
        <rFont val="Arial"/>
        <family val="2"/>
      </rPr>
      <t>8/</t>
    </r>
  </si>
  <si>
    <r>
      <t xml:space="preserve">FY 2013 </t>
    </r>
    <r>
      <rPr>
        <vertAlign val="superscript"/>
        <sz val="11"/>
        <rFont val="Arial"/>
        <family val="2"/>
      </rPr>
      <t xml:space="preserve">2/ </t>
    </r>
  </si>
  <si>
    <r>
      <t xml:space="preserve">FY 2019 </t>
    </r>
    <r>
      <rPr>
        <vertAlign val="superscript"/>
        <sz val="11"/>
        <rFont val="Arial"/>
        <family val="2"/>
      </rPr>
      <t>6/</t>
    </r>
  </si>
  <si>
    <r>
      <t xml:space="preserve">FY 2020 </t>
    </r>
    <r>
      <rPr>
        <vertAlign val="superscript"/>
        <sz val="11"/>
        <rFont val="Arial"/>
        <family val="2"/>
      </rPr>
      <t>7/</t>
    </r>
  </si>
  <si>
    <r>
      <t>Refiner Beginning Balances</t>
    </r>
    <r>
      <rPr>
        <vertAlign val="superscript"/>
        <sz val="11"/>
        <color rgb="FF000000"/>
        <rFont val="Arial"/>
        <family val="2"/>
      </rPr>
      <t xml:space="preserve"> 1/</t>
    </r>
  </si>
  <si>
    <r>
      <t>SCP Beginning Balances</t>
    </r>
    <r>
      <rPr>
        <vertAlign val="superscript"/>
        <sz val="11"/>
        <color rgb="FF000000"/>
        <rFont val="Arial"/>
        <family val="2"/>
      </rPr>
      <t xml:space="preserve"> 3/</t>
    </r>
  </si>
  <si>
    <r>
      <t xml:space="preserve">POLY Beginning Balances </t>
    </r>
    <r>
      <rPr>
        <vertAlign val="superscript"/>
        <sz val="11"/>
        <color rgb="FF000000"/>
        <rFont val="Arial"/>
        <family val="2"/>
      </rPr>
      <t>4/</t>
    </r>
  </si>
  <si>
    <t xml:space="preserve">Metric Tons, Raw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</si>
</sst>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m/d/yyyy;@"/>
    <numFmt numFmtId="168" formatCode="#.00"/>
    <numFmt numFmtId="169" formatCode="0;[Red]0"/>
    <numFmt numFmtId="170" formatCode="#,##0;[Red]#,##0"/>
    <numFmt numFmtId="171" formatCode="&quot;$&quot;#,##0.00"/>
    <numFmt numFmtId="172" formatCode="0.00000000"/>
    <numFmt numFmtId="173" formatCode="#,##0.000"/>
    <numFmt numFmtId="174" formatCode="#,##0.00;[Red]#,##0.00"/>
    <numFmt numFmtId="175" formatCode="#,##0.0;[Red]#,##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sz val="10"/>
      <color rgb="FF000000"/>
      <name val="Arial"/>
      <family val="2"/>
    </font>
    <font>
      <b/>
      <sz val="11"/>
      <name val="Arial"/>
      <family val="2"/>
    </font>
    <font>
      <b/>
      <sz val="12"/>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2"/>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i/>
      <vertAlign val="super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vertAlign val="superscript"/>
      <sz val="12"/>
      <color rgb="FFFF0000"/>
      <name val="Arial"/>
      <family val="2"/>
    </font>
    <font>
      <b/>
      <sz val="14"/>
      <name val="Arial"/>
      <family val="2"/>
    </font>
    <font>
      <b/>
      <sz val="16"/>
      <color rgb="FFFF0000"/>
      <name val="Arial"/>
      <family val="2"/>
    </font>
    <font>
      <b/>
      <i/>
      <sz val="11"/>
      <name val="Arial"/>
      <family val="2"/>
    </font>
    <font>
      <b/>
      <i/>
      <sz val="12"/>
      <name val="Arial"/>
      <family val="2"/>
    </font>
    <font>
      <b/>
      <i/>
      <u/>
      <sz val="10"/>
      <color rgb="FFFF0000"/>
      <name val="Arial"/>
      <family val="2"/>
    </font>
    <font>
      <sz val="11"/>
      <color indexed="12"/>
      <name val="Arial"/>
      <family val="2"/>
    </font>
    <font>
      <u/>
      <sz val="11"/>
      <color indexed="12"/>
      <name val="Arial"/>
      <family val="2"/>
    </font>
    <font>
      <sz val="11"/>
      <color rgb="FF000000"/>
      <name val="Arial"/>
      <family val="2"/>
    </font>
    <font>
      <vertAlign val="superscript"/>
      <sz val="11"/>
      <color rgb="FF000000"/>
      <name val="Arial"/>
      <family val="2"/>
    </font>
    <font>
      <b/>
      <sz val="11"/>
      <color rgb="FF000000"/>
      <name val="Arial"/>
      <family val="2"/>
    </font>
    <font>
      <i/>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rgb="FF000000"/>
      </left>
      <right style="thin">
        <color rgb="FF19197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s>
  <cellStyleXfs count="1163">
    <xf numFmtId="0" fontId="0" fillId="0" borderId="0"/>
    <xf numFmtId="43" fontId="23"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3" fontId="32" fillId="0" borderId="0" applyFont="0" applyFill="0" applyBorder="0" applyAlignment="0" applyProtection="0"/>
    <xf numFmtId="44" fontId="23" fillId="0" borderId="0" applyFont="0" applyFill="0" applyBorder="0" applyAlignment="0" applyProtection="0"/>
    <xf numFmtId="42" fontId="32" fillId="0" borderId="0" applyFont="0" applyFill="0" applyBorder="0" applyAlignment="0" applyProtection="0"/>
    <xf numFmtId="0" fontId="25" fillId="0" borderId="0" applyNumberFormat="0" applyFill="0" applyBorder="0" applyAlignment="0" applyProtection="0">
      <alignment vertical="top"/>
      <protection locked="0"/>
    </xf>
    <xf numFmtId="0" fontId="23" fillId="0" borderId="0"/>
    <xf numFmtId="0" fontId="36" fillId="0" borderId="0"/>
    <xf numFmtId="0" fontId="36" fillId="0" borderId="0"/>
    <xf numFmtId="9" fontId="23" fillId="0" borderId="0" applyFont="0" applyFill="0" applyBorder="0" applyAlignment="0" applyProtection="0"/>
    <xf numFmtId="0" fontId="37" fillId="0" borderId="0">
      <protection locked="0"/>
    </xf>
    <xf numFmtId="168" fontId="37" fillId="0" borderId="0">
      <protection locked="0"/>
    </xf>
    <xf numFmtId="0" fontId="38" fillId="0" borderId="0">
      <protection locked="0"/>
    </xf>
    <xf numFmtId="0" fontId="38" fillId="0" borderId="0">
      <protection locked="0"/>
    </xf>
    <xf numFmtId="0" fontId="20" fillId="0" borderId="0"/>
    <xf numFmtId="0" fontId="40" fillId="0" borderId="0"/>
    <xf numFmtId="43" fontId="23" fillId="0" borderId="0" applyFont="0" applyFill="0" applyBorder="0" applyAlignment="0" applyProtection="0"/>
    <xf numFmtId="43" fontId="21" fillId="0" borderId="0" applyFont="0" applyFill="0" applyBorder="0" applyAlignment="0" applyProtection="0"/>
    <xf numFmtId="9" fontId="23" fillId="0" borderId="0" applyFont="0" applyFill="0" applyBorder="0" applyAlignment="0" applyProtection="0"/>
    <xf numFmtId="9" fontId="42"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43" fillId="0" borderId="0" applyNumberFormat="0" applyFill="0" applyBorder="0" applyAlignment="0" applyProtection="0"/>
    <xf numFmtId="0" fontId="44" fillId="0" borderId="20" applyNumberFormat="0" applyFill="0" applyAlignment="0" applyProtection="0"/>
    <xf numFmtId="0" fontId="45" fillId="0" borderId="21" applyNumberFormat="0" applyFill="0" applyAlignment="0" applyProtection="0"/>
    <xf numFmtId="0" fontId="46" fillId="0" borderId="22" applyNumberFormat="0" applyFill="0" applyAlignment="0" applyProtection="0"/>
    <xf numFmtId="0" fontId="46" fillId="0" borderId="0" applyNumberFormat="0" applyFill="0" applyBorder="0" applyAlignment="0" applyProtection="0"/>
    <xf numFmtId="0" fontId="47" fillId="2" borderId="0" applyNumberFormat="0" applyBorder="0" applyAlignment="0" applyProtection="0"/>
    <xf numFmtId="0" fontId="48" fillId="3" borderId="0" applyNumberFormat="0" applyBorder="0" applyAlignment="0" applyProtection="0"/>
    <xf numFmtId="0" fontId="49" fillId="4" borderId="0" applyNumberFormat="0" applyBorder="0" applyAlignment="0" applyProtection="0"/>
    <xf numFmtId="0" fontId="50" fillId="5" borderId="23" applyNumberFormat="0" applyAlignment="0" applyProtection="0"/>
    <xf numFmtId="0" fontId="51" fillId="6" borderId="24" applyNumberFormat="0" applyAlignment="0" applyProtection="0"/>
    <xf numFmtId="0" fontId="52" fillId="6" borderId="23" applyNumberFormat="0" applyAlignment="0" applyProtection="0"/>
    <xf numFmtId="0" fontId="53" fillId="0" borderId="25" applyNumberFormat="0" applyFill="0" applyAlignment="0" applyProtection="0"/>
    <xf numFmtId="0" fontId="54" fillId="7" borderId="26"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8" applyNumberFormat="0" applyFill="0" applyAlignment="0" applyProtection="0"/>
    <xf numFmtId="0" fontId="5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58" fillId="32" borderId="0" applyNumberFormat="0" applyBorder="0" applyAlignment="0" applyProtection="0"/>
    <xf numFmtId="0" fontId="18" fillId="0" borderId="0"/>
    <xf numFmtId="0" fontId="18" fillId="8" borderId="27" applyNumberFormat="0" applyFont="0" applyAlignment="0" applyProtection="0"/>
    <xf numFmtId="43" fontId="60" fillId="0" borderId="0" applyFont="0" applyFill="0" applyBorder="0" applyAlignment="0" applyProtection="0"/>
    <xf numFmtId="9" fontId="60" fillId="0" borderId="0" applyFont="0" applyFill="0" applyBorder="0" applyAlignment="0" applyProtection="0"/>
    <xf numFmtId="0" fontId="17" fillId="0" borderId="0"/>
    <xf numFmtId="0" fontId="23" fillId="0" borderId="0"/>
    <xf numFmtId="0" fontId="16" fillId="0" borderId="0"/>
    <xf numFmtId="0" fontId="16" fillId="0" borderId="0"/>
    <xf numFmtId="43" fontId="16" fillId="0" borderId="0" applyFont="0" applyFill="0" applyBorder="0" applyAlignment="0" applyProtection="0"/>
    <xf numFmtId="0" fontId="16" fillId="0" borderId="0"/>
    <xf numFmtId="0" fontId="23" fillId="0" borderId="0"/>
    <xf numFmtId="9" fontId="23" fillId="0" borderId="0" applyFont="0" applyFill="0" applyBorder="0" applyAlignment="0" applyProtection="0"/>
    <xf numFmtId="0" fontId="15" fillId="0" borderId="0"/>
    <xf numFmtId="0" fontId="23" fillId="0" borderId="0"/>
    <xf numFmtId="9" fontId="23"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43" fontId="23" fillId="0" borderId="0" applyFont="0" applyFill="0" applyBorder="0" applyAlignment="0" applyProtection="0"/>
    <xf numFmtId="9" fontId="23"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43" fontId="13" fillId="0" borderId="0" applyFont="0" applyFill="0" applyBorder="0" applyAlignment="0" applyProtection="0"/>
    <xf numFmtId="0" fontId="2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27" applyNumberFormat="0" applyFont="0" applyAlignment="0" applyProtection="0"/>
    <xf numFmtId="0" fontId="10" fillId="8" borderId="27"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27" applyNumberFormat="0" applyFont="0" applyAlignment="0" applyProtection="0"/>
    <xf numFmtId="0" fontId="10" fillId="8" borderId="27" applyNumberFormat="0" applyFont="0" applyAlignment="0" applyProtection="0"/>
    <xf numFmtId="0" fontId="10" fillId="0" borderId="0"/>
    <xf numFmtId="0" fontId="10" fillId="0" borderId="0"/>
    <xf numFmtId="0" fontId="10"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43" fontId="23" fillId="0" borderId="0" applyFont="0" applyFill="0" applyBorder="0" applyAlignment="0" applyProtection="0"/>
    <xf numFmtId="9" fontId="23"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71">
    <xf numFmtId="0" fontId="0" fillId="0" borderId="0" xfId="0"/>
    <xf numFmtId="3" fontId="0" fillId="0" borderId="0" xfId="0" applyNumberFormat="1"/>
    <xf numFmtId="0" fontId="0" fillId="0" borderId="0" xfId="0" applyBorder="1"/>
    <xf numFmtId="0" fontId="26"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28" fillId="0" borderId="8" xfId="0" applyFont="1" applyBorder="1" applyAlignment="1">
      <alignment horizontal="left"/>
    </xf>
    <xf numFmtId="3" fontId="27" fillId="0" borderId="0" xfId="0" applyNumberFormat="1" applyFont="1"/>
    <xf numFmtId="3" fontId="23" fillId="0" borderId="0" xfId="0" applyNumberFormat="1" applyFont="1" applyBorder="1" applyAlignment="1">
      <alignment horizontal="right"/>
    </xf>
    <xf numFmtId="3" fontId="23"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2" fontId="27" fillId="0" borderId="0" xfId="0" applyNumberFormat="1" applyFont="1"/>
    <xf numFmtId="0" fontId="23"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28" fillId="0" borderId="0" xfId="0" applyFont="1" applyBorder="1" applyAlignment="1">
      <alignment horizontal="left"/>
    </xf>
    <xf numFmtId="0" fontId="0" fillId="0" borderId="11" xfId="0" applyBorder="1"/>
    <xf numFmtId="0" fontId="26" fillId="0" borderId="8" xfId="0" applyFont="1" applyBorder="1"/>
    <xf numFmtId="0" fontId="23" fillId="0" borderId="0" xfId="0" applyFont="1" applyFill="1" applyBorder="1" applyAlignment="1"/>
    <xf numFmtId="3" fontId="23" fillId="0" borderId="0" xfId="0" applyNumberFormat="1" applyFont="1" applyFill="1" applyBorder="1"/>
    <xf numFmtId="0" fontId="0" fillId="0" borderId="0" xfId="0" applyAlignment="1">
      <alignment horizontal="right"/>
    </xf>
    <xf numFmtId="0" fontId="30" fillId="0" borderId="5" xfId="0" applyFont="1" applyBorder="1" applyAlignment="1">
      <alignment horizontal="center"/>
    </xf>
    <xf numFmtId="0" fontId="30" fillId="0" borderId="0" xfId="0" applyFont="1" applyBorder="1" applyAlignment="1">
      <alignment horizontal="center"/>
    </xf>
    <xf numFmtId="14" fontId="30" fillId="0" borderId="0" xfId="0" quotePrefix="1" applyNumberFormat="1" applyFont="1" applyBorder="1" applyAlignment="1">
      <alignment horizontal="center"/>
    </xf>
    <xf numFmtId="0" fontId="23" fillId="0" borderId="0" xfId="0" applyFont="1" applyFill="1"/>
    <xf numFmtId="0" fontId="31" fillId="0" borderId="0" xfId="0" applyFont="1" applyFill="1"/>
    <xf numFmtId="37" fontId="0" fillId="0" borderId="0" xfId="0" applyNumberFormat="1" applyFill="1"/>
    <xf numFmtId="14" fontId="0" fillId="0" borderId="0" xfId="0" applyNumberFormat="1"/>
    <xf numFmtId="0" fontId="28" fillId="0" borderId="0" xfId="0" applyFont="1" applyBorder="1" applyAlignment="1">
      <alignment horizontal="left"/>
    </xf>
    <xf numFmtId="0" fontId="23" fillId="0" borderId="0" xfId="0" applyFont="1" applyBorder="1"/>
    <xf numFmtId="4" fontId="35" fillId="0" borderId="0" xfId="0" applyNumberFormat="1" applyFont="1"/>
    <xf numFmtId="3" fontId="35" fillId="0" borderId="0" xfId="0" applyNumberFormat="1" applyFont="1"/>
    <xf numFmtId="0" fontId="35" fillId="0" borderId="0" xfId="0" applyFont="1"/>
    <xf numFmtId="3" fontId="23" fillId="0" borderId="0" xfId="0" applyNumberFormat="1" applyFont="1"/>
    <xf numFmtId="9" fontId="0" fillId="0" borderId="0" xfId="14" applyFont="1"/>
    <xf numFmtId="166" fontId="0" fillId="0" borderId="0" xfId="1" applyNumberFormat="1" applyFont="1" applyFill="1"/>
    <xf numFmtId="170" fontId="0" fillId="0" borderId="0" xfId="0" applyNumberFormat="1"/>
    <xf numFmtId="0" fontId="28" fillId="0" borderId="0" xfId="0" applyFont="1" applyBorder="1" applyAlignment="1">
      <alignment horizontal="left"/>
    </xf>
    <xf numFmtId="0" fontId="0" fillId="0" borderId="13" xfId="0" applyBorder="1" applyAlignment="1">
      <alignment horizontal="right"/>
    </xf>
    <xf numFmtId="14" fontId="23" fillId="0" borderId="0" xfId="0" applyNumberFormat="1" applyFont="1" applyAlignment="1">
      <alignment horizontal="right"/>
    </xf>
    <xf numFmtId="0" fontId="0" fillId="0" borderId="0" xfId="0" applyAlignment="1">
      <alignment vertical="center"/>
    </xf>
    <xf numFmtId="0" fontId="26" fillId="0" borderId="5" xfId="0" applyFont="1" applyBorder="1" applyAlignment="1">
      <alignment horizontal="center"/>
    </xf>
    <xf numFmtId="0" fontId="0" fillId="0" borderId="0" xfId="0" applyAlignment="1">
      <alignment horizontal="center" vertical="center"/>
    </xf>
    <xf numFmtId="170" fontId="26" fillId="0" borderId="11" xfId="0" applyNumberFormat="1" applyFont="1" applyBorder="1" applyAlignment="1">
      <alignment horizontal="center"/>
    </xf>
    <xf numFmtId="170" fontId="26" fillId="0" borderId="10" xfId="0" applyNumberFormat="1" applyFont="1" applyBorder="1" applyAlignment="1">
      <alignment horizontal="center"/>
    </xf>
    <xf numFmtId="170" fontId="26" fillId="0" borderId="6" xfId="0" applyNumberFormat="1" applyFont="1" applyBorder="1" applyAlignment="1">
      <alignment horizontal="center"/>
    </xf>
    <xf numFmtId="0" fontId="24" fillId="0" borderId="4" xfId="0" applyFont="1" applyBorder="1"/>
    <xf numFmtId="0" fontId="24" fillId="0" borderId="0" xfId="0" applyFont="1"/>
    <xf numFmtId="0" fontId="24" fillId="0" borderId="18" xfId="0" applyFont="1" applyBorder="1" applyAlignment="1">
      <alignment horizontal="right"/>
    </xf>
    <xf numFmtId="0" fontId="28" fillId="0" borderId="8" xfId="0" applyFont="1" applyBorder="1" applyAlignment="1">
      <alignment horizontal="left" vertical="center"/>
    </xf>
    <xf numFmtId="0" fontId="0" fillId="0" borderId="16" xfId="0" applyBorder="1"/>
    <xf numFmtId="17" fontId="0" fillId="0" borderId="0" xfId="0" applyNumberFormat="1" applyFill="1" applyBorder="1" applyAlignment="1">
      <alignment horizontal="center" vertical="center"/>
    </xf>
    <xf numFmtId="0" fontId="28" fillId="0" borderId="13" xfId="0" applyFont="1" applyBorder="1" applyAlignment="1">
      <alignment horizontal="left"/>
    </xf>
    <xf numFmtId="0" fontId="23" fillId="0" borderId="0" xfId="0" applyFont="1" applyFill="1" applyBorder="1" applyAlignment="1">
      <alignment wrapText="1"/>
    </xf>
    <xf numFmtId="0" fontId="28" fillId="0" borderId="16" xfId="0" applyFont="1" applyBorder="1" applyAlignment="1">
      <alignment horizontal="left"/>
    </xf>
    <xf numFmtId="15" fontId="26" fillId="0" borderId="19" xfId="0" applyNumberFormat="1" applyFont="1" applyBorder="1" applyAlignment="1">
      <alignment horizontal="center"/>
    </xf>
    <xf numFmtId="15" fontId="41" fillId="0" borderId="17" xfId="0" applyNumberFormat="1" applyFont="1" applyBorder="1" applyAlignment="1">
      <alignment horizontal="center"/>
    </xf>
    <xf numFmtId="0" fontId="28" fillId="0" borderId="7" xfId="0" applyFont="1" applyBorder="1" applyAlignment="1">
      <alignment horizontal="left"/>
    </xf>
    <xf numFmtId="14" fontId="64" fillId="0" borderId="5" xfId="0" applyNumberFormat="1" applyFont="1" applyBorder="1" applyAlignment="1">
      <alignment horizontal="center"/>
    </xf>
    <xf numFmtId="14" fontId="64" fillId="0" borderId="0" xfId="0" applyNumberFormat="1" applyFont="1" applyBorder="1" applyAlignment="1">
      <alignment horizontal="center"/>
    </xf>
    <xf numFmtId="17" fontId="21"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3" fillId="0" borderId="7" xfId="0" applyFont="1" applyBorder="1" applyAlignment="1">
      <alignment horizontal="center" wrapText="1"/>
    </xf>
    <xf numFmtId="0" fontId="63" fillId="0" borderId="0" xfId="0" applyFont="1" applyBorder="1"/>
    <xf numFmtId="0" fontId="0" fillId="0" borderId="8" xfId="0" applyBorder="1"/>
    <xf numFmtId="0" fontId="0" fillId="0" borderId="0" xfId="0"/>
    <xf numFmtId="0" fontId="39" fillId="0" borderId="0" xfId="0" applyFont="1"/>
    <xf numFmtId="15" fontId="41" fillId="0" borderId="2" xfId="0" applyNumberFormat="1" applyFont="1" applyBorder="1" applyAlignment="1">
      <alignment horizontal="center"/>
    </xf>
    <xf numFmtId="0" fontId="63" fillId="0" borderId="3" xfId="0" applyFont="1" applyBorder="1" applyAlignment="1">
      <alignment horizontal="center" wrapText="1"/>
    </xf>
    <xf numFmtId="0" fontId="23" fillId="0" borderId="0" xfId="0" applyFont="1" applyFill="1" applyBorder="1" applyAlignment="1">
      <alignment horizontal="right"/>
    </xf>
    <xf numFmtId="0" fontId="0" fillId="0" borderId="0" xfId="0" applyAlignment="1">
      <alignment vertical="top"/>
    </xf>
    <xf numFmtId="167" fontId="68" fillId="0" borderId="0" xfId="0" applyNumberFormat="1" applyFont="1"/>
    <xf numFmtId="0" fontId="23" fillId="0" borderId="0" xfId="0" applyFont="1" applyAlignment="1">
      <alignment vertical="top"/>
    </xf>
    <xf numFmtId="3" fontId="0" fillId="0" borderId="0" xfId="0" applyNumberFormat="1" applyAlignment="1">
      <alignment horizontal="center" vertical="center"/>
    </xf>
    <xf numFmtId="3" fontId="23" fillId="0" borderId="16" xfId="11" applyNumberFormat="1" applyFont="1" applyBorder="1"/>
    <xf numFmtId="0" fontId="23" fillId="0" borderId="13" xfId="11" applyFont="1" applyBorder="1"/>
    <xf numFmtId="0" fontId="23" fillId="0" borderId="3" xfId="11" applyFont="1" applyBorder="1"/>
    <xf numFmtId="3" fontId="23" fillId="0" borderId="3" xfId="11" applyNumberFormat="1" applyFont="1" applyBorder="1"/>
    <xf numFmtId="3" fontId="23" fillId="0" borderId="7" xfId="11" applyNumberFormat="1" applyFont="1" applyBorder="1"/>
    <xf numFmtId="3" fontId="41" fillId="0" borderId="3" xfId="11" applyNumberFormat="1" applyFont="1" applyBorder="1"/>
    <xf numFmtId="173" fontId="23" fillId="0" borderId="0" xfId="0" applyNumberFormat="1" applyFont="1" applyFill="1" applyBorder="1" applyAlignment="1">
      <alignment horizontal="right"/>
    </xf>
    <xf numFmtId="0" fontId="0" fillId="0" borderId="0" xfId="0"/>
    <xf numFmtId="3" fontId="0" fillId="0" borderId="0" xfId="0" applyNumberFormat="1"/>
    <xf numFmtId="0" fontId="23" fillId="0" borderId="0" xfId="0" applyFont="1"/>
    <xf numFmtId="170" fontId="0" fillId="0" borderId="0" xfId="0" applyNumberFormat="1"/>
    <xf numFmtId="4" fontId="0" fillId="0" borderId="0" xfId="0" applyNumberFormat="1"/>
    <xf numFmtId="0" fontId="61" fillId="0" borderId="0" xfId="0" applyFont="1" applyAlignment="1">
      <alignment vertical="top"/>
    </xf>
    <xf numFmtId="0" fontId="59" fillId="0" borderId="13" xfId="11" applyFont="1" applyBorder="1" applyAlignment="1">
      <alignment horizontal="center"/>
    </xf>
    <xf numFmtId="0" fontId="28" fillId="0" borderId="16" xfId="11" applyFont="1" applyBorder="1"/>
    <xf numFmtId="0" fontId="24" fillId="0" borderId="0" xfId="0" applyFont="1" applyBorder="1"/>
    <xf numFmtId="2" fontId="0" fillId="0" borderId="0" xfId="0" applyNumberFormat="1"/>
    <xf numFmtId="3" fontId="39" fillId="0" borderId="0" xfId="11" applyNumberFormat="1" applyFont="1" applyBorder="1"/>
    <xf numFmtId="3" fontId="68" fillId="0" borderId="0" xfId="11" applyNumberFormat="1" applyFont="1" applyBorder="1"/>
    <xf numFmtId="3" fontId="39" fillId="0" borderId="0" xfId="0" applyNumberFormat="1" applyFont="1" applyFill="1" applyBorder="1"/>
    <xf numFmtId="0" fontId="39" fillId="0" borderId="0" xfId="11" applyFont="1"/>
    <xf numFmtId="3" fontId="39" fillId="0" borderId="0" xfId="0" applyNumberFormat="1" applyFont="1"/>
    <xf numFmtId="0" fontId="39" fillId="0" borderId="0" xfId="0" applyFont="1" applyBorder="1"/>
    <xf numFmtId="3" fontId="39" fillId="0" borderId="0" xfId="0" applyNumberFormat="1" applyFont="1" applyBorder="1"/>
    <xf numFmtId="3" fontId="39" fillId="0" borderId="0" xfId="0" applyNumberFormat="1" applyFont="1" applyFill="1" applyBorder="1" applyAlignment="1">
      <alignment horizontal="right"/>
    </xf>
    <xf numFmtId="3" fontId="65" fillId="0" borderId="0" xfId="0" applyNumberFormat="1" applyFont="1"/>
    <xf numFmtId="3" fontId="39" fillId="0" borderId="0" xfId="0" applyNumberFormat="1" applyFont="1" applyBorder="1" applyAlignment="1">
      <alignment horizontal="right" readingOrder="2"/>
    </xf>
    <xf numFmtId="4" fontId="65" fillId="0" borderId="0" xfId="0" applyNumberFormat="1" applyFont="1" applyBorder="1" applyAlignment="1">
      <alignment horizontal="right" readingOrder="2"/>
    </xf>
    <xf numFmtId="0" fontId="65" fillId="0" borderId="0" xfId="0" applyFont="1"/>
    <xf numFmtId="0" fontId="73" fillId="0" borderId="0" xfId="0" applyFont="1" applyBorder="1" applyAlignment="1">
      <alignment horizontal="left" wrapText="1" indent="1"/>
    </xf>
    <xf numFmtId="170" fontId="73" fillId="0" borderId="0" xfId="1" quotePrefix="1" applyNumberFormat="1" applyFont="1" applyBorder="1" applyAlignment="1">
      <alignment readingOrder="2"/>
    </xf>
    <xf numFmtId="170" fontId="73" fillId="0" borderId="0" xfId="1" quotePrefix="1" applyNumberFormat="1" applyFont="1" applyFill="1" applyBorder="1" applyAlignment="1">
      <alignment readingOrder="2"/>
    </xf>
    <xf numFmtId="170" fontId="73" fillId="0" borderId="0" xfId="1" applyNumberFormat="1" applyFont="1" applyBorder="1" applyAlignment="1">
      <alignment readingOrder="2"/>
    </xf>
    <xf numFmtId="0" fontId="39" fillId="0" borderId="3" xfId="0" applyFont="1" applyBorder="1"/>
    <xf numFmtId="0" fontId="39"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39" fillId="0" borderId="0" xfId="0" applyNumberFormat="1" applyFont="1" applyBorder="1" applyAlignment="1">
      <alignment horizontal="right"/>
    </xf>
    <xf numFmtId="0" fontId="39" fillId="0" borderId="0" xfId="0" applyFont="1" applyFill="1" applyBorder="1" applyAlignment="1">
      <alignment horizontal="right"/>
    </xf>
    <xf numFmtId="0" fontId="39" fillId="0" borderId="7" xfId="0" applyFont="1" applyBorder="1" applyAlignment="1">
      <alignment wrapText="1"/>
    </xf>
    <xf numFmtId="3" fontId="39" fillId="0" borderId="0" xfId="1" applyNumberFormat="1" applyFont="1" applyBorder="1" applyAlignment="1">
      <alignment horizontal="right"/>
    </xf>
    <xf numFmtId="3" fontId="39" fillId="0" borderId="0" xfId="1" applyNumberFormat="1" applyFont="1" applyBorder="1"/>
    <xf numFmtId="165" fontId="39" fillId="0" borderId="0" xfId="1" applyNumberFormat="1" applyFont="1" applyBorder="1"/>
    <xf numFmtId="3" fontId="73" fillId="0" borderId="0" xfId="1" applyNumberFormat="1" applyFont="1" applyBorder="1"/>
    <xf numFmtId="166" fontId="21" fillId="0" borderId="0" xfId="1" applyNumberFormat="1" applyFont="1" applyFill="1"/>
    <xf numFmtId="166" fontId="23" fillId="0" borderId="0" xfId="1" applyNumberFormat="1" applyFont="1"/>
    <xf numFmtId="37" fontId="23" fillId="0" borderId="0" xfId="0" applyNumberFormat="1" applyFont="1"/>
    <xf numFmtId="3" fontId="23" fillId="0" borderId="0" xfId="0" applyNumberFormat="1" applyFont="1" applyAlignment="1">
      <alignment vertical="top"/>
    </xf>
    <xf numFmtId="4" fontId="23" fillId="0" borderId="0" xfId="0" applyNumberFormat="1" applyFont="1"/>
    <xf numFmtId="167" fontId="35" fillId="0" borderId="19" xfId="0" applyNumberFormat="1" applyFont="1" applyBorder="1" applyAlignment="1">
      <alignment horizontal="center" vertical="center"/>
    </xf>
    <xf numFmtId="167" fontId="35" fillId="0" borderId="16" xfId="0" applyNumberFormat="1" applyFont="1" applyBorder="1" applyAlignment="1">
      <alignment horizontal="center" vertical="center"/>
    </xf>
    <xf numFmtId="14" fontId="35" fillId="0" borderId="16" xfId="0" applyNumberFormat="1" applyFont="1" applyBorder="1" applyAlignment="1">
      <alignment horizontal="center" vertical="center"/>
    </xf>
    <xf numFmtId="0" fontId="39" fillId="0" borderId="0" xfId="0" applyFont="1" applyFill="1" applyBorder="1" applyAlignment="1"/>
    <xf numFmtId="0" fontId="26" fillId="0" borderId="13" xfId="0" applyFont="1" applyFill="1" applyBorder="1" applyAlignment="1">
      <alignment horizontal="center" vertical="center"/>
    </xf>
    <xf numFmtId="0" fontId="26" fillId="0" borderId="13" xfId="11" applyFont="1" applyBorder="1" applyAlignment="1">
      <alignment horizontal="center" vertical="center" wrapText="1"/>
    </xf>
    <xf numFmtId="0" fontId="72" fillId="0" borderId="13" xfId="0" applyFont="1" applyFill="1" applyBorder="1" applyAlignment="1">
      <alignment horizontal="center" vertical="center"/>
    </xf>
    <xf numFmtId="0" fontId="72" fillId="0" borderId="13" xfId="11" applyFont="1" applyBorder="1" applyAlignment="1">
      <alignment horizontal="center" vertical="center" wrapText="1"/>
    </xf>
    <xf numFmtId="174" fontId="0" fillId="0" borderId="0" xfId="0" applyNumberFormat="1"/>
    <xf numFmtId="175" fontId="0" fillId="0" borderId="0" xfId="0" applyNumberFormat="1"/>
    <xf numFmtId="169" fontId="23" fillId="0" borderId="0" xfId="14" applyNumberFormat="1" applyFont="1" applyBorder="1" applyAlignment="1">
      <alignment horizontal="right"/>
    </xf>
    <xf numFmtId="0" fontId="29" fillId="0" borderId="16" xfId="0" applyFont="1" applyBorder="1" applyAlignment="1"/>
    <xf numFmtId="14" fontId="24" fillId="0" borderId="16" xfId="0" applyNumberFormat="1" applyFont="1" applyBorder="1" applyAlignment="1">
      <alignment horizontal="center" vertical="center"/>
    </xf>
    <xf numFmtId="0" fontId="23" fillId="0" borderId="38" xfId="11" applyFont="1" applyBorder="1"/>
    <xf numFmtId="3" fontId="26" fillId="0" borderId="38" xfId="11" applyNumberFormat="1" applyFont="1" applyBorder="1" applyAlignment="1">
      <alignment horizontal="center" vertical="center"/>
    </xf>
    <xf numFmtId="0" fontId="39" fillId="0" borderId="5" xfId="0" applyFont="1" applyBorder="1"/>
    <xf numFmtId="0" fontId="29" fillId="0" borderId="0" xfId="0" applyFont="1" applyFill="1" applyBorder="1" applyAlignment="1">
      <alignment horizontal="center" wrapText="1"/>
    </xf>
    <xf numFmtId="0" fontId="28" fillId="0" borderId="16" xfId="0" applyFont="1" applyBorder="1" applyAlignment="1">
      <alignment horizontal="center"/>
    </xf>
    <xf numFmtId="0" fontId="73" fillId="0" borderId="0" xfId="0" applyFont="1" applyBorder="1" applyAlignment="1"/>
    <xf numFmtId="0" fontId="23" fillId="0" borderId="0" xfId="0" applyFont="1" applyFill="1" applyAlignment="1"/>
    <xf numFmtId="0" fontId="0" fillId="0" borderId="0" xfId="0" applyAlignment="1"/>
    <xf numFmtId="0" fontId="23" fillId="0" borderId="37" xfId="0" applyFont="1" applyBorder="1" applyAlignment="1">
      <alignment horizontal="center" vertical="center"/>
    </xf>
    <xf numFmtId="0" fontId="39" fillId="0" borderId="19" xfId="0" applyFont="1" applyBorder="1"/>
    <xf numFmtId="0" fontId="39" fillId="0" borderId="17" xfId="0" applyFont="1" applyBorder="1"/>
    <xf numFmtId="17" fontId="39" fillId="0" borderId="19" xfId="0" quotePrefix="1" applyNumberFormat="1" applyFont="1" applyBorder="1" applyAlignment="1">
      <alignment horizontal="center"/>
    </xf>
    <xf numFmtId="17" fontId="39" fillId="0" borderId="16" xfId="0" quotePrefix="1" applyNumberFormat="1" applyFont="1" applyBorder="1" applyAlignment="1">
      <alignment horizontal="center" wrapText="1"/>
    </xf>
    <xf numFmtId="17" fontId="39" fillId="0" borderId="17" xfId="0" quotePrefix="1" applyNumberFormat="1" applyFont="1" applyBorder="1" applyAlignment="1">
      <alignment horizontal="center" wrapText="1"/>
    </xf>
    <xf numFmtId="17" fontId="39" fillId="0" borderId="0" xfId="0" quotePrefix="1" applyNumberFormat="1" applyFont="1" applyBorder="1" applyAlignment="1">
      <alignment horizontal="center" wrapText="1"/>
    </xf>
    <xf numFmtId="0" fontId="39" fillId="0" borderId="5" xfId="0" applyFont="1" applyBorder="1" applyAlignment="1">
      <alignment horizontal="center" vertical="center"/>
    </xf>
    <xf numFmtId="0" fontId="39" fillId="0" borderId="7" xfId="0" applyFont="1" applyBorder="1" applyAlignment="1">
      <alignment horizontal="center" vertical="center"/>
    </xf>
    <xf numFmtId="166" fontId="73" fillId="0" borderId="3" xfId="0" applyNumberFormat="1" applyFont="1" applyBorder="1" applyAlignment="1">
      <alignment horizontal="center" vertical="center"/>
    </xf>
    <xf numFmtId="0" fontId="39"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7" fillId="0" borderId="0" xfId="0" applyFont="1" applyFill="1" applyBorder="1" applyAlignment="1">
      <alignment horizontal="center"/>
    </xf>
    <xf numFmtId="0" fontId="73" fillId="0" borderId="0" xfId="0" applyFont="1" applyFill="1" applyBorder="1" applyAlignment="1">
      <alignment horizontal="center"/>
    </xf>
    <xf numFmtId="166" fontId="39" fillId="0" borderId="5" xfId="0" applyNumberFormat="1" applyFont="1" applyBorder="1"/>
    <xf numFmtId="166" fontId="65" fillId="0" borderId="7" xfId="0" applyNumberFormat="1" applyFont="1" applyBorder="1"/>
    <xf numFmtId="166" fontId="65" fillId="0" borderId="3" xfId="0" applyNumberFormat="1" applyFont="1" applyBorder="1"/>
    <xf numFmtId="3" fontId="39" fillId="0" borderId="5" xfId="1" quotePrefix="1" applyNumberFormat="1" applyFont="1" applyFill="1" applyBorder="1" applyAlignment="1">
      <alignment readingOrder="2"/>
    </xf>
    <xf numFmtId="3" fontId="39" fillId="0" borderId="0" xfId="1" quotePrefix="1" applyNumberFormat="1" applyFont="1" applyFill="1" applyBorder="1" applyAlignment="1">
      <alignment readingOrder="2"/>
    </xf>
    <xf numFmtId="3" fontId="39" fillId="0" borderId="5" xfId="1" applyNumberFormat="1" applyFont="1" applyBorder="1" applyAlignment="1">
      <alignment horizontal="right" readingOrder="2"/>
    </xf>
    <xf numFmtId="3" fontId="65" fillId="0" borderId="0" xfId="1" applyNumberFormat="1" applyFont="1" applyFill="1" applyBorder="1" applyAlignment="1">
      <alignment horizontal="right" readingOrder="2"/>
    </xf>
    <xf numFmtId="9" fontId="78" fillId="0" borderId="3" xfId="14" applyFont="1" applyFill="1" applyBorder="1" applyAlignment="1">
      <alignment horizontal="right" readingOrder="2"/>
    </xf>
    <xf numFmtId="0" fontId="39" fillId="0" borderId="5" xfId="0" applyFont="1" applyBorder="1" applyAlignment="1">
      <alignment horizontal="right"/>
    </xf>
    <xf numFmtId="3" fontId="39" fillId="0" borderId="5" xfId="1" applyNumberFormat="1" applyFont="1" applyFill="1" applyBorder="1" applyAlignment="1">
      <alignment horizontal="right" readingOrder="2"/>
    </xf>
    <xf numFmtId="170" fontId="39" fillId="0" borderId="0" xfId="0" applyNumberFormat="1" applyFont="1"/>
    <xf numFmtId="3" fontId="65" fillId="0" borderId="7" xfId="1" applyNumberFormat="1" applyFont="1" applyFill="1" applyBorder="1" applyAlignment="1">
      <alignment horizontal="right" readingOrder="2"/>
    </xf>
    <xf numFmtId="170" fontId="39" fillId="0" borderId="0" xfId="1" quotePrefix="1" applyNumberFormat="1" applyFont="1" applyFill="1" applyBorder="1" applyAlignment="1"/>
    <xf numFmtId="3" fontId="39" fillId="0" borderId="0" xfId="1" quotePrefix="1" applyNumberFormat="1" applyFont="1" applyFill="1" applyBorder="1" applyAlignment="1"/>
    <xf numFmtId="0" fontId="39" fillId="0" borderId="5" xfId="0" applyFont="1" applyBorder="1" applyAlignment="1">
      <alignment horizontal="left"/>
    </xf>
    <xf numFmtId="0" fontId="39" fillId="0" borderId="5" xfId="0" applyFont="1" applyFill="1" applyBorder="1"/>
    <xf numFmtId="0" fontId="39" fillId="0" borderId="7" xfId="0" applyFont="1" applyFill="1" applyBorder="1" applyAlignment="1">
      <alignment horizontal="left" wrapText="1"/>
    </xf>
    <xf numFmtId="3" fontId="39" fillId="0" borderId="5" xfId="0" applyNumberFormat="1" applyFont="1" applyBorder="1" applyAlignment="1">
      <alignment horizontal="right"/>
    </xf>
    <xf numFmtId="3" fontId="39" fillId="0" borderId="16" xfId="0" applyNumberFormat="1" applyFont="1" applyBorder="1" applyAlignment="1">
      <alignment readingOrder="2"/>
    </xf>
    <xf numFmtId="3" fontId="39" fillId="0" borderId="19" xfId="1" applyNumberFormat="1" applyFont="1" applyFill="1" applyBorder="1" applyAlignment="1">
      <alignment horizontal="right" readingOrder="2"/>
    </xf>
    <xf numFmtId="3" fontId="65" fillId="0" borderId="17" xfId="1" applyNumberFormat="1" applyFont="1" applyFill="1" applyBorder="1" applyAlignment="1">
      <alignment horizontal="right" readingOrder="2"/>
    </xf>
    <xf numFmtId="9" fontId="78" fillId="0" borderId="2" xfId="14" applyFont="1" applyFill="1" applyBorder="1" applyAlignment="1">
      <alignment horizontal="right" readingOrder="2"/>
    </xf>
    <xf numFmtId="0" fontId="39" fillId="0" borderId="8" xfId="0" applyFont="1" applyBorder="1"/>
    <xf numFmtId="0" fontId="39" fillId="0" borderId="10" xfId="0" applyFont="1" applyBorder="1"/>
    <xf numFmtId="0" fontId="39" fillId="0" borderId="6" xfId="0" applyFont="1" applyBorder="1"/>
    <xf numFmtId="166" fontId="80" fillId="0" borderId="7" xfId="0" applyNumberFormat="1" applyFont="1" applyFill="1" applyBorder="1" applyAlignment="1">
      <alignment horizontal="center" vertical="center"/>
    </xf>
    <xf numFmtId="3" fontId="65" fillId="0" borderId="7" xfId="1" applyNumberFormat="1" applyFont="1" applyBorder="1" applyAlignment="1">
      <alignment horizontal="right" readingOrder="2"/>
    </xf>
    <xf numFmtId="9" fontId="78" fillId="0" borderId="3" xfId="14" applyFont="1" applyBorder="1" applyAlignment="1">
      <alignment horizontal="right" readingOrder="2"/>
    </xf>
    <xf numFmtId="0" fontId="39" fillId="0" borderId="5" xfId="0" applyFont="1" applyFill="1" applyBorder="1" applyAlignment="1">
      <alignment horizontal="left"/>
    </xf>
    <xf numFmtId="0" fontId="39" fillId="0" borderId="0" xfId="0" applyFont="1" applyFill="1" applyBorder="1" applyAlignment="1">
      <alignment horizontal="left" wrapText="1"/>
    </xf>
    <xf numFmtId="0" fontId="39" fillId="0" borderId="16" xfId="0" applyFont="1" applyBorder="1"/>
    <xf numFmtId="3" fontId="39" fillId="0" borderId="19" xfId="1" quotePrefix="1" applyNumberFormat="1" applyFont="1" applyFill="1" applyBorder="1" applyAlignment="1">
      <alignment readingOrder="2"/>
    </xf>
    <xf numFmtId="3" fontId="39" fillId="0" borderId="16" xfId="1" quotePrefix="1" applyNumberFormat="1" applyFont="1" applyFill="1" applyBorder="1" applyAlignment="1">
      <alignment readingOrder="2"/>
    </xf>
    <xf numFmtId="3" fontId="65" fillId="0" borderId="17" xfId="1" applyNumberFormat="1" applyFont="1" applyBorder="1" applyAlignment="1">
      <alignment horizontal="right" readingOrder="2"/>
    </xf>
    <xf numFmtId="9" fontId="78" fillId="0" borderId="2" xfId="14" applyFont="1" applyBorder="1" applyAlignment="1">
      <alignment horizontal="right" readingOrder="2"/>
    </xf>
    <xf numFmtId="166" fontId="39" fillId="0" borderId="0" xfId="1" applyNumberFormat="1" applyFont="1"/>
    <xf numFmtId="172" fontId="39" fillId="0" borderId="0" xfId="0" applyNumberFormat="1" applyFont="1" applyBorder="1"/>
    <xf numFmtId="171" fontId="39" fillId="0" borderId="0" xfId="0" applyNumberFormat="1" applyFont="1"/>
    <xf numFmtId="0" fontId="39" fillId="0" borderId="8" xfId="0" applyFont="1" applyBorder="1" applyAlignment="1">
      <alignment horizontal="center" vertical="center" wrapText="1"/>
    </xf>
    <xf numFmtId="0" fontId="65"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68" fillId="0" borderId="11" xfId="0" applyFont="1" applyBorder="1" applyAlignment="1">
      <alignment horizontal="left"/>
    </xf>
    <xf numFmtId="0" fontId="39" fillId="0" borderId="3" xfId="0" applyFont="1" applyBorder="1" applyAlignment="1">
      <alignment horizontal="center" vertical="top" wrapText="1"/>
    </xf>
    <xf numFmtId="0" fontId="68" fillId="0" borderId="3" xfId="0" applyFont="1" applyBorder="1"/>
    <xf numFmtId="3" fontId="39" fillId="0" borderId="5" xfId="1" applyNumberFormat="1" applyFont="1" applyFill="1" applyBorder="1" applyAlignment="1">
      <alignment readingOrder="2"/>
    </xf>
    <xf numFmtId="3" fontId="39" fillId="0" borderId="0" xfId="1" applyNumberFormat="1" applyFont="1" applyFill="1" applyBorder="1" applyAlignment="1">
      <alignment horizontal="right" readingOrder="2"/>
    </xf>
    <xf numFmtId="3" fontId="39" fillId="0" borderId="0" xfId="1" applyNumberFormat="1" applyFont="1" applyBorder="1" applyAlignment="1">
      <alignment readingOrder="2"/>
    </xf>
    <xf numFmtId="3" fontId="39" fillId="0" borderId="0" xfId="1" applyNumberFormat="1" applyFont="1" applyFill="1" applyBorder="1" applyAlignment="1">
      <alignment readingOrder="2"/>
    </xf>
    <xf numFmtId="3" fontId="39" fillId="0" borderId="7" xfId="1" applyNumberFormat="1" applyFont="1" applyBorder="1" applyAlignment="1">
      <alignment readingOrder="2"/>
    </xf>
    <xf numFmtId="3" fontId="39" fillId="0" borderId="3" xfId="1" applyNumberFormat="1" applyFont="1" applyBorder="1" applyAlignment="1">
      <alignment readingOrder="2"/>
    </xf>
    <xf numFmtId="0" fontId="78" fillId="0" borderId="3" xfId="19" applyFont="1" applyBorder="1" applyAlignment="1">
      <alignment horizontal="left" indent="1"/>
    </xf>
    <xf numFmtId="170" fontId="39" fillId="0" borderId="5" xfId="1" applyNumberFormat="1" applyFont="1" applyBorder="1"/>
    <xf numFmtId="170" fontId="39" fillId="0" borderId="0" xfId="1" applyNumberFormat="1" applyFont="1" applyBorder="1"/>
    <xf numFmtId="170" fontId="39" fillId="0" borderId="0" xfId="1" applyNumberFormat="1" applyFont="1" applyFill="1" applyBorder="1"/>
    <xf numFmtId="170" fontId="39" fillId="0" borderId="0" xfId="1" applyNumberFormat="1" applyFont="1" applyFill="1" applyBorder="1" applyAlignment="1">
      <alignment readingOrder="2"/>
    </xf>
    <xf numFmtId="170" fontId="39" fillId="0" borderId="5" xfId="1" applyNumberFormat="1" applyFont="1" applyFill="1" applyBorder="1"/>
    <xf numFmtId="170" fontId="39" fillId="0" borderId="0" xfId="1" applyNumberFormat="1" applyFont="1"/>
    <xf numFmtId="170" fontId="39" fillId="0" borderId="0" xfId="1" applyNumberFormat="1" applyFont="1" applyFill="1"/>
    <xf numFmtId="0" fontId="39" fillId="0" borderId="3" xfId="0" applyFont="1" applyBorder="1" applyAlignment="1">
      <alignment horizontal="left" indent="1"/>
    </xf>
    <xf numFmtId="170" fontId="39" fillId="0" borderId="0" xfId="1" applyNumberFormat="1" applyFont="1" applyFill="1" applyBorder="1" applyAlignment="1">
      <alignment horizontal="right" readingOrder="2"/>
    </xf>
    <xf numFmtId="0" fontId="39" fillId="0" borderId="3" xfId="0" applyFont="1" applyBorder="1" applyAlignment="1">
      <alignment horizontal="left" vertical="center" wrapText="1" indent="1"/>
    </xf>
    <xf numFmtId="170" fontId="39" fillId="0" borderId="0" xfId="1" applyNumberFormat="1" applyFont="1" applyBorder="1" applyAlignment="1"/>
    <xf numFmtId="170" fontId="39" fillId="0" borderId="0" xfId="1" applyNumberFormat="1" applyFont="1" applyFill="1" applyBorder="1" applyAlignment="1"/>
    <xf numFmtId="0" fontId="73" fillId="0" borderId="19" xfId="0" applyFont="1" applyBorder="1" applyAlignment="1">
      <alignment horizontal="left" wrapText="1" indent="1"/>
    </xf>
    <xf numFmtId="170" fontId="73" fillId="0" borderId="19" xfId="1" quotePrefix="1" applyNumberFormat="1" applyFont="1" applyBorder="1" applyAlignment="1">
      <alignment readingOrder="2"/>
    </xf>
    <xf numFmtId="170" fontId="73" fillId="0" borderId="16" xfId="1" quotePrefix="1" applyNumberFormat="1" applyFont="1" applyBorder="1" applyAlignment="1">
      <alignment readingOrder="2"/>
    </xf>
    <xf numFmtId="170" fontId="73" fillId="0" borderId="17" xfId="1" quotePrefix="1" applyNumberFormat="1" applyFont="1" applyBorder="1" applyAlignment="1">
      <alignment readingOrder="2"/>
    </xf>
    <xf numFmtId="170" fontId="73" fillId="0" borderId="17" xfId="1" applyNumberFormat="1" applyFont="1" applyBorder="1" applyAlignment="1">
      <alignment readingOrder="2"/>
    </xf>
    <xf numFmtId="0" fontId="39" fillId="0" borderId="0" xfId="0" applyFont="1" applyAlignment="1">
      <alignment vertical="top"/>
    </xf>
    <xf numFmtId="0" fontId="85" fillId="0" borderId="0" xfId="0" applyFont="1" applyFill="1" applyAlignment="1">
      <alignment vertical="top"/>
    </xf>
    <xf numFmtId="166" fontId="86" fillId="0" borderId="0" xfId="1" applyNumberFormat="1" applyFont="1" applyFill="1" applyAlignment="1">
      <alignment vertical="top"/>
    </xf>
    <xf numFmtId="166" fontId="39" fillId="0" borderId="0" xfId="1" applyNumberFormat="1" applyFont="1" applyAlignment="1">
      <alignment vertical="top"/>
    </xf>
    <xf numFmtId="37" fontId="39" fillId="0" borderId="0" xfId="0" applyNumberFormat="1" applyFont="1" applyAlignment="1">
      <alignment vertical="top"/>
    </xf>
    <xf numFmtId="0" fontId="68" fillId="0" borderId="13" xfId="0" applyFont="1" applyBorder="1" applyAlignment="1">
      <alignment horizontal="left"/>
    </xf>
    <xf numFmtId="17" fontId="39" fillId="0" borderId="14" xfId="0" quotePrefix="1" applyNumberFormat="1" applyFont="1" applyBorder="1" applyAlignment="1">
      <alignment horizontal="center" vertical="center" wrapText="1"/>
    </xf>
    <xf numFmtId="17" fontId="39" fillId="0" borderId="15" xfId="0" quotePrefix="1" applyNumberFormat="1" applyFont="1" applyBorder="1" applyAlignment="1">
      <alignment horizontal="center" vertical="center" wrapText="1"/>
    </xf>
    <xf numFmtId="0" fontId="39"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39" fillId="0" borderId="5" xfId="0" applyFont="1" applyBorder="1" applyAlignment="1">
      <alignment readingOrder="1"/>
    </xf>
    <xf numFmtId="0" fontId="39" fillId="0" borderId="0" xfId="0" applyFont="1" applyBorder="1" applyAlignment="1">
      <alignment readingOrder="1"/>
    </xf>
    <xf numFmtId="0" fontId="73" fillId="0" borderId="0" xfId="0" applyFont="1" applyBorder="1" applyAlignment="1">
      <alignment readingOrder="1"/>
    </xf>
    <xf numFmtId="0" fontId="39" fillId="0" borderId="0" xfId="0" applyFont="1" applyFill="1" applyBorder="1" applyAlignment="1">
      <alignment readingOrder="1"/>
    </xf>
    <xf numFmtId="0" fontId="39" fillId="0" borderId="7" xfId="0" applyFont="1" applyBorder="1" applyAlignment="1">
      <alignment readingOrder="1"/>
    </xf>
    <xf numFmtId="3" fontId="39" fillId="0" borderId="3" xfId="0" applyNumberFormat="1" applyFont="1" applyBorder="1" applyAlignment="1">
      <alignment readingOrder="1"/>
    </xf>
    <xf numFmtId="3" fontId="39" fillId="0" borderId="0" xfId="0" applyNumberFormat="1" applyFont="1" applyBorder="1" applyAlignment="1">
      <alignment readingOrder="1"/>
    </xf>
    <xf numFmtId="9" fontId="39" fillId="0" borderId="3" xfId="0" applyNumberFormat="1" applyFont="1" applyBorder="1" applyAlignment="1">
      <alignment readingOrder="1"/>
    </xf>
    <xf numFmtId="0" fontId="39" fillId="0" borderId="5" xfId="0" applyFont="1" applyBorder="1" applyAlignment="1">
      <alignment vertical="top"/>
    </xf>
    <xf numFmtId="170" fontId="39" fillId="0" borderId="5" xfId="0" applyNumberFormat="1" applyFont="1" applyBorder="1" applyAlignment="1">
      <alignment readingOrder="1"/>
    </xf>
    <xf numFmtId="170" fontId="39" fillId="0" borderId="0" xfId="0" applyNumberFormat="1" applyFont="1" applyBorder="1" applyAlignment="1">
      <alignment readingOrder="1"/>
    </xf>
    <xf numFmtId="169" fontId="39" fillId="0" borderId="0" xfId="0" applyNumberFormat="1" applyFont="1" applyBorder="1" applyAlignment="1">
      <alignment readingOrder="1"/>
    </xf>
    <xf numFmtId="3" fontId="39" fillId="0" borderId="7" xfId="10" applyNumberFormat="1" applyFont="1" applyBorder="1" applyAlignment="1" applyProtection="1">
      <alignment horizontal="right"/>
    </xf>
    <xf numFmtId="3" fontId="39" fillId="0" borderId="0" xfId="0" applyNumberFormat="1" applyFont="1" applyAlignment="1">
      <alignment readingOrder="1"/>
    </xf>
    <xf numFmtId="3" fontId="39" fillId="0" borderId="3" xfId="0" applyNumberFormat="1" applyFont="1" applyFill="1" applyBorder="1" applyAlignment="1">
      <alignment readingOrder="1"/>
    </xf>
    <xf numFmtId="0" fontId="39" fillId="0" borderId="5" xfId="0" applyFont="1" applyBorder="1" applyAlignment="1">
      <alignment horizontal="left" vertical="top"/>
    </xf>
    <xf numFmtId="3" fontId="39" fillId="0" borderId="0" xfId="0" applyNumberFormat="1" applyFont="1" applyFill="1" applyBorder="1" applyAlignment="1">
      <alignment readingOrder="1"/>
    </xf>
    <xf numFmtId="3" fontId="39" fillId="0" borderId="3" xfId="0" applyNumberFormat="1" applyFont="1" applyBorder="1" applyAlignment="1">
      <alignment horizontal="right" readingOrder="1"/>
    </xf>
    <xf numFmtId="3" fontId="39" fillId="0" borderId="0" xfId="0" applyNumberFormat="1" applyFont="1" applyAlignment="1">
      <alignment horizontal="right" readingOrder="1"/>
    </xf>
    <xf numFmtId="9" fontId="39" fillId="0" borderId="3" xfId="0" applyNumberFormat="1" applyFont="1" applyBorder="1" applyAlignment="1">
      <alignment horizontal="right" readingOrder="1"/>
    </xf>
    <xf numFmtId="0" fontId="39" fillId="0" borderId="5" xfId="0" applyFont="1" applyFill="1" applyBorder="1" applyAlignment="1">
      <alignment vertical="top"/>
    </xf>
    <xf numFmtId="170" fontId="39" fillId="0" borderId="5" xfId="0" applyNumberFormat="1" applyFont="1" applyFill="1" applyBorder="1" applyAlignment="1">
      <alignment readingOrder="1"/>
    </xf>
    <xf numFmtId="170" fontId="39" fillId="0" borderId="0" xfId="1" applyNumberFormat="1" applyFont="1" applyFill="1" applyBorder="1" applyAlignment="1">
      <alignment readingOrder="1"/>
    </xf>
    <xf numFmtId="3" fontId="39" fillId="0" borderId="7" xfId="10" applyNumberFormat="1" applyFont="1" applyFill="1" applyBorder="1" applyAlignment="1" applyProtection="1">
      <alignment horizontal="right"/>
    </xf>
    <xf numFmtId="3" fontId="39" fillId="0" borderId="3" xfId="0" applyNumberFormat="1" applyFont="1" applyBorder="1"/>
    <xf numFmtId="170" fontId="39" fillId="0" borderId="0" xfId="0" applyNumberFormat="1" applyFont="1" applyFill="1" applyAlignment="1">
      <alignment horizontal="right"/>
    </xf>
    <xf numFmtId="9" fontId="39" fillId="0" borderId="3" xfId="0" applyNumberFormat="1" applyFont="1" applyFill="1" applyBorder="1" applyAlignment="1">
      <alignment readingOrder="1"/>
    </xf>
    <xf numFmtId="0" fontId="39" fillId="0" borderId="3" xfId="0" applyFont="1" applyFill="1" applyBorder="1"/>
    <xf numFmtId="170" fontId="39" fillId="0" borderId="0" xfId="0" applyNumberFormat="1" applyFont="1" applyFill="1" applyBorder="1" applyAlignment="1">
      <alignment readingOrder="1"/>
    </xf>
    <xf numFmtId="166" fontId="39" fillId="0" borderId="0" xfId="1" applyNumberFormat="1" applyFont="1" applyFill="1" applyBorder="1" applyAlignment="1">
      <alignment readingOrder="1"/>
    </xf>
    <xf numFmtId="166" fontId="39" fillId="0" borderId="0" xfId="0" applyNumberFormat="1" applyFont="1" applyFill="1"/>
    <xf numFmtId="0" fontId="39" fillId="0" borderId="4" xfId="0" applyFont="1" applyBorder="1"/>
    <xf numFmtId="170" fontId="39" fillId="0" borderId="19" xfId="0" applyNumberFormat="1" applyFont="1" applyBorder="1" applyAlignment="1">
      <alignment readingOrder="1"/>
    </xf>
    <xf numFmtId="170" fontId="39" fillId="0" borderId="16" xfId="0" applyNumberFormat="1" applyFont="1" applyBorder="1" applyAlignment="1">
      <alignment readingOrder="1"/>
    </xf>
    <xf numFmtId="170" fontId="39" fillId="0" borderId="17" xfId="0" applyNumberFormat="1" applyFont="1" applyBorder="1" applyAlignment="1">
      <alignment readingOrder="1"/>
    </xf>
    <xf numFmtId="3" fontId="39" fillId="0" borderId="9" xfId="0" applyNumberFormat="1" applyFont="1" applyBorder="1" applyAlignment="1">
      <alignment readingOrder="1"/>
    </xf>
    <xf numFmtId="9" fontId="39" fillId="0" borderId="2" xfId="0" applyNumberFormat="1" applyFont="1" applyBorder="1" applyAlignment="1">
      <alignment readingOrder="1"/>
    </xf>
    <xf numFmtId="164" fontId="39" fillId="0" borderId="0" xfId="0" applyNumberFormat="1" applyFont="1" applyBorder="1"/>
    <xf numFmtId="0" fontId="39" fillId="0" borderId="0" xfId="0" applyFont="1" applyAlignment="1">
      <alignment horizontal="right" vertical="top"/>
    </xf>
    <xf numFmtId="3" fontId="39" fillId="0" borderId="0" xfId="0" applyNumberFormat="1" applyFont="1" applyAlignment="1">
      <alignment horizontal="right" vertical="top"/>
    </xf>
    <xf numFmtId="14" fontId="39" fillId="0" borderId="0" xfId="0" applyNumberFormat="1" applyFont="1" applyAlignment="1">
      <alignment horizontal="right" vertical="top"/>
    </xf>
    <xf numFmtId="3" fontId="39" fillId="0" borderId="0" xfId="0" applyNumberFormat="1" applyFont="1" applyAlignment="1">
      <alignment vertical="top"/>
    </xf>
    <xf numFmtId="2" fontId="39" fillId="0" borderId="0" xfId="0" applyNumberFormat="1" applyFont="1" applyAlignment="1">
      <alignment vertical="top"/>
    </xf>
    <xf numFmtId="2" fontId="39" fillId="0" borderId="0" xfId="0" applyNumberFormat="1" applyFont="1" applyBorder="1" applyAlignment="1">
      <alignment vertical="top" readingOrder="1"/>
    </xf>
    <xf numFmtId="3" fontId="39" fillId="0" borderId="0" xfId="0" applyNumberFormat="1" applyFont="1" applyBorder="1" applyAlignment="1">
      <alignment vertical="top" readingOrder="1"/>
    </xf>
    <xf numFmtId="0" fontId="39" fillId="0" borderId="0" xfId="0" applyFont="1" applyBorder="1" applyAlignment="1">
      <alignment vertical="top"/>
    </xf>
    <xf numFmtId="37" fontId="39" fillId="0" borderId="0" xfId="1" applyNumberFormat="1" applyFont="1" applyAlignment="1">
      <alignment vertical="top"/>
    </xf>
    <xf numFmtId="3" fontId="39" fillId="0" borderId="0" xfId="0" applyNumberFormat="1" applyFont="1" applyFill="1" applyBorder="1" applyAlignment="1">
      <alignment vertical="top" readingOrder="1"/>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17" fontId="39" fillId="0" borderId="8" xfId="0" quotePrefix="1" applyNumberFormat="1" applyFont="1" applyBorder="1" applyAlignment="1">
      <alignment horizontal="center" vertical="center" wrapText="1"/>
    </xf>
    <xf numFmtId="17" fontId="39" fillId="0" borderId="10" xfId="0" quotePrefix="1" applyNumberFormat="1" applyFont="1" applyBorder="1" applyAlignment="1">
      <alignment horizontal="center" vertical="center" wrapText="1"/>
    </xf>
    <xf numFmtId="17" fontId="39" fillId="0" borderId="6" xfId="0" quotePrefix="1" applyNumberFormat="1" applyFont="1" applyBorder="1" applyAlignment="1">
      <alignment horizontal="center" vertical="center" wrapText="1"/>
    </xf>
    <xf numFmtId="3" fontId="39" fillId="0" borderId="0" xfId="0" applyNumberFormat="1" applyFont="1" applyAlignment="1">
      <alignment horizontal="right"/>
    </xf>
    <xf numFmtId="0" fontId="39" fillId="0" borderId="3" xfId="0" applyFont="1" applyBorder="1" applyAlignment="1">
      <alignment horizontal="left"/>
    </xf>
    <xf numFmtId="3" fontId="68" fillId="0" borderId="5" xfId="0" applyNumberFormat="1" applyFont="1" applyBorder="1" applyAlignment="1"/>
    <xf numFmtId="3" fontId="39" fillId="0" borderId="5" xfId="0" applyNumberFormat="1" applyFont="1" applyBorder="1" applyAlignment="1"/>
    <xf numFmtId="170" fontId="39" fillId="0" borderId="0" xfId="0" applyNumberFormat="1" applyFont="1" applyBorder="1" applyAlignment="1">
      <alignment horizontal="right"/>
    </xf>
    <xf numFmtId="170" fontId="68" fillId="0" borderId="3" xfId="0" applyNumberFormat="1" applyFont="1" applyBorder="1" applyAlignment="1">
      <alignment horizontal="right"/>
    </xf>
    <xf numFmtId="170" fontId="39" fillId="0" borderId="0" xfId="1" applyNumberFormat="1" applyFont="1" applyBorder="1" applyAlignment="1">
      <alignment horizontal="right"/>
    </xf>
    <xf numFmtId="170" fontId="68" fillId="0" borderId="3" xfId="1" applyNumberFormat="1" applyFont="1" applyBorder="1" applyAlignment="1">
      <alignment horizontal="right"/>
    </xf>
    <xf numFmtId="10" fontId="39" fillId="0" borderId="0" xfId="14" applyNumberFormat="1" applyFont="1"/>
    <xf numFmtId="170" fontId="68" fillId="0" borderId="0" xfId="0" applyNumberFormat="1" applyFont="1" applyBorder="1"/>
    <xf numFmtId="170" fontId="39" fillId="0" borderId="5" xfId="1" applyNumberFormat="1" applyFont="1" applyBorder="1" applyAlignment="1"/>
    <xf numFmtId="170" fontId="39" fillId="0" borderId="0" xfId="0" applyNumberFormat="1" applyFont="1" applyBorder="1" applyAlignment="1"/>
    <xf numFmtId="170" fontId="39" fillId="0" borderId="3" xfId="0" applyNumberFormat="1" applyFont="1" applyBorder="1" applyAlignment="1"/>
    <xf numFmtId="170" fontId="39" fillId="0" borderId="0" xfId="10" applyNumberFormat="1" applyFont="1" applyBorder="1" applyAlignment="1" applyProtection="1"/>
    <xf numFmtId="170" fontId="39" fillId="0" borderId="3" xfId="10" applyNumberFormat="1" applyFont="1" applyBorder="1" applyAlignment="1" applyProtection="1"/>
    <xf numFmtId="170" fontId="39" fillId="0" borderId="3" xfId="78" applyNumberFormat="1" applyFont="1" applyFill="1" applyBorder="1"/>
    <xf numFmtId="10" fontId="39" fillId="0" borderId="0" xfId="14" applyNumberFormat="1" applyFont="1" applyAlignment="1">
      <alignment horizontal="right"/>
    </xf>
    <xf numFmtId="170" fontId="39" fillId="0" borderId="0" xfId="0" applyNumberFormat="1" applyFont="1" applyBorder="1"/>
    <xf numFmtId="0" fontId="39" fillId="0" borderId="5" xfId="0" applyFont="1" applyBorder="1" applyAlignment="1"/>
    <xf numFmtId="170" fontId="39" fillId="0" borderId="3" xfId="0" applyNumberFormat="1" applyFont="1" applyBorder="1"/>
    <xf numFmtId="0" fontId="39" fillId="0" borderId="3" xfId="0" applyFont="1" applyFill="1" applyBorder="1" applyAlignment="1">
      <alignment horizontal="left"/>
    </xf>
    <xf numFmtId="3" fontId="68" fillId="0" borderId="5" xfId="0" applyNumberFormat="1" applyFont="1" applyFill="1" applyBorder="1" applyAlignment="1"/>
    <xf numFmtId="170" fontId="68" fillId="0" borderId="3" xfId="0" applyNumberFormat="1" applyFont="1" applyBorder="1" applyAlignment="1"/>
    <xf numFmtId="170" fontId="68" fillId="0" borderId="3" xfId="10" applyNumberFormat="1" applyFont="1" applyBorder="1" applyAlignment="1" applyProtection="1"/>
    <xf numFmtId="170" fontId="39" fillId="0" borderId="3" xfId="0" applyNumberFormat="1" applyFont="1" applyBorder="1" applyAlignment="1">
      <alignment horizontal="right"/>
    </xf>
    <xf numFmtId="0" fontId="39" fillId="0" borderId="3" xfId="0" applyFont="1" applyFill="1" applyBorder="1" applyAlignment="1">
      <alignment horizontal="left" indent="1"/>
    </xf>
    <xf numFmtId="0" fontId="39" fillId="0" borderId="5" xfId="0" applyFont="1" applyFill="1" applyBorder="1" applyAlignment="1"/>
    <xf numFmtId="0" fontId="68" fillId="0" borderId="5" xfId="0" applyFont="1" applyBorder="1" applyAlignment="1"/>
    <xf numFmtId="170" fontId="39" fillId="0" borderId="5" xfId="0" applyNumberFormat="1" applyFont="1" applyBorder="1" applyAlignment="1"/>
    <xf numFmtId="0" fontId="39" fillId="0" borderId="19" xfId="0" applyFont="1" applyFill="1" applyBorder="1"/>
    <xf numFmtId="170" fontId="68" fillId="0" borderId="37" xfId="0" applyNumberFormat="1" applyFont="1" applyFill="1" applyBorder="1" applyAlignment="1"/>
    <xf numFmtId="170" fontId="39" fillId="0" borderId="16" xfId="0" applyNumberFormat="1" applyFont="1" applyBorder="1" applyAlignment="1">
      <alignment horizontal="right"/>
    </xf>
    <xf numFmtId="170" fontId="68" fillId="0" borderId="38" xfId="0" applyNumberFormat="1" applyFont="1" applyBorder="1" applyAlignment="1">
      <alignment horizontal="right"/>
    </xf>
    <xf numFmtId="170" fontId="68" fillId="0" borderId="18" xfId="1" applyNumberFormat="1" applyFont="1" applyBorder="1" applyAlignment="1">
      <alignment horizontal="right"/>
    </xf>
    <xf numFmtId="0" fontId="39" fillId="0" borderId="12" xfId="0" applyFont="1" applyBorder="1" applyAlignment="1">
      <alignment horizontal="center" wrapText="1"/>
    </xf>
    <xf numFmtId="17" fontId="39" fillId="0" borderId="12" xfId="0" quotePrefix="1" applyNumberFormat="1" applyFont="1" applyBorder="1" applyAlignment="1">
      <alignment horizontal="center" vertical="center" wrapText="1"/>
    </xf>
    <xf numFmtId="0" fontId="39" fillId="0" borderId="13"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0" xfId="0" quotePrefix="1" applyFont="1"/>
    <xf numFmtId="0" fontId="39" fillId="0" borderId="0" xfId="0" quotePrefix="1" applyFont="1" applyAlignment="1"/>
    <xf numFmtId="3" fontId="73" fillId="0" borderId="0" xfId="0" applyNumberFormat="1" applyFont="1" applyFill="1" applyBorder="1" applyAlignment="1">
      <alignment horizontal="right"/>
    </xf>
    <xf numFmtId="3" fontId="39" fillId="0" borderId="0" xfId="0" applyNumberFormat="1" applyFont="1" applyBorder="1" applyAlignment="1">
      <alignment horizontal="left"/>
    </xf>
    <xf numFmtId="0" fontId="39" fillId="0" borderId="0" xfId="0" applyFont="1" applyAlignment="1"/>
    <xf numFmtId="0" fontId="39" fillId="0" borderId="0" xfId="0" applyFont="1" applyFill="1"/>
    <xf numFmtId="0" fontId="39" fillId="0" borderId="0" xfId="0" applyFont="1" applyFill="1" applyAlignment="1"/>
    <xf numFmtId="0" fontId="39" fillId="0" borderId="0" xfId="0" applyFont="1" applyFill="1" applyBorder="1"/>
    <xf numFmtId="0" fontId="68" fillId="0" borderId="0" xfId="0" applyFont="1" applyFill="1" applyBorder="1" applyAlignment="1">
      <alignment horizontal="center" wrapText="1"/>
    </xf>
    <xf numFmtId="0" fontId="39" fillId="0" borderId="0" xfId="0" applyFont="1" applyFill="1" applyBorder="1" applyAlignment="1">
      <alignment horizontal="left"/>
    </xf>
    <xf numFmtId="0" fontId="39" fillId="0" borderId="0" xfId="0" applyFont="1" applyFill="1" applyBorder="1" applyAlignment="1">
      <alignment wrapText="1"/>
    </xf>
    <xf numFmtId="0" fontId="39" fillId="0" borderId="12" xfId="0" applyFont="1" applyBorder="1"/>
    <xf numFmtId="0" fontId="73" fillId="0" borderId="5" xfId="0" applyFont="1" applyFill="1" applyBorder="1" applyAlignment="1">
      <alignment horizontal="center"/>
    </xf>
    <xf numFmtId="0" fontId="73" fillId="0" borderId="7" xfId="0" applyFont="1" applyBorder="1" applyAlignment="1"/>
    <xf numFmtId="3" fontId="39" fillId="0" borderId="7" xfId="1" applyNumberFormat="1" applyFont="1" applyBorder="1"/>
    <xf numFmtId="0" fontId="39" fillId="0" borderId="3" xfId="0" applyFont="1" applyBorder="1" applyAlignment="1">
      <alignment wrapText="1"/>
    </xf>
    <xf numFmtId="3" fontId="39" fillId="0" borderId="5" xfId="0" applyNumberFormat="1" applyFont="1" applyBorder="1"/>
    <xf numFmtId="3" fontId="39" fillId="0" borderId="0" xfId="10" applyNumberFormat="1" applyFont="1" applyBorder="1" applyAlignment="1" applyProtection="1"/>
    <xf numFmtId="0" fontId="39" fillId="0" borderId="2" xfId="0" applyFont="1" applyBorder="1"/>
    <xf numFmtId="3" fontId="39" fillId="0" borderId="35" xfId="1" applyNumberFormat="1" applyFont="1" applyBorder="1"/>
    <xf numFmtId="0" fontId="39" fillId="0" borderId="12" xfId="0" applyFont="1" applyBorder="1" applyAlignment="1">
      <alignment vertical="center"/>
    </xf>
    <xf numFmtId="0" fontId="73" fillId="0" borderId="8" xfId="0" applyFont="1" applyBorder="1" applyAlignment="1">
      <alignment horizontal="center"/>
    </xf>
    <xf numFmtId="0" fontId="39" fillId="0" borderId="10" xfId="0" applyFont="1" applyBorder="1" applyAlignment="1"/>
    <xf numFmtId="0" fontId="39" fillId="0" borderId="6" xfId="0" applyFont="1" applyBorder="1" applyAlignment="1"/>
    <xf numFmtId="0" fontId="73" fillId="0" borderId="11" xfId="0" applyFont="1" applyBorder="1" applyAlignment="1">
      <alignment horizontal="center"/>
    </xf>
    <xf numFmtId="0" fontId="39" fillId="0" borderId="0" xfId="0" applyFont="1" applyBorder="1" applyAlignment="1"/>
    <xf numFmtId="0" fontId="39" fillId="0" borderId="7" xfId="0" applyFont="1" applyBorder="1" applyAlignment="1"/>
    <xf numFmtId="3" fontId="39" fillId="0" borderId="19" xfId="0" applyNumberFormat="1" applyFont="1" applyBorder="1" applyAlignment="1">
      <alignment horizontal="right"/>
    </xf>
    <xf numFmtId="3" fontId="39" fillId="0" borderId="16" xfId="0" applyNumberFormat="1" applyFont="1" applyBorder="1" applyAlignment="1">
      <alignment horizontal="right"/>
    </xf>
    <xf numFmtId="3" fontId="39" fillId="0" borderId="16" xfId="0" applyNumberFormat="1" applyFont="1" applyBorder="1" applyAlignment="1"/>
    <xf numFmtId="3" fontId="39" fillId="0" borderId="36" xfId="0" applyNumberFormat="1" applyFont="1" applyBorder="1" applyAlignment="1">
      <alignment horizontal="right"/>
    </xf>
    <xf numFmtId="3" fontId="39" fillId="0" borderId="2" xfId="1" applyNumberFormat="1" applyFont="1" applyBorder="1"/>
    <xf numFmtId="0" fontId="68" fillId="0" borderId="3" xfId="11" applyFont="1" applyBorder="1" applyAlignment="1">
      <alignment horizontal="left"/>
    </xf>
    <xf numFmtId="0" fontId="39" fillId="0" borderId="3" xfId="11" applyFont="1" applyBorder="1"/>
    <xf numFmtId="3" fontId="39" fillId="0" borderId="7" xfId="11" applyNumberFormat="1" applyFont="1" applyBorder="1"/>
    <xf numFmtId="3" fontId="76" fillId="0" borderId="3" xfId="11" applyNumberFormat="1" applyFont="1" applyBorder="1"/>
    <xf numFmtId="0" fontId="39" fillId="0" borderId="3" xfId="11" applyFont="1" applyBorder="1" applyAlignment="1">
      <alignment horizontal="left" indent="1"/>
    </xf>
    <xf numFmtId="3" fontId="39" fillId="0" borderId="3" xfId="11" applyNumberFormat="1" applyFont="1" applyBorder="1"/>
    <xf numFmtId="3" fontId="87" fillId="0" borderId="7" xfId="11" applyNumberFormat="1" applyFont="1" applyBorder="1"/>
    <xf numFmtId="3" fontId="87" fillId="0" borderId="3" xfId="11" applyNumberFormat="1" applyFont="1" applyBorder="1"/>
    <xf numFmtId="0" fontId="68" fillId="0" borderId="3" xfId="11" applyFont="1" applyFill="1" applyBorder="1" applyAlignment="1">
      <alignment horizontal="left"/>
    </xf>
    <xf numFmtId="3" fontId="88" fillId="0" borderId="3" xfId="11" applyNumberFormat="1" applyFont="1" applyFill="1" applyBorder="1"/>
    <xf numFmtId="3" fontId="88" fillId="0" borderId="7" xfId="11" applyNumberFormat="1" applyFont="1" applyFill="1" applyBorder="1"/>
    <xf numFmtId="3" fontId="89" fillId="0" borderId="7" xfId="11" applyNumberFormat="1" applyFont="1" applyFill="1" applyBorder="1"/>
    <xf numFmtId="3" fontId="39" fillId="0" borderId="3" xfId="11" applyNumberFormat="1" applyFont="1" applyBorder="1" applyAlignment="1">
      <alignment horizontal="right"/>
    </xf>
    <xf numFmtId="3" fontId="39" fillId="0" borderId="7" xfId="11" applyNumberFormat="1" applyFont="1" applyBorder="1" applyAlignment="1">
      <alignment horizontal="right"/>
    </xf>
    <xf numFmtId="3" fontId="87" fillId="0" borderId="7" xfId="11" applyNumberFormat="1" applyFont="1" applyBorder="1" applyAlignment="1">
      <alignment horizontal="right"/>
    </xf>
    <xf numFmtId="3" fontId="87" fillId="0" borderId="3" xfId="11" applyNumberFormat="1" applyFont="1" applyBorder="1" applyAlignment="1">
      <alignment horizontal="right"/>
    </xf>
    <xf numFmtId="0" fontId="39" fillId="0" borderId="3" xfId="11" applyFont="1" applyBorder="1" applyAlignment="1">
      <alignment horizontal="left" indent="2"/>
    </xf>
    <xf numFmtId="3" fontId="88" fillId="0" borderId="7" xfId="11" applyNumberFormat="1" applyFont="1" applyBorder="1"/>
    <xf numFmtId="3" fontId="89" fillId="0" borderId="3" xfId="11" applyNumberFormat="1" applyFont="1" applyFill="1" applyBorder="1"/>
    <xf numFmtId="170" fontId="39" fillId="0" borderId="7" xfId="11" applyNumberFormat="1" applyFont="1" applyFill="1" applyBorder="1"/>
    <xf numFmtId="170" fontId="87" fillId="0" borderId="7" xfId="11" applyNumberFormat="1" applyFont="1" applyFill="1" applyBorder="1"/>
    <xf numFmtId="170" fontId="39" fillId="0" borderId="7" xfId="11" applyNumberFormat="1" applyFont="1" applyBorder="1"/>
    <xf numFmtId="0" fontId="39" fillId="0" borderId="3" xfId="11" applyFont="1" applyFill="1" applyBorder="1" applyAlignment="1">
      <alignment horizontal="left" indent="2"/>
    </xf>
    <xf numFmtId="3" fontId="39" fillId="0" borderId="3" xfId="11" applyNumberFormat="1" applyFont="1" applyFill="1" applyBorder="1"/>
    <xf numFmtId="170" fontId="39" fillId="0" borderId="0" xfId="0" applyNumberFormat="1" applyFont="1" applyFill="1"/>
    <xf numFmtId="170" fontId="39" fillId="0" borderId="3" xfId="0" applyNumberFormat="1" applyFont="1" applyFill="1" applyBorder="1"/>
    <xf numFmtId="3" fontId="87" fillId="0" borderId="3" xfId="11" applyNumberFormat="1" applyFont="1" applyFill="1" applyBorder="1"/>
    <xf numFmtId="170" fontId="39" fillId="0" borderId="7" xfId="11" applyNumberFormat="1" applyFont="1" applyBorder="1" applyAlignment="1">
      <alignment horizontal="right"/>
    </xf>
    <xf numFmtId="170" fontId="90" fillId="0" borderId="7" xfId="1" applyNumberFormat="1" applyFont="1" applyFill="1" applyBorder="1"/>
    <xf numFmtId="170" fontId="91" fillId="0" borderId="7" xfId="1" applyNumberFormat="1" applyFont="1" applyFill="1" applyBorder="1"/>
    <xf numFmtId="0" fontId="68" fillId="0" borderId="3" xfId="11" applyFont="1" applyBorder="1"/>
    <xf numFmtId="1" fontId="76" fillId="0" borderId="3" xfId="11" applyNumberFormat="1" applyFont="1" applyFill="1" applyBorder="1"/>
    <xf numFmtId="0" fontId="68" fillId="0" borderId="3" xfId="11" applyFont="1" applyFill="1" applyBorder="1"/>
    <xf numFmtId="3" fontId="68" fillId="0" borderId="7" xfId="11" applyNumberFormat="1" applyFont="1" applyBorder="1"/>
    <xf numFmtId="3" fontId="76" fillId="0" borderId="7" xfId="11" applyNumberFormat="1" applyFont="1" applyBorder="1"/>
    <xf numFmtId="3" fontId="39" fillId="0" borderId="3" xfId="1" applyNumberFormat="1" applyFont="1" applyFill="1" applyBorder="1" applyAlignment="1">
      <alignment horizontal="right" readingOrder="2"/>
    </xf>
    <xf numFmtId="3" fontId="39" fillId="0" borderId="7" xfId="1" applyNumberFormat="1" applyFont="1" applyFill="1" applyBorder="1" applyAlignment="1">
      <alignment horizontal="right" readingOrder="2"/>
    </xf>
    <xf numFmtId="3" fontId="39" fillId="0" borderId="7" xfId="1" applyNumberFormat="1" applyFont="1" applyFill="1" applyBorder="1" applyAlignment="1"/>
    <xf numFmtId="3" fontId="87" fillId="0" borderId="7" xfId="1" applyNumberFormat="1" applyFont="1" applyFill="1" applyBorder="1" applyAlignment="1">
      <alignment horizontal="right" readingOrder="2"/>
    </xf>
    <xf numFmtId="170" fontId="87" fillId="0" borderId="3" xfId="1" applyNumberFormat="1" applyFont="1" applyFill="1" applyBorder="1" applyAlignment="1">
      <alignment horizontal="right"/>
    </xf>
    <xf numFmtId="3" fontId="39" fillId="0" borderId="7" xfId="11" applyNumberFormat="1" applyFont="1" applyFill="1" applyBorder="1"/>
    <xf numFmtId="3" fontId="87" fillId="0" borderId="7" xfId="11" applyNumberFormat="1" applyFont="1" applyFill="1" applyBorder="1"/>
    <xf numFmtId="3" fontId="87" fillId="0" borderId="3" xfId="1" applyNumberFormat="1" applyFont="1" applyFill="1" applyBorder="1" applyAlignment="1">
      <alignment horizontal="right"/>
    </xf>
    <xf numFmtId="170" fontId="87" fillId="0" borderId="3" xfId="1" applyNumberFormat="1" applyFont="1" applyFill="1" applyBorder="1"/>
    <xf numFmtId="166" fontId="76" fillId="0" borderId="3" xfId="1" applyNumberFormat="1" applyFont="1" applyFill="1" applyBorder="1"/>
    <xf numFmtId="0" fontId="68" fillId="0" borderId="38" xfId="11" applyFont="1" applyFill="1" applyBorder="1"/>
    <xf numFmtId="3" fontId="88" fillId="0" borderId="38" xfId="11" applyNumberFormat="1" applyFont="1" applyFill="1" applyBorder="1"/>
    <xf numFmtId="3" fontId="88" fillId="0" borderId="36" xfId="11" applyNumberFormat="1" applyFont="1" applyFill="1" applyBorder="1"/>
    <xf numFmtId="3" fontId="89" fillId="0" borderId="36" xfId="11" applyNumberFormat="1" applyFont="1" applyFill="1" applyBorder="1"/>
    <xf numFmtId="3" fontId="89" fillId="0" borderId="38" xfId="1" applyNumberFormat="1" applyFont="1" applyFill="1" applyBorder="1"/>
    <xf numFmtId="0" fontId="39" fillId="0" borderId="0" xfId="11" applyFont="1" applyFill="1" applyBorder="1"/>
    <xf numFmtId="3" fontId="39" fillId="0" borderId="0" xfId="11" applyNumberFormat="1" applyFont="1"/>
    <xf numFmtId="3" fontId="39"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39" fillId="0" borderId="11" xfId="0" applyFont="1" applyBorder="1" applyAlignment="1">
      <alignment horizontal="center"/>
    </xf>
    <xf numFmtId="0" fontId="39" fillId="0" borderId="7" xfId="0" applyFont="1" applyBorder="1" applyAlignment="1">
      <alignment horizontal="center"/>
    </xf>
    <xf numFmtId="0" fontId="73" fillId="0" borderId="0" xfId="0" applyFont="1" applyBorder="1"/>
    <xf numFmtId="0" fontId="39" fillId="0" borderId="3" xfId="0" applyFont="1" applyBorder="1" applyAlignment="1">
      <alignment vertical="top"/>
    </xf>
    <xf numFmtId="3" fontId="39" fillId="0" borderId="5" xfId="0" applyNumberFormat="1" applyFont="1" applyBorder="1" applyAlignment="1">
      <alignment readingOrder="1"/>
    </xf>
    <xf numFmtId="0" fontId="39" fillId="0" borderId="3" xfId="0" applyFont="1" applyBorder="1" applyAlignment="1">
      <alignment horizontal="left" vertical="top"/>
    </xf>
    <xf numFmtId="3" fontId="39" fillId="0" borderId="5" xfId="0" applyNumberFormat="1" applyFont="1" applyFill="1" applyBorder="1" applyAlignment="1">
      <alignment readingOrder="1"/>
    </xf>
    <xf numFmtId="37" fontId="39" fillId="0" borderId="0" xfId="1" applyNumberFormat="1" applyFont="1" applyFill="1"/>
    <xf numFmtId="3" fontId="39" fillId="0" borderId="19" xfId="0" applyNumberFormat="1" applyFont="1" applyBorder="1" applyAlignment="1">
      <alignment readingOrder="1"/>
    </xf>
    <xf numFmtId="3" fontId="39" fillId="0" borderId="16" xfId="0" applyNumberFormat="1" applyFont="1" applyBorder="1" applyAlignment="1">
      <alignment readingOrder="1"/>
    </xf>
    <xf numFmtId="9" fontId="39" fillId="0" borderId="18" xfId="0" applyNumberFormat="1" applyFont="1" applyBorder="1" applyAlignment="1">
      <alignment readingOrder="1"/>
    </xf>
    <xf numFmtId="0" fontId="73" fillId="0" borderId="11" xfId="0" applyFont="1" applyFill="1" applyBorder="1" applyAlignment="1">
      <alignment horizontal="center"/>
    </xf>
    <xf numFmtId="0" fontId="39" fillId="0" borderId="11" xfId="0" applyFont="1" applyBorder="1"/>
    <xf numFmtId="3" fontId="78" fillId="0" borderId="5" xfId="25" applyNumberFormat="1" applyFont="1" applyBorder="1" applyAlignment="1">
      <alignment horizontal="right"/>
    </xf>
    <xf numFmtId="3" fontId="78" fillId="0" borderId="3" xfId="25" applyNumberFormat="1" applyFont="1" applyBorder="1" applyAlignment="1">
      <alignment horizontal="right"/>
    </xf>
    <xf numFmtId="170" fontId="78" fillId="0" borderId="7" xfId="0" applyNumberFormat="1" applyFont="1" applyBorder="1"/>
    <xf numFmtId="3" fontId="78" fillId="0" borderId="3" xfId="25" applyNumberFormat="1" applyFont="1" applyFill="1" applyBorder="1" applyAlignment="1">
      <alignment horizontal="right"/>
    </xf>
    <xf numFmtId="3" fontId="78" fillId="0" borderId="5" xfId="25" applyNumberFormat="1" applyFont="1" applyFill="1" applyBorder="1" applyAlignment="1">
      <alignment horizontal="right"/>
    </xf>
    <xf numFmtId="3" fontId="39" fillId="0" borderId="5" xfId="0" applyNumberFormat="1" applyFont="1" applyFill="1" applyBorder="1"/>
    <xf numFmtId="3" fontId="78" fillId="0" borderId="3" xfId="0" applyNumberFormat="1" applyFont="1" applyBorder="1" applyAlignment="1">
      <alignment horizontal="right"/>
    </xf>
    <xf numFmtId="3" fontId="39" fillId="0" borderId="3" xfId="10" applyNumberFormat="1" applyFont="1" applyFill="1" applyBorder="1" applyAlignment="1" applyProtection="1">
      <alignment horizontal="right"/>
    </xf>
    <xf numFmtId="0" fontId="39" fillId="0" borderId="18" xfId="0" applyFont="1" applyBorder="1" applyAlignment="1">
      <alignment horizontal="left" indent="1"/>
    </xf>
    <xf numFmtId="170" fontId="39" fillId="0" borderId="19" xfId="0" applyNumberFormat="1" applyFont="1" applyBorder="1"/>
    <xf numFmtId="170" fontId="39" fillId="0" borderId="16" xfId="0" applyNumberFormat="1" applyFont="1" applyBorder="1"/>
    <xf numFmtId="170" fontId="39" fillId="0" borderId="2" xfId="0" applyNumberFormat="1" applyFont="1" applyBorder="1"/>
    <xf numFmtId="3" fontId="39" fillId="0" borderId="2" xfId="0" applyNumberFormat="1" applyFont="1" applyBorder="1"/>
    <xf numFmtId="37" fontId="39" fillId="0" borderId="0" xfId="0" applyNumberFormat="1" applyFont="1" applyFill="1" applyBorder="1"/>
    <xf numFmtId="3" fontId="39" fillId="0" borderId="0" xfId="0" applyNumberFormat="1" applyFont="1" applyBorder="1" applyAlignment="1"/>
    <xf numFmtId="3" fontId="78" fillId="0" borderId="0" xfId="0" applyNumberFormat="1" applyFont="1" applyBorder="1" applyAlignment="1">
      <alignment horizontal="right" vertical="center"/>
    </xf>
    <xf numFmtId="3" fontId="39" fillId="0" borderId="7" xfId="0" applyNumberFormat="1" applyFont="1" applyBorder="1" applyAlignment="1">
      <alignment horizontal="right"/>
    </xf>
    <xf numFmtId="3" fontId="39" fillId="0" borderId="7" xfId="0" applyNumberFormat="1" applyFont="1" applyBorder="1" applyAlignment="1"/>
    <xf numFmtId="0" fontId="78" fillId="0" borderId="0" xfId="0" applyFont="1" applyAlignment="1"/>
    <xf numFmtId="3" fontId="39" fillId="0" borderId="0" xfId="1" applyNumberFormat="1" applyFont="1" applyBorder="1" applyAlignment="1"/>
    <xf numFmtId="3" fontId="39" fillId="0" borderId="7" xfId="1" applyNumberFormat="1" applyFont="1" applyBorder="1" applyAlignment="1"/>
    <xf numFmtId="3" fontId="39" fillId="0" borderId="32" xfId="0" applyNumberFormat="1" applyFont="1" applyBorder="1" applyAlignment="1">
      <alignment horizontal="right"/>
    </xf>
    <xf numFmtId="3" fontId="39" fillId="0" borderId="33" xfId="0" applyNumberFormat="1" applyFont="1" applyBorder="1" applyAlignment="1">
      <alignment horizontal="right"/>
    </xf>
    <xf numFmtId="3" fontId="78" fillId="0" borderId="16" xfId="0" applyNumberFormat="1" applyFont="1" applyBorder="1" applyAlignment="1"/>
    <xf numFmtId="3" fontId="39" fillId="0" borderId="34" xfId="0" applyNumberFormat="1" applyFont="1" applyBorder="1" applyAlignment="1">
      <alignment horizontal="right"/>
    </xf>
    <xf numFmtId="170" fontId="39" fillId="0" borderId="5" xfId="0" applyNumberFormat="1" applyFont="1" applyBorder="1" applyAlignment="1">
      <alignment horizontal="right"/>
    </xf>
    <xf numFmtId="170" fontId="39" fillId="0" borderId="5" xfId="0" applyNumberFormat="1" applyFont="1" applyBorder="1"/>
    <xf numFmtId="170" fontId="39" fillId="0" borderId="19" xfId="0" applyNumberFormat="1" applyFont="1" applyBorder="1" applyAlignment="1">
      <alignment horizontal="right"/>
    </xf>
    <xf numFmtId="0" fontId="39" fillId="0" borderId="2" xfId="0" applyFont="1" applyFill="1" applyBorder="1" applyAlignment="1">
      <alignment horizontal="center" vertical="center" wrapText="1"/>
    </xf>
    <xf numFmtId="0" fontId="39" fillId="0" borderId="17" xfId="0" applyFont="1" applyFill="1" applyBorder="1" applyAlignment="1">
      <alignment horizontal="center" vertical="center" wrapText="1"/>
    </xf>
    <xf numFmtId="167" fontId="23" fillId="0" borderId="13" xfId="0" applyNumberFormat="1" applyFont="1" applyBorder="1" applyAlignment="1">
      <alignment horizontal="center" vertical="center" wrapText="1"/>
    </xf>
    <xf numFmtId="14" fontId="23" fillId="0" borderId="38" xfId="0" applyNumberFormat="1" applyFont="1" applyBorder="1" applyAlignment="1">
      <alignment horizontal="center" vertical="center"/>
    </xf>
    <xf numFmtId="0" fontId="35" fillId="0" borderId="37" xfId="0" applyFont="1" applyBorder="1" applyAlignment="1">
      <alignment horizontal="center" vertical="center" wrapText="1"/>
    </xf>
    <xf numFmtId="0" fontId="35" fillId="0" borderId="13" xfId="0" applyFont="1" applyBorder="1"/>
    <xf numFmtId="3" fontId="39" fillId="0" borderId="5" xfId="0" applyNumberFormat="1" applyFont="1" applyFill="1" applyBorder="1" applyAlignment="1">
      <alignment horizontal="right"/>
    </xf>
    <xf numFmtId="3" fontId="39" fillId="0" borderId="37" xfId="0" applyNumberFormat="1" applyFont="1" applyBorder="1" applyAlignment="1">
      <alignment horizontal="right"/>
    </xf>
    <xf numFmtId="3" fontId="89" fillId="0" borderId="3" xfId="11" applyNumberFormat="1" applyFont="1" applyBorder="1"/>
    <xf numFmtId="3" fontId="68" fillId="0" borderId="0" xfId="0" applyNumberFormat="1" applyFont="1" applyBorder="1" applyAlignment="1">
      <alignment horizontal="right"/>
    </xf>
    <xf numFmtId="170" fontId="68" fillId="0" borderId="0" xfId="0" applyNumberFormat="1" applyFont="1" applyBorder="1" applyAlignment="1"/>
    <xf numFmtId="0" fontId="29" fillId="0" borderId="0" xfId="0" applyFont="1" applyFill="1" applyBorder="1" applyAlignment="1">
      <alignment horizontal="center" wrapText="1"/>
    </xf>
    <xf numFmtId="170" fontId="68" fillId="0" borderId="5" xfId="0" applyNumberFormat="1" applyFont="1" applyBorder="1" applyAlignment="1">
      <alignment horizontal="right"/>
    </xf>
    <xf numFmtId="170" fontId="68" fillId="0" borderId="5" xfId="0" applyNumberFormat="1" applyFont="1" applyBorder="1" applyAlignment="1"/>
    <xf numFmtId="170" fontId="68" fillId="0" borderId="37" xfId="0" applyNumberFormat="1" applyFont="1" applyBorder="1" applyAlignment="1">
      <alignment horizontal="right"/>
    </xf>
    <xf numFmtId="170" fontId="68" fillId="0" borderId="0" xfId="1" applyNumberFormat="1" applyFont="1" applyBorder="1" applyAlignment="1">
      <alignment horizontal="right"/>
    </xf>
    <xf numFmtId="3" fontId="90" fillId="0" borderId="7" xfId="1" applyNumberFormat="1" applyFont="1" applyFill="1" applyBorder="1"/>
    <xf numFmtId="0" fontId="23" fillId="0" borderId="0" xfId="73" applyFont="1" applyFill="1" applyBorder="1" applyAlignment="1">
      <alignment wrapText="1"/>
    </xf>
    <xf numFmtId="3" fontId="91" fillId="0" borderId="3" xfId="1" applyNumberFormat="1" applyFont="1" applyFill="1" applyBorder="1"/>
    <xf numFmtId="170" fontId="68" fillId="0" borderId="0" xfId="0" applyNumberFormat="1" applyFont="1" applyBorder="1" applyAlignment="1">
      <alignment horizontal="right"/>
    </xf>
    <xf numFmtId="170" fontId="68" fillId="0" borderId="16" xfId="0" applyNumberFormat="1" applyFont="1" applyBorder="1" applyAlignment="1">
      <alignment horizontal="right"/>
    </xf>
    <xf numFmtId="0" fontId="39" fillId="0" borderId="38" xfId="11" applyFont="1" applyBorder="1"/>
    <xf numFmtId="0" fontId="39" fillId="0" borderId="13" xfId="11" applyFont="1" applyBorder="1"/>
    <xf numFmtId="0" fontId="96" fillId="0" borderId="13" xfId="11" applyFont="1" applyBorder="1" applyAlignment="1">
      <alignment horizontal="center"/>
    </xf>
    <xf numFmtId="3" fontId="88" fillId="0" borderId="0" xfId="11" applyNumberFormat="1" applyFont="1" applyFill="1" applyBorder="1"/>
    <xf numFmtId="3" fontId="39" fillId="0" borderId="5" xfId="11" applyNumberFormat="1" applyFont="1" applyBorder="1" applyAlignment="1">
      <alignment horizontal="right"/>
    </xf>
    <xf numFmtId="3" fontId="39" fillId="0" borderId="5" xfId="11" applyNumberFormat="1" applyFont="1" applyBorder="1"/>
    <xf numFmtId="3" fontId="39" fillId="0" borderId="0" xfId="11" applyNumberFormat="1" applyFont="1" applyBorder="1" applyAlignment="1">
      <alignment horizontal="right"/>
    </xf>
    <xf numFmtId="3" fontId="88" fillId="0" borderId="16" xfId="11" applyNumberFormat="1" applyFont="1" applyFill="1" applyBorder="1"/>
    <xf numFmtId="0" fontId="61" fillId="0" borderId="0" xfId="0" applyFont="1" applyAlignment="1">
      <alignment horizontal="left" vertical="top" wrapText="1"/>
    </xf>
    <xf numFmtId="0" fontId="28" fillId="0" borderId="0" xfId="0" applyFont="1" applyAlignment="1">
      <alignment horizontal="left" vertical="center"/>
    </xf>
    <xf numFmtId="0" fontId="71" fillId="0" borderId="0" xfId="0" applyFont="1" applyAlignment="1">
      <alignment horizontal="center" vertical="top" wrapText="1"/>
    </xf>
    <xf numFmtId="0" fontId="97" fillId="0" borderId="0" xfId="0" applyFont="1" applyAlignment="1">
      <alignment horizontal="left" vertical="center"/>
    </xf>
    <xf numFmtId="9" fontId="39" fillId="0" borderId="3" xfId="14" applyNumberFormat="1" applyFont="1" applyBorder="1"/>
    <xf numFmtId="9" fontId="39" fillId="0" borderId="18" xfId="14" applyNumberFormat="1" applyFont="1" applyBorder="1"/>
    <xf numFmtId="167" fontId="39" fillId="0" borderId="13" xfId="0" applyNumberFormat="1" applyFont="1" applyBorder="1" applyAlignment="1">
      <alignment horizontal="center" vertical="top" wrapText="1"/>
    </xf>
    <xf numFmtId="167" fontId="39" fillId="0" borderId="13" xfId="0" applyNumberFormat="1" applyFont="1" applyBorder="1" applyAlignment="1">
      <alignment horizontal="center" vertical="top"/>
    </xf>
    <xf numFmtId="167" fontId="39" fillId="0" borderId="38" xfId="0" applyNumberFormat="1" applyFont="1" applyBorder="1" applyAlignment="1">
      <alignment horizontal="center" vertical="top" wrapText="1"/>
    </xf>
    <xf numFmtId="0" fontId="39" fillId="0" borderId="18" xfId="0" applyFont="1" applyBorder="1" applyAlignment="1">
      <alignment horizontal="center" vertical="top"/>
    </xf>
    <xf numFmtId="170" fontId="68" fillId="0" borderId="0" xfId="1" applyNumberFormat="1" applyFont="1" applyBorder="1" applyAlignment="1">
      <alignment horizontal="center"/>
    </xf>
    <xf numFmtId="0" fontId="26" fillId="0" borderId="15" xfId="0" applyFont="1" applyBorder="1" applyAlignment="1">
      <alignment horizontal="center" vertical="center" wrapText="1"/>
    </xf>
    <xf numFmtId="0" fontId="72" fillId="0" borderId="15" xfId="0" applyFont="1" applyBorder="1" applyAlignment="1">
      <alignment horizontal="center" vertical="center" wrapText="1"/>
    </xf>
    <xf numFmtId="3" fontId="76" fillId="0" borderId="5" xfId="11" applyNumberFormat="1" applyFont="1" applyBorder="1"/>
    <xf numFmtId="170" fontId="91" fillId="0" borderId="5" xfId="1" applyNumberFormat="1" applyFont="1" applyFill="1" applyBorder="1"/>
    <xf numFmtId="1" fontId="76" fillId="0" borderId="5" xfId="11" applyNumberFormat="1" applyFont="1" applyFill="1" applyBorder="1"/>
    <xf numFmtId="166" fontId="76" fillId="0" borderId="5" xfId="1" applyNumberFormat="1" applyFont="1" applyFill="1" applyBorder="1"/>
    <xf numFmtId="170" fontId="89" fillId="0" borderId="37" xfId="1" applyNumberFormat="1" applyFont="1" applyFill="1" applyBorder="1"/>
    <xf numFmtId="3" fontId="39" fillId="0" borderId="11" xfId="11" applyNumberFormat="1" applyFont="1" applyBorder="1"/>
    <xf numFmtId="3" fontId="26" fillId="0" borderId="14" xfId="11" applyNumberFormat="1" applyFont="1" applyBorder="1" applyAlignment="1">
      <alignment horizontal="center" vertical="center"/>
    </xf>
    <xf numFmtId="3" fontId="26" fillId="0" borderId="13" xfId="11" applyNumberFormat="1" applyFont="1" applyBorder="1" applyAlignment="1">
      <alignment horizontal="center" vertical="center"/>
    </xf>
    <xf numFmtId="0" fontId="72" fillId="0" borderId="15" xfId="0" applyFont="1" applyBorder="1" applyAlignment="1">
      <alignment horizontal="center" vertical="center"/>
    </xf>
    <xf numFmtId="0" fontId="23" fillId="0" borderId="3" xfId="0" applyFont="1" applyBorder="1"/>
    <xf numFmtId="3" fontId="89" fillId="0" borderId="5" xfId="11" applyNumberFormat="1" applyFont="1" applyBorder="1"/>
    <xf numFmtId="0" fontId="63" fillId="0" borderId="3" xfId="0" applyFont="1" applyBorder="1"/>
    <xf numFmtId="3" fontId="87" fillId="0" borderId="5" xfId="11" applyNumberFormat="1" applyFont="1" applyBorder="1"/>
    <xf numFmtId="3" fontId="87" fillId="0" borderId="5" xfId="11" applyNumberFormat="1" applyFont="1" applyBorder="1" applyAlignment="1">
      <alignment horizontal="right"/>
    </xf>
    <xf numFmtId="3" fontId="87" fillId="0" borderId="5" xfId="11" applyNumberFormat="1" applyFont="1" applyFill="1" applyBorder="1"/>
    <xf numFmtId="170" fontId="72" fillId="0" borderId="3" xfId="0" applyNumberFormat="1" applyFont="1" applyBorder="1"/>
    <xf numFmtId="170" fontId="87" fillId="0" borderId="5" xfId="1" applyNumberFormat="1" applyFont="1" applyFill="1" applyBorder="1" applyAlignment="1">
      <alignment horizontal="right"/>
    </xf>
    <xf numFmtId="170" fontId="87" fillId="0" borderId="5" xfId="1" applyNumberFormat="1" applyFont="1" applyFill="1" applyBorder="1"/>
    <xf numFmtId="3" fontId="72" fillId="0" borderId="3" xfId="0" applyNumberFormat="1" applyFont="1" applyBorder="1"/>
    <xf numFmtId="0" fontId="26" fillId="0" borderId="3" xfId="0" applyFont="1" applyBorder="1"/>
    <xf numFmtId="3" fontId="98" fillId="0" borderId="3" xfId="0" applyNumberFormat="1" applyFont="1" applyBorder="1"/>
    <xf numFmtId="0" fontId="72" fillId="0" borderId="3" xfId="0" applyFont="1" applyBorder="1"/>
    <xf numFmtId="0" fontId="98" fillId="0" borderId="3" xfId="0" applyFont="1" applyBorder="1"/>
    <xf numFmtId="0" fontId="72" fillId="0" borderId="13" xfId="0" applyFont="1" applyBorder="1" applyAlignment="1">
      <alignment horizontal="center" vertical="center"/>
    </xf>
    <xf numFmtId="170" fontId="68" fillId="0" borderId="16" xfId="0" applyNumberFormat="1" applyFont="1" applyFill="1" applyBorder="1" applyAlignment="1"/>
    <xf numFmtId="0" fontId="61" fillId="0" borderId="0" xfId="0" applyFont="1"/>
    <xf numFmtId="0" fontId="28" fillId="0" borderId="0" xfId="0" applyFont="1" applyAlignment="1">
      <alignment horizontal="center" vertical="top" wrapText="1"/>
    </xf>
    <xf numFmtId="0" fontId="28" fillId="0" borderId="0" xfId="0" applyFont="1" applyBorder="1" applyAlignment="1"/>
    <xf numFmtId="0" fontId="28" fillId="0" borderId="13" xfId="0" applyFont="1" applyFill="1" applyBorder="1" applyAlignment="1">
      <alignment horizontal="center" vertical="center"/>
    </xf>
    <xf numFmtId="0" fontId="28" fillId="0" borderId="13" xfId="0" applyFont="1" applyFill="1" applyBorder="1" applyAlignment="1">
      <alignment horizontal="center" vertical="center" wrapText="1"/>
    </xf>
    <xf numFmtId="0" fontId="26" fillId="0" borderId="0" xfId="0" applyFont="1" applyBorder="1" applyAlignment="1"/>
    <xf numFmtId="0" fontId="61" fillId="0" borderId="0" xfId="0" applyFont="1" applyAlignment="1">
      <alignment horizontal="left" vertical="top" wrapText="1"/>
    </xf>
    <xf numFmtId="170" fontId="98" fillId="0" borderId="3" xfId="0" applyNumberFormat="1" applyFont="1" applyBorder="1"/>
    <xf numFmtId="0" fontId="68" fillId="0" borderId="11" xfId="0" applyFont="1" applyFill="1" applyBorder="1" applyAlignment="1">
      <alignment vertical="center"/>
    </xf>
    <xf numFmtId="0" fontId="39" fillId="0" borderId="11" xfId="0" applyFont="1" applyBorder="1" applyAlignment="1">
      <alignment vertical="top"/>
    </xf>
    <xf numFmtId="170" fontId="39" fillId="0" borderId="11" xfId="0" applyNumberFormat="1" applyFont="1" applyBorder="1" applyAlignment="1">
      <alignment vertical="top"/>
    </xf>
    <xf numFmtId="170" fontId="39" fillId="0" borderId="3" xfId="0" applyNumberFormat="1" applyFont="1" applyBorder="1" applyAlignment="1">
      <alignment vertical="top"/>
    </xf>
    <xf numFmtId="0" fontId="39" fillId="0" borderId="38" xfId="0" applyFont="1" applyBorder="1" applyAlignment="1">
      <alignment vertical="top"/>
    </xf>
    <xf numFmtId="170" fontId="39" fillId="0" borderId="38" xfId="0" applyNumberFormat="1" applyFont="1" applyBorder="1" applyAlignment="1">
      <alignment vertical="top"/>
    </xf>
    <xf numFmtId="0" fontId="39" fillId="0" borderId="13" xfId="0" applyFont="1" applyBorder="1" applyAlignment="1">
      <alignment vertical="top"/>
    </xf>
    <xf numFmtId="170" fontId="39" fillId="0" borderId="13" xfId="0" applyNumberFormat="1" applyFont="1" applyBorder="1" applyAlignment="1">
      <alignment vertical="top"/>
    </xf>
    <xf numFmtId="0" fontId="99" fillId="0" borderId="0" xfId="10" applyFont="1" applyAlignment="1" applyProtection="1"/>
    <xf numFmtId="0" fontId="2" fillId="0" borderId="0" xfId="1154"/>
    <xf numFmtId="3" fontId="67" fillId="33" borderId="0" xfId="1157" applyNumberFormat="1" applyFont="1" applyFill="1" applyBorder="1" applyAlignment="1">
      <alignment horizontal="right" vertical="center" wrapText="1"/>
    </xf>
    <xf numFmtId="3" fontId="67" fillId="33" borderId="0" xfId="1160" applyNumberFormat="1" applyFont="1" applyFill="1" applyBorder="1" applyAlignment="1">
      <alignment horizontal="right" vertical="center" wrapText="1"/>
    </xf>
    <xf numFmtId="3" fontId="95" fillId="0" borderId="0" xfId="1156" applyNumberFormat="1" applyFont="1" applyBorder="1" applyAlignment="1">
      <alignment horizontal="right" wrapText="1"/>
    </xf>
    <xf numFmtId="3" fontId="36" fillId="0" borderId="0" xfId="1156" applyNumberFormat="1" applyFont="1" applyBorder="1" applyAlignment="1">
      <alignment horizontal="right" wrapText="1"/>
    </xf>
    <xf numFmtId="0" fontId="36" fillId="0" borderId="0" xfId="1161" applyFont="1"/>
    <xf numFmtId="0" fontId="61" fillId="0" borderId="0" xfId="0" applyFont="1" applyAlignment="1">
      <alignment horizontal="left" vertical="top" wrapText="1"/>
    </xf>
    <xf numFmtId="3" fontId="39" fillId="0" borderId="11" xfId="1155" applyNumberFormat="1" applyFont="1" applyFill="1" applyBorder="1" applyAlignment="1">
      <alignment horizontal="left" wrapText="1"/>
    </xf>
    <xf numFmtId="3" fontId="39" fillId="0" borderId="5" xfId="1155" applyNumberFormat="1" applyFont="1" applyFill="1" applyBorder="1" applyAlignment="1">
      <alignment horizontal="left" wrapText="1" indent="1"/>
    </xf>
    <xf numFmtId="0" fontId="39" fillId="0" borderId="5" xfId="73" applyFont="1" applyFill="1" applyBorder="1" applyAlignment="1">
      <alignment horizontal="left" vertical="top" wrapText="1" indent="1"/>
    </xf>
    <xf numFmtId="0" fontId="39" fillId="0" borderId="37" xfId="73" applyFont="1" applyFill="1" applyBorder="1" applyAlignment="1">
      <alignment horizontal="left" vertical="top" wrapText="1" indent="2"/>
    </xf>
    <xf numFmtId="3" fontId="39" fillId="0" borderId="3" xfId="1155" applyNumberFormat="1" applyFont="1" applyFill="1" applyBorder="1" applyAlignment="1">
      <alignment horizontal="left" wrapText="1" indent="1"/>
    </xf>
    <xf numFmtId="0" fontId="39" fillId="0" borderId="3" xfId="73" applyFont="1" applyFill="1" applyBorder="1" applyAlignment="1">
      <alignment horizontal="left" vertical="top" wrapText="1" indent="1"/>
    </xf>
    <xf numFmtId="0" fontId="39" fillId="0" borderId="38" xfId="73" applyFont="1" applyFill="1" applyBorder="1" applyAlignment="1">
      <alignment horizontal="left" vertical="top" wrapText="1" indent="2"/>
    </xf>
    <xf numFmtId="0" fontId="39" fillId="0" borderId="31" xfId="73" applyFont="1" applyFill="1" applyBorder="1" applyAlignment="1">
      <alignment horizontal="left" vertical="top" wrapText="1" indent="1"/>
    </xf>
    <xf numFmtId="3" fontId="39" fillId="0" borderId="11" xfId="1158" applyNumberFormat="1" applyFont="1" applyFill="1" applyBorder="1" applyAlignment="1">
      <alignment horizontal="left" wrapText="1"/>
    </xf>
    <xf numFmtId="3" fontId="39" fillId="0" borderId="3" xfId="1158" applyNumberFormat="1" applyFont="1" applyFill="1" applyBorder="1" applyAlignment="1">
      <alignment horizontal="left" wrapText="1" indent="1"/>
    </xf>
    <xf numFmtId="0" fontId="39" fillId="0" borderId="12" xfId="73" applyFont="1" applyFill="1" applyBorder="1" applyAlignment="1"/>
    <xf numFmtId="0" fontId="39" fillId="0" borderId="11" xfId="73" applyFont="1" applyFill="1" applyBorder="1" applyAlignment="1">
      <alignment wrapText="1"/>
    </xf>
    <xf numFmtId="0" fontId="39" fillId="0" borderId="3" xfId="73" applyFont="1" applyFill="1" applyBorder="1" applyAlignment="1">
      <alignment wrapText="1"/>
    </xf>
    <xf numFmtId="0" fontId="39" fillId="0" borderId="42" xfId="73" applyFont="1" applyFill="1" applyBorder="1" applyAlignment="1">
      <alignment wrapText="1"/>
    </xf>
    <xf numFmtId="3" fontId="39" fillId="0" borderId="3" xfId="1159" applyNumberFormat="1" applyFont="1" applyFill="1" applyBorder="1" applyAlignment="1">
      <alignment wrapText="1"/>
    </xf>
    <xf numFmtId="0" fontId="39" fillId="0" borderId="31" xfId="73" applyFont="1" applyFill="1" applyBorder="1" applyAlignment="1">
      <alignment wrapText="1"/>
    </xf>
    <xf numFmtId="0" fontId="78" fillId="0" borderId="0" xfId="1161" applyFont="1"/>
    <xf numFmtId="0" fontId="1" fillId="0" borderId="0" xfId="1161" applyFont="1"/>
    <xf numFmtId="0" fontId="78" fillId="0" borderId="0" xfId="1162" applyFont="1" applyFill="1" applyBorder="1" applyAlignment="1">
      <alignment vertical="top"/>
    </xf>
    <xf numFmtId="0" fontId="39" fillId="0" borderId="0" xfId="73" applyFont="1" applyAlignment="1">
      <alignment vertical="top"/>
    </xf>
    <xf numFmtId="0" fontId="65" fillId="0" borderId="0" xfId="1161" applyFont="1"/>
    <xf numFmtId="0" fontId="101" fillId="0" borderId="13" xfId="73" applyFont="1" applyFill="1" applyBorder="1" applyAlignment="1">
      <alignment horizontal="center" vertical="top" wrapText="1"/>
    </xf>
    <xf numFmtId="3" fontId="78" fillId="0" borderId="0" xfId="1154" applyNumberFormat="1" applyFont="1"/>
    <xf numFmtId="3" fontId="78" fillId="0" borderId="39" xfId="1154" applyNumberFormat="1" applyFont="1" applyBorder="1"/>
    <xf numFmtId="3" fontId="78" fillId="0" borderId="29" xfId="1156" applyNumberFormat="1" applyFont="1" applyBorder="1" applyAlignment="1">
      <alignment horizontal="right" wrapText="1"/>
    </xf>
    <xf numFmtId="3" fontId="78" fillId="0" borderId="0" xfId="1157" applyNumberFormat="1" applyFont="1"/>
    <xf numFmtId="3" fontId="78" fillId="0" borderId="30" xfId="1157" applyNumberFormat="1" applyFont="1" applyBorder="1"/>
    <xf numFmtId="3" fontId="101" fillId="33" borderId="0" xfId="1157" applyNumberFormat="1" applyFont="1" applyFill="1" applyBorder="1" applyAlignment="1">
      <alignment horizontal="right" vertical="center" wrapText="1"/>
    </xf>
    <xf numFmtId="3" fontId="101" fillId="33" borderId="41" xfId="1157" applyNumberFormat="1" applyFont="1" applyFill="1" applyBorder="1" applyAlignment="1">
      <alignment horizontal="right" vertical="center" wrapText="1"/>
    </xf>
    <xf numFmtId="3" fontId="39" fillId="0" borderId="29" xfId="1154" applyNumberFormat="1" applyFont="1" applyBorder="1" applyAlignment="1">
      <alignment horizontal="right" wrapText="1"/>
    </xf>
    <xf numFmtId="0" fontId="1" fillId="0" borderId="0" xfId="1154" applyFont="1"/>
    <xf numFmtId="0" fontId="1" fillId="0" borderId="30" xfId="1154" applyFont="1" applyBorder="1"/>
    <xf numFmtId="3" fontId="101" fillId="33" borderId="29" xfId="1156" applyNumberFormat="1" applyFont="1" applyFill="1" applyBorder="1" applyAlignment="1">
      <alignment horizontal="right" vertical="center" wrapText="1"/>
    </xf>
    <xf numFmtId="3" fontId="101" fillId="33" borderId="40" xfId="1156" applyNumberFormat="1" applyFont="1" applyFill="1" applyBorder="1" applyAlignment="1">
      <alignment horizontal="right" vertical="center" wrapText="1"/>
    </xf>
    <xf numFmtId="3" fontId="101" fillId="33" borderId="43" xfId="1160" applyNumberFormat="1" applyFont="1" applyFill="1" applyBorder="1" applyAlignment="1">
      <alignment horizontal="right" vertical="center" wrapText="1"/>
    </xf>
    <xf numFmtId="3" fontId="65" fillId="0" borderId="29" xfId="1156" applyNumberFormat="1" applyFont="1" applyBorder="1" applyAlignment="1">
      <alignment horizontal="right" wrapText="1"/>
    </xf>
    <xf numFmtId="3" fontId="101" fillId="33" borderId="44" xfId="1157" applyNumberFormat="1" applyFont="1" applyFill="1" applyBorder="1" applyAlignment="1">
      <alignment horizontal="right" vertical="center" wrapText="1"/>
    </xf>
    <xf numFmtId="3" fontId="101" fillId="33" borderId="45" xfId="1157" applyNumberFormat="1" applyFont="1" applyFill="1" applyBorder="1" applyAlignment="1">
      <alignment horizontal="right" vertical="center" wrapText="1"/>
    </xf>
    <xf numFmtId="0" fontId="101" fillId="0" borderId="13" xfId="73" applyFont="1" applyFill="1" applyBorder="1" applyAlignment="1">
      <alignment horizontal="center" vertical="center" wrapText="1"/>
    </xf>
    <xf numFmtId="3" fontId="39" fillId="0" borderId="3" xfId="1" applyNumberFormat="1" applyFont="1" applyFill="1" applyBorder="1" applyAlignment="1"/>
    <xf numFmtId="3" fontId="98" fillId="0" borderId="38" xfId="0" applyNumberFormat="1" applyFont="1" applyBorder="1"/>
    <xf numFmtId="0" fontId="61" fillId="0" borderId="0" xfId="0" applyFont="1" applyAlignment="1">
      <alignment horizontal="left" vertical="top" wrapText="1"/>
    </xf>
    <xf numFmtId="0" fontId="61" fillId="0" borderId="0" xfId="0" applyFont="1" applyAlignment="1">
      <alignment horizontal="left" vertical="top"/>
    </xf>
    <xf numFmtId="0" fontId="28" fillId="0" borderId="0" xfId="0" applyFont="1" applyAlignment="1">
      <alignment horizontal="left" vertical="center"/>
    </xf>
    <xf numFmtId="0" fontId="66" fillId="0" borderId="0" xfId="0" applyFont="1" applyAlignment="1">
      <alignment horizontal="center" vertical="top" wrapText="1"/>
    </xf>
    <xf numFmtId="0" fontId="62"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25" fillId="0" borderId="0" xfId="10" applyAlignment="1" applyProtection="1">
      <alignment horizontal="center" wrapText="1"/>
    </xf>
    <xf numFmtId="0" fontId="100" fillId="0" borderId="0" xfId="10" applyFont="1" applyAlignment="1" applyProtection="1">
      <alignment horizontal="center" wrapText="1"/>
    </xf>
    <xf numFmtId="0" fontId="39" fillId="0" borderId="5" xfId="0" applyFont="1" applyFill="1" applyBorder="1" applyAlignment="1">
      <alignment horizontal="left" wrapText="1"/>
    </xf>
    <xf numFmtId="0" fontId="39" fillId="0" borderId="7" xfId="0" applyFont="1" applyFill="1" applyBorder="1" applyAlignment="1">
      <alignment horizontal="left" wrapText="1"/>
    </xf>
    <xf numFmtId="0" fontId="68" fillId="0" borderId="8" xfId="0" quotePrefix="1" applyNumberFormat="1" applyFont="1" applyBorder="1" applyAlignment="1">
      <alignment horizontal="center" vertical="center" wrapText="1"/>
    </xf>
    <xf numFmtId="0" fontId="68" fillId="0" borderId="10" xfId="0" quotePrefix="1" applyNumberFormat="1" applyFont="1" applyBorder="1" applyAlignment="1">
      <alignment horizontal="center" vertical="center" wrapText="1"/>
    </xf>
    <xf numFmtId="0" fontId="68"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166" fontId="73" fillId="0" borderId="5" xfId="0" applyNumberFormat="1" applyFont="1" applyBorder="1" applyAlignment="1">
      <alignment horizontal="center" vertical="center"/>
    </xf>
    <xf numFmtId="166" fontId="73" fillId="0" borderId="7" xfId="0" applyNumberFormat="1" applyFont="1" applyBorder="1" applyAlignment="1">
      <alignment horizontal="center" vertical="center"/>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166" fontId="73" fillId="0" borderId="5" xfId="0" applyNumberFormat="1" applyFont="1" applyFill="1" applyBorder="1" applyAlignment="1">
      <alignment horizontal="center" wrapText="1"/>
    </xf>
    <xf numFmtId="166" fontId="73" fillId="0" borderId="7" xfId="0" applyNumberFormat="1" applyFont="1" applyFill="1" applyBorder="1" applyAlignment="1">
      <alignment horizontal="center" wrapText="1"/>
    </xf>
    <xf numFmtId="0" fontId="28" fillId="0" borderId="1" xfId="0" applyFont="1" applyBorder="1" applyAlignment="1">
      <alignment horizontal="left"/>
    </xf>
    <xf numFmtId="0" fontId="0" fillId="0" borderId="0" xfId="0" applyBorder="1" applyAlignment="1"/>
    <xf numFmtId="0" fontId="0" fillId="0" borderId="1" xfId="0" applyBorder="1" applyAlignment="1"/>
    <xf numFmtId="0" fontId="39" fillId="0" borderId="0" xfId="0" applyFont="1" applyFill="1" applyAlignment="1">
      <alignment horizontal="left" vertical="top"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39" fillId="0" borderId="12" xfId="0" quotePrefix="1" applyFont="1" applyFill="1" applyBorder="1" applyAlignment="1">
      <alignment horizontal="center"/>
    </xf>
    <xf numFmtId="0" fontId="39" fillId="0" borderId="14" xfId="0" quotePrefix="1" applyFont="1" applyFill="1" applyBorder="1" applyAlignment="1">
      <alignment horizontal="center"/>
    </xf>
    <xf numFmtId="0" fontId="39" fillId="0" borderId="15" xfId="0" quotePrefix="1" applyFont="1" applyFill="1" applyBorder="1" applyAlignment="1">
      <alignment horizontal="center"/>
    </xf>
    <xf numFmtId="0" fontId="73" fillId="0" borderId="8" xfId="0" applyFont="1" applyFill="1" applyBorder="1" applyAlignment="1">
      <alignment horizontal="center" wrapText="1"/>
    </xf>
    <xf numFmtId="0" fontId="73" fillId="0" borderId="10" xfId="0" applyFont="1" applyFill="1" applyBorder="1" applyAlignment="1">
      <alignment horizontal="center" wrapText="1"/>
    </xf>
    <xf numFmtId="0" fontId="73" fillId="0" borderId="6" xfId="0" applyFont="1" applyFill="1" applyBorder="1" applyAlignment="1">
      <alignment horizontal="center" wrapText="1"/>
    </xf>
    <xf numFmtId="0" fontId="73" fillId="0" borderId="1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23" fillId="0" borderId="0" xfId="0" applyFont="1" applyAlignment="1">
      <alignment horizontal="left" vertical="top" wrapText="1"/>
    </xf>
    <xf numFmtId="0" fontId="0" fillId="0" borderId="0" xfId="0" applyAlignment="1">
      <alignment horizontal="left" vertical="top" wrapText="1"/>
    </xf>
    <xf numFmtId="0" fontId="73" fillId="0" borderId="0" xfId="0" applyFont="1" applyBorder="1" applyAlignment="1">
      <alignment horizontal="center" wrapText="1"/>
    </xf>
    <xf numFmtId="0" fontId="73" fillId="0" borderId="7" xfId="0" applyFont="1" applyBorder="1" applyAlignment="1">
      <alignment horizontal="center" wrapText="1"/>
    </xf>
    <xf numFmtId="0" fontId="39" fillId="0" borderId="12" xfId="0" quotePrefix="1" applyFont="1" applyFill="1" applyBorder="1" applyAlignment="1">
      <alignment horizontal="center" vertical="center"/>
    </xf>
    <xf numFmtId="0" fontId="39" fillId="0" borderId="14" xfId="0" quotePrefix="1" applyFont="1" applyFill="1" applyBorder="1" applyAlignment="1">
      <alignment horizontal="center" vertical="center"/>
    </xf>
    <xf numFmtId="0" fontId="39" fillId="0" borderId="15" xfId="0" quotePrefix="1" applyFont="1" applyFill="1" applyBorder="1" applyAlignment="1">
      <alignment horizontal="center" vertical="center"/>
    </xf>
    <xf numFmtId="0" fontId="39" fillId="0" borderId="0" xfId="0" applyFont="1" applyAlignment="1">
      <alignment horizontal="left" vertical="top" wrapText="1"/>
    </xf>
    <xf numFmtId="0" fontId="68" fillId="0" borderId="0" xfId="0" applyFont="1" applyFill="1" applyBorder="1" applyAlignment="1">
      <alignment horizontal="center"/>
    </xf>
    <xf numFmtId="0" fontId="26" fillId="0" borderId="12" xfId="0" applyFont="1" applyBorder="1" applyAlignment="1">
      <alignment horizontal="center" wrapText="1"/>
    </xf>
    <xf numFmtId="0" fontId="26" fillId="0" borderId="14" xfId="0" applyFont="1" applyBorder="1" applyAlignment="1">
      <alignment horizontal="center" wrapText="1"/>
    </xf>
    <xf numFmtId="0" fontId="26" fillId="0" borderId="15" xfId="0" applyFont="1" applyBorder="1" applyAlignment="1">
      <alignment horizontal="center" wrapText="1"/>
    </xf>
    <xf numFmtId="17" fontId="39" fillId="0" borderId="12" xfId="0" quotePrefix="1" applyNumberFormat="1" applyFont="1" applyBorder="1" applyAlignment="1">
      <alignment horizontal="center" vertical="center"/>
    </xf>
    <xf numFmtId="17" fontId="39" fillId="0" borderId="15" xfId="0" quotePrefix="1" applyNumberFormat="1" applyFont="1" applyBorder="1" applyAlignment="1">
      <alignment horizontal="center" vertical="center"/>
    </xf>
    <xf numFmtId="0" fontId="28" fillId="0" borderId="33" xfId="0" applyFont="1" applyBorder="1" applyAlignment="1">
      <alignment horizontal="left"/>
    </xf>
    <xf numFmtId="0" fontId="39" fillId="0" borderId="12" xfId="0" applyFont="1" applyBorder="1" applyAlignment="1">
      <alignment horizontal="center" vertical="center"/>
    </xf>
    <xf numFmtId="0" fontId="39" fillId="0" borderId="15" xfId="0" applyFont="1" applyBorder="1" applyAlignment="1">
      <alignment horizontal="center" vertical="center"/>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28" fillId="0" borderId="16" xfId="0" applyFont="1" applyBorder="1" applyAlignment="1">
      <alignment horizontal="left" wrapText="1"/>
    </xf>
    <xf numFmtId="0" fontId="28" fillId="0" borderId="16" xfId="0" applyFont="1" applyBorder="1" applyAlignment="1"/>
    <xf numFmtId="0" fontId="73" fillId="0" borderId="10" xfId="0" applyFont="1" applyFill="1" applyBorder="1" applyAlignment="1">
      <alignment horizontal="center"/>
    </xf>
    <xf numFmtId="0" fontId="59" fillId="0" borderId="12" xfId="0" quotePrefix="1" applyFont="1" applyBorder="1" applyAlignment="1">
      <alignment horizontal="center"/>
    </xf>
    <xf numFmtId="0" fontId="59" fillId="0" borderId="14" xfId="0" applyFont="1" applyBorder="1" applyAlignment="1">
      <alignment horizontal="center"/>
    </xf>
    <xf numFmtId="0" fontId="59" fillId="0" borderId="15" xfId="0" applyFont="1" applyBorder="1" applyAlignment="1">
      <alignment horizontal="center"/>
    </xf>
    <xf numFmtId="0" fontId="41" fillId="0" borderId="12" xfId="0" quotePrefix="1" applyFont="1" applyBorder="1" applyAlignment="1">
      <alignment horizontal="center"/>
    </xf>
    <xf numFmtId="0" fontId="41" fillId="0" borderId="14" xfId="0" applyFont="1" applyBorder="1" applyAlignment="1">
      <alignment horizontal="center"/>
    </xf>
    <xf numFmtId="0" fontId="41" fillId="0" borderId="15" xfId="0" applyFont="1" applyBorder="1" applyAlignment="1">
      <alignment horizontal="center"/>
    </xf>
    <xf numFmtId="0" fontId="78" fillId="0" borderId="0" xfId="1162" applyFont="1" applyFill="1" applyBorder="1" applyAlignment="1">
      <alignment horizontal="left" vertical="top" wrapText="1"/>
    </xf>
    <xf numFmtId="0" fontId="69" fillId="0" borderId="13" xfId="73" applyFont="1" applyFill="1" applyBorder="1" applyAlignment="1">
      <alignment horizontal="left"/>
    </xf>
    <xf numFmtId="0" fontId="101" fillId="0" borderId="13" xfId="73" applyFont="1" applyFill="1" applyBorder="1" applyAlignment="1">
      <alignment horizontal="center" vertical="center" wrapText="1"/>
    </xf>
    <xf numFmtId="0" fontId="103" fillId="0" borderId="13" xfId="73" applyFont="1" applyFill="1" applyBorder="1" applyAlignment="1">
      <alignment horizontal="center" wrapText="1"/>
    </xf>
    <xf numFmtId="0" fontId="104" fillId="0" borderId="13" xfId="73" applyFont="1" applyFill="1" applyBorder="1" applyAlignment="1">
      <alignment horizontal="center" wrapText="1"/>
    </xf>
    <xf numFmtId="0" fontId="39" fillId="0" borderId="0" xfId="0" applyFont="1" applyAlignment="1">
      <alignment horizontal="left" wrapText="1"/>
    </xf>
  </cellXfs>
  <cellStyles count="1163">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8" xfId="1141" xr:uid="{F8897ED9-98AF-4858-997B-7BFF67C1FF2A}"/>
    <cellStyle name="Normal 12 9" xfId="1146" xr:uid="{F3CE8366-3D94-47B5-955B-B2FEEDF0378E}"/>
    <cellStyle name="Normal 12 9 2" xfId="1159" xr:uid="{3AAAC546-5E06-4188-88BE-EA82CAB1D5F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3" xfId="1157" xr:uid="{5220DFC5-3C03-4E06-B7B8-A2D3238CF076}"/>
    <cellStyle name="Normal 17" xfId="1145" xr:uid="{EC176110-CB29-48F4-8E6D-049FD6CCD025}"/>
    <cellStyle name="Normal 17 2" xfId="1156" xr:uid="{6B7B61CC-7A1D-4BE4-BF6D-515F9C0CFED0}"/>
    <cellStyle name="Normal 18" xfId="1151" xr:uid="{9667F200-3825-456F-8284-B18A49CE4385}"/>
    <cellStyle name="Normal 19" xfId="1154" xr:uid="{698422DC-271A-48E3-AD3B-BB35285489C7}"/>
    <cellStyle name="Normal 2" xfId="11" xr:uid="{00000000-0005-0000-0000-00003D030000}"/>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a.usda.gov/news-room/news-releases/2019/usda-announces-fy-2019-fy-2020-supply-adjustments-to-sugar-progra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info.gov/content/pkg/FR-2019-06-25/pdf/2019-1341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4:R77"/>
  <sheetViews>
    <sheetView showGridLines="0" tabSelected="1" zoomScaleNormal="100" workbookViewId="0">
      <selection activeCell="B7" sqref="B7:Q26"/>
    </sheetView>
  </sheetViews>
  <sheetFormatPr defaultColWidth="8.88671875" defaultRowHeight="13.2" x14ac:dyDescent="0.25"/>
  <cols>
    <col min="1" max="1" width="8.33203125" style="89" customWidth="1"/>
    <col min="2" max="2" width="11.88671875" style="89" customWidth="1"/>
    <col min="3" max="14" width="8.88671875" style="89"/>
    <col min="15" max="15" width="10" style="89" customWidth="1"/>
    <col min="16" max="16" width="12.109375" style="89" customWidth="1"/>
    <col min="17" max="17" width="8.33203125" style="89" hidden="1" customWidth="1"/>
    <col min="18" max="16384" width="8.88671875" style="89"/>
  </cols>
  <sheetData>
    <row r="4" spans="1:17" ht="12.6" customHeight="1" x14ac:dyDescent="0.25">
      <c r="C4" s="599"/>
      <c r="D4" s="599"/>
      <c r="E4" s="599"/>
      <c r="F4" s="599"/>
      <c r="G4" s="599"/>
    </row>
    <row r="5" spans="1:17" ht="23.4" customHeight="1" x14ac:dyDescent="0.25">
      <c r="C5" s="495"/>
      <c r="D5" s="495"/>
      <c r="E5" s="497"/>
      <c r="F5" s="495"/>
      <c r="G5" s="495"/>
      <c r="O5" s="79"/>
    </row>
    <row r="7" spans="1:17" s="78" customFormat="1" ht="25.95" customHeight="1" x14ac:dyDescent="0.25">
      <c r="B7" s="600" t="s">
        <v>147</v>
      </c>
      <c r="C7" s="600"/>
      <c r="D7" s="600"/>
      <c r="E7" s="600"/>
      <c r="F7" s="600"/>
      <c r="G7" s="600"/>
      <c r="H7" s="600"/>
      <c r="I7" s="600"/>
      <c r="J7" s="600"/>
      <c r="K7" s="600"/>
      <c r="L7" s="600"/>
      <c r="M7" s="600"/>
      <c r="N7" s="600"/>
      <c r="O7" s="600"/>
      <c r="P7" s="600"/>
    </row>
    <row r="8" spans="1:17" s="78" customFormat="1" ht="12.6" customHeight="1" x14ac:dyDescent="0.25">
      <c r="B8" s="601"/>
      <c r="C8" s="601"/>
      <c r="D8" s="601"/>
      <c r="E8" s="601"/>
      <c r="F8" s="601"/>
      <c r="G8" s="601"/>
      <c r="H8" s="601"/>
      <c r="I8" s="601"/>
      <c r="J8" s="601"/>
      <c r="K8" s="601"/>
      <c r="L8" s="601"/>
      <c r="M8" s="601"/>
      <c r="N8" s="601"/>
      <c r="O8" s="601"/>
      <c r="P8" s="601"/>
    </row>
    <row r="9" spans="1:17" s="78" customFormat="1" ht="25.95" customHeight="1" x14ac:dyDescent="0.25">
      <c r="B9" s="602" t="s">
        <v>180</v>
      </c>
      <c r="C9" s="602"/>
      <c r="D9" s="602"/>
      <c r="E9" s="602"/>
      <c r="F9" s="602"/>
      <c r="G9" s="602"/>
      <c r="H9" s="602"/>
      <c r="I9" s="602"/>
      <c r="J9" s="602"/>
      <c r="K9" s="602"/>
      <c r="L9" s="602"/>
      <c r="M9" s="602"/>
      <c r="N9" s="602"/>
      <c r="O9" s="602"/>
      <c r="P9" s="602"/>
    </row>
    <row r="10" spans="1:17" s="78" customFormat="1" ht="12.6" customHeight="1" x14ac:dyDescent="0.25">
      <c r="B10" s="496"/>
      <c r="C10" s="496"/>
      <c r="D10" s="496"/>
      <c r="E10" s="496"/>
      <c r="F10" s="496"/>
      <c r="G10" s="496"/>
      <c r="H10" s="496"/>
      <c r="I10" s="496"/>
      <c r="J10" s="496"/>
      <c r="K10" s="496"/>
      <c r="L10" s="496"/>
      <c r="M10" s="496"/>
      <c r="N10" s="496"/>
      <c r="O10" s="496"/>
      <c r="P10" s="496"/>
    </row>
    <row r="11" spans="1:17" s="45" customFormat="1" ht="25.95" customHeight="1" x14ac:dyDescent="0.25">
      <c r="B11" s="603" t="s">
        <v>291</v>
      </c>
      <c r="C11" s="603"/>
      <c r="D11" s="603"/>
      <c r="E11" s="603"/>
      <c r="F11" s="603"/>
      <c r="G11" s="603"/>
      <c r="H11" s="603"/>
      <c r="I11" s="603"/>
      <c r="J11" s="603"/>
      <c r="K11" s="603"/>
      <c r="L11" s="603"/>
      <c r="M11" s="603"/>
      <c r="N11" s="603"/>
      <c r="O11" s="603"/>
      <c r="P11" s="603"/>
    </row>
    <row r="12" spans="1:17" ht="10.199999999999999" customHeight="1" x14ac:dyDescent="0.25">
      <c r="A12" s="78"/>
      <c r="B12" s="494"/>
      <c r="C12" s="494"/>
      <c r="D12" s="494"/>
      <c r="E12" s="494"/>
      <c r="F12" s="494"/>
      <c r="G12" s="494"/>
      <c r="H12" s="494"/>
      <c r="I12" s="494"/>
      <c r="J12" s="494"/>
      <c r="K12" s="494"/>
      <c r="L12" s="494"/>
      <c r="M12" s="494"/>
      <c r="N12" s="494"/>
      <c r="O12" s="494"/>
      <c r="P12" s="494"/>
    </row>
    <row r="13" spans="1:17" ht="32.4" customHeight="1" x14ac:dyDescent="0.25">
      <c r="A13" s="78"/>
      <c r="B13" s="597" t="s">
        <v>306</v>
      </c>
      <c r="C13" s="597"/>
      <c r="D13" s="597"/>
      <c r="E13" s="597"/>
      <c r="F13" s="597"/>
      <c r="G13" s="597"/>
      <c r="H13" s="597"/>
      <c r="I13" s="597"/>
      <c r="J13" s="597"/>
      <c r="K13" s="597"/>
      <c r="L13" s="597"/>
      <c r="M13" s="597"/>
      <c r="N13" s="597"/>
      <c r="O13" s="597"/>
      <c r="P13" s="597"/>
      <c r="Q13" s="532"/>
    </row>
    <row r="14" spans="1:17" ht="11.4" customHeight="1" x14ac:dyDescent="0.25">
      <c r="A14" s="78"/>
      <c r="B14" s="538"/>
      <c r="C14" s="538"/>
      <c r="D14" s="538"/>
      <c r="E14" s="538"/>
      <c r="F14" s="538"/>
      <c r="G14" s="538"/>
      <c r="H14" s="538"/>
      <c r="I14" s="538"/>
      <c r="J14" s="538"/>
      <c r="K14" s="538"/>
      <c r="L14" s="538"/>
      <c r="M14" s="538"/>
      <c r="N14" s="538"/>
      <c r="O14" s="538"/>
      <c r="P14" s="538"/>
      <c r="Q14" s="532"/>
    </row>
    <row r="15" spans="1:17" ht="16.95" customHeight="1" x14ac:dyDescent="0.25">
      <c r="A15" s="78"/>
      <c r="B15" s="598" t="s">
        <v>279</v>
      </c>
      <c r="C15" s="598"/>
      <c r="D15" s="598"/>
      <c r="E15" s="598"/>
      <c r="F15" s="598"/>
      <c r="G15" s="598"/>
      <c r="H15" s="598"/>
      <c r="I15" s="598"/>
      <c r="J15" s="598"/>
      <c r="K15" s="598"/>
      <c r="L15" s="598"/>
      <c r="M15" s="598"/>
      <c r="N15" s="598"/>
      <c r="O15" s="598"/>
      <c r="P15" s="598"/>
      <c r="Q15" s="598"/>
    </row>
    <row r="16" spans="1:17" ht="11.4" customHeight="1" x14ac:dyDescent="0.25">
      <c r="A16" s="78"/>
      <c r="B16" s="533"/>
      <c r="C16" s="533"/>
      <c r="D16" s="533"/>
      <c r="E16" s="533"/>
      <c r="F16" s="533"/>
      <c r="G16" s="533"/>
      <c r="H16" s="533"/>
      <c r="I16" s="533"/>
      <c r="J16" s="533"/>
      <c r="K16" s="533"/>
      <c r="L16" s="533"/>
      <c r="M16" s="533"/>
      <c r="N16" s="533"/>
      <c r="O16" s="533"/>
      <c r="P16" s="533"/>
      <c r="Q16" s="532"/>
    </row>
    <row r="17" spans="1:18" ht="32.4" customHeight="1" x14ac:dyDescent="0.25">
      <c r="A17" s="78"/>
      <c r="B17" s="597" t="s">
        <v>303</v>
      </c>
      <c r="C17" s="597"/>
      <c r="D17" s="597"/>
      <c r="E17" s="597"/>
      <c r="F17" s="597"/>
      <c r="G17" s="597"/>
      <c r="H17" s="597"/>
      <c r="I17" s="597"/>
      <c r="J17" s="597"/>
      <c r="K17" s="597"/>
      <c r="L17" s="597"/>
      <c r="M17" s="597"/>
      <c r="N17" s="597"/>
      <c r="O17" s="597"/>
      <c r="P17" s="597"/>
      <c r="Q17" s="532"/>
    </row>
    <row r="18" spans="1:18" s="78" customFormat="1" ht="11.4" customHeight="1" x14ac:dyDescent="0.25">
      <c r="B18" s="94"/>
      <c r="C18" s="94"/>
      <c r="D18" s="94"/>
      <c r="E18" s="94"/>
      <c r="F18" s="94"/>
      <c r="G18" s="94"/>
      <c r="H18" s="94"/>
      <c r="I18" s="94"/>
      <c r="J18" s="94"/>
      <c r="K18" s="94"/>
      <c r="L18" s="94"/>
      <c r="M18" s="94"/>
      <c r="N18" s="94"/>
      <c r="O18" s="94"/>
      <c r="P18" s="94"/>
      <c r="Q18" s="94"/>
    </row>
    <row r="19" spans="1:18" s="78" customFormat="1" ht="32.4" customHeight="1" x14ac:dyDescent="0.25">
      <c r="B19" s="597" t="s">
        <v>300</v>
      </c>
      <c r="C19" s="597"/>
      <c r="D19" s="597"/>
      <c r="E19" s="597"/>
      <c r="F19" s="597"/>
      <c r="G19" s="597"/>
      <c r="H19" s="597"/>
      <c r="I19" s="597"/>
      <c r="J19" s="597"/>
      <c r="K19" s="597"/>
      <c r="L19" s="597"/>
      <c r="M19" s="597"/>
      <c r="N19" s="597"/>
      <c r="O19" s="597"/>
      <c r="P19" s="597"/>
      <c r="Q19" s="94"/>
    </row>
    <row r="20" spans="1:18" s="78" customFormat="1" ht="11.4" customHeight="1" x14ac:dyDescent="0.25">
      <c r="B20" s="94"/>
      <c r="C20" s="94"/>
      <c r="D20" s="94"/>
      <c r="E20" s="94"/>
      <c r="F20" s="94"/>
      <c r="G20" s="94"/>
      <c r="H20" s="94"/>
      <c r="I20" s="94"/>
      <c r="J20" s="94"/>
      <c r="K20" s="94"/>
      <c r="L20" s="94"/>
      <c r="M20" s="94"/>
      <c r="N20" s="94"/>
      <c r="O20" s="94"/>
      <c r="P20" s="94"/>
      <c r="Q20" s="94"/>
    </row>
    <row r="21" spans="1:18" s="78" customFormat="1" ht="32.4" customHeight="1" x14ac:dyDescent="0.25">
      <c r="B21" s="597" t="s">
        <v>302</v>
      </c>
      <c r="C21" s="597"/>
      <c r="D21" s="597"/>
      <c r="E21" s="597"/>
      <c r="F21" s="597"/>
      <c r="G21" s="597"/>
      <c r="H21" s="597"/>
      <c r="I21" s="597"/>
      <c r="J21" s="597"/>
      <c r="K21" s="597"/>
      <c r="L21" s="597"/>
      <c r="M21" s="597"/>
      <c r="N21" s="597"/>
      <c r="O21" s="597"/>
      <c r="P21" s="597"/>
      <c r="Q21" s="94"/>
      <c r="R21" s="94"/>
    </row>
    <row r="22" spans="1:18" s="78" customFormat="1" ht="11.4" customHeight="1" x14ac:dyDescent="0.25">
      <c r="B22" s="94"/>
      <c r="C22" s="94"/>
      <c r="D22" s="94"/>
      <c r="E22" s="94"/>
      <c r="F22" s="94"/>
      <c r="G22" s="94"/>
      <c r="H22" s="94"/>
      <c r="I22" s="94"/>
      <c r="J22" s="94"/>
      <c r="K22" s="94"/>
      <c r="L22" s="94"/>
      <c r="M22" s="94"/>
      <c r="N22" s="94"/>
      <c r="O22" s="94"/>
      <c r="P22" s="94"/>
      <c r="Q22" s="94"/>
    </row>
    <row r="23" spans="1:18" s="78" customFormat="1" ht="16.95" customHeight="1" x14ac:dyDescent="0.25">
      <c r="B23" s="597" t="s">
        <v>308</v>
      </c>
      <c r="C23" s="597"/>
      <c r="D23" s="597"/>
      <c r="E23" s="597"/>
      <c r="F23" s="597"/>
      <c r="G23" s="597"/>
      <c r="H23" s="597"/>
      <c r="I23" s="597"/>
      <c r="J23" s="597"/>
      <c r="K23" s="597"/>
      <c r="L23" s="597"/>
      <c r="M23" s="597"/>
      <c r="N23" s="597"/>
      <c r="O23" s="597"/>
      <c r="P23" s="597"/>
      <c r="Q23" s="94"/>
    </row>
    <row r="24" spans="1:18" s="78" customFormat="1" ht="14.4" customHeight="1" x14ac:dyDescent="0.25">
      <c r="B24" s="604" t="s">
        <v>307</v>
      </c>
      <c r="C24" s="605"/>
      <c r="D24" s="605"/>
      <c r="E24" s="605"/>
      <c r="F24" s="605"/>
      <c r="G24" s="605"/>
      <c r="H24" s="605"/>
      <c r="I24" s="605"/>
      <c r="J24" s="605"/>
      <c r="K24" s="605"/>
      <c r="L24" s="605"/>
      <c r="M24" s="605"/>
      <c r="N24" s="605"/>
      <c r="O24" s="555"/>
      <c r="P24" s="555"/>
      <c r="Q24" s="94"/>
    </row>
    <row r="25" spans="1:18" s="78" customFormat="1" ht="11.4" customHeight="1" x14ac:dyDescent="0.25">
      <c r="B25" s="94"/>
      <c r="C25" s="94"/>
      <c r="D25" s="94"/>
      <c r="E25" s="94"/>
      <c r="F25" s="94"/>
      <c r="G25" s="94"/>
      <c r="H25" s="94"/>
      <c r="I25" s="94"/>
      <c r="J25" s="94"/>
      <c r="K25" s="94"/>
      <c r="L25" s="94"/>
      <c r="M25" s="94"/>
      <c r="N25" s="94"/>
      <c r="O25" s="94"/>
      <c r="P25" s="94"/>
      <c r="Q25" s="94"/>
    </row>
    <row r="26" spans="1:18" s="78" customFormat="1" ht="32.4" customHeight="1" x14ac:dyDescent="0.25">
      <c r="B26" s="597" t="s">
        <v>262</v>
      </c>
      <c r="C26" s="597"/>
      <c r="D26" s="597"/>
      <c r="E26" s="597"/>
      <c r="F26" s="597"/>
      <c r="G26" s="597"/>
      <c r="H26" s="597"/>
      <c r="I26" s="597"/>
      <c r="J26" s="597"/>
      <c r="K26" s="597"/>
      <c r="L26" s="597"/>
      <c r="M26" s="597"/>
      <c r="N26" s="597"/>
      <c r="O26" s="597"/>
      <c r="P26" s="597"/>
      <c r="Q26" s="94"/>
    </row>
    <row r="27" spans="1:18" s="78" customFormat="1" ht="11.4" customHeight="1" x14ac:dyDescent="0.25"/>
    <row r="28" spans="1:18" s="78" customFormat="1" ht="11.4" customHeight="1" x14ac:dyDescent="0.25"/>
    <row r="29" spans="1:18" s="78" customFormat="1" ht="11.4" customHeight="1" x14ac:dyDescent="0.25"/>
    <row r="30" spans="1:18" s="78" customFormat="1" ht="11.4" customHeight="1" x14ac:dyDescent="0.25"/>
    <row r="31" spans="1:18" s="78" customFormat="1" ht="11.4" customHeight="1" x14ac:dyDescent="0.25"/>
    <row r="32" spans="1:18" s="78" customFormat="1" ht="11.4" customHeight="1" x14ac:dyDescent="0.25"/>
    <row r="33" s="78" customFormat="1" ht="11.4" customHeight="1" x14ac:dyDescent="0.25"/>
    <row r="34" s="78" customFormat="1" ht="11.4" customHeight="1" x14ac:dyDescent="0.25"/>
    <row r="35" s="78" customFormat="1" ht="11.4" customHeight="1" x14ac:dyDescent="0.25"/>
    <row r="36" s="78" customFormat="1" ht="11.4" customHeight="1" x14ac:dyDescent="0.25"/>
    <row r="37" s="78" customFormat="1" ht="11.4" customHeight="1" x14ac:dyDescent="0.25"/>
    <row r="38" s="78" customFormat="1" ht="11.4" customHeight="1" x14ac:dyDescent="0.25"/>
    <row r="39" s="78" customFormat="1" ht="11.4" customHeight="1" x14ac:dyDescent="0.25"/>
    <row r="40" s="78" customFormat="1" ht="11.4" customHeight="1" x14ac:dyDescent="0.25"/>
    <row r="41" s="78" customFormat="1" ht="11.4" customHeight="1" x14ac:dyDescent="0.25"/>
    <row r="42" s="78" customFormat="1" ht="11.4" customHeight="1" x14ac:dyDescent="0.25"/>
    <row r="43" s="78" customFormat="1" ht="11.4" customHeight="1" x14ac:dyDescent="0.25"/>
    <row r="44" s="78" customFormat="1" ht="11.4" customHeight="1" x14ac:dyDescent="0.25"/>
    <row r="45" s="78" customFormat="1" ht="11.4" customHeight="1" x14ac:dyDescent="0.25"/>
    <row r="46" s="78" customFormat="1" ht="11.4" customHeight="1" x14ac:dyDescent="0.25"/>
    <row r="47" s="78" customFormat="1" ht="11.4" customHeight="1" x14ac:dyDescent="0.25"/>
    <row r="48" s="78" customFormat="1" ht="11.4" customHeight="1" x14ac:dyDescent="0.25"/>
    <row r="49" s="78" customFormat="1" ht="11.4" customHeight="1" x14ac:dyDescent="0.25"/>
    <row r="50" s="78" customFormat="1" ht="11.4" customHeight="1" x14ac:dyDescent="0.25"/>
    <row r="51" s="78" customFormat="1" ht="11.4" customHeight="1" x14ac:dyDescent="0.25"/>
    <row r="52" s="78" customFormat="1" ht="11.4" customHeight="1" x14ac:dyDescent="0.25"/>
    <row r="53" s="78" customFormat="1" ht="11.4" customHeight="1" x14ac:dyDescent="0.25"/>
    <row r="54" s="78" customFormat="1" ht="11.4" customHeight="1" x14ac:dyDescent="0.25"/>
    <row r="55" s="78" customFormat="1" ht="11.4" customHeight="1" x14ac:dyDescent="0.25"/>
    <row r="56" s="78" customFormat="1" ht="11.4" customHeight="1" x14ac:dyDescent="0.25"/>
    <row r="57" s="78" customFormat="1" ht="11.4" customHeight="1" x14ac:dyDescent="0.25"/>
    <row r="58" s="78" customFormat="1" ht="11.4" customHeight="1" x14ac:dyDescent="0.25"/>
    <row r="59" s="78" customFormat="1" ht="11.4" customHeight="1" x14ac:dyDescent="0.25"/>
    <row r="60" s="78" customFormat="1" ht="11.4" customHeight="1" x14ac:dyDescent="0.25"/>
    <row r="61" s="78" customFormat="1" ht="11.4" customHeight="1" x14ac:dyDescent="0.25"/>
    <row r="62" s="78" customFormat="1" ht="11.4" customHeight="1" x14ac:dyDescent="0.25"/>
    <row r="63" s="78" customFormat="1" ht="11.4" customHeight="1" x14ac:dyDescent="0.25"/>
    <row r="64" s="78" customFormat="1" ht="11.4" customHeight="1" x14ac:dyDescent="0.25"/>
    <row r="65" s="78" customFormat="1" ht="11.4" customHeight="1" x14ac:dyDescent="0.25"/>
    <row r="66" s="78" customFormat="1" ht="11.4" customHeight="1" x14ac:dyDescent="0.25"/>
    <row r="67" s="78" customFormat="1" ht="11.4" customHeight="1" x14ac:dyDescent="0.25"/>
    <row r="68" s="78" customFormat="1" ht="10.199999999999999" customHeight="1" x14ac:dyDescent="0.25"/>
    <row r="69" ht="10.199999999999999" customHeight="1" x14ac:dyDescent="0.25"/>
    <row r="70" ht="10.199999999999999" customHeight="1" x14ac:dyDescent="0.25"/>
    <row r="71" ht="10.199999999999999" customHeight="1" x14ac:dyDescent="0.25"/>
    <row r="72" ht="10.199999999999999" customHeight="1" x14ac:dyDescent="0.25"/>
    <row r="73" ht="10.199999999999999" customHeight="1" x14ac:dyDescent="0.25"/>
    <row r="74" ht="10.199999999999999" customHeight="1" x14ac:dyDescent="0.25"/>
    <row r="75" ht="10.199999999999999" customHeight="1" x14ac:dyDescent="0.25"/>
    <row r="76" ht="10.199999999999999" customHeight="1" x14ac:dyDescent="0.25"/>
    <row r="77" ht="10.199999999999999" customHeight="1" x14ac:dyDescent="0.25"/>
  </sheetData>
  <mergeCells count="13">
    <mergeCell ref="B26:P26"/>
    <mergeCell ref="B13:P13"/>
    <mergeCell ref="B15:Q15"/>
    <mergeCell ref="C4:G4"/>
    <mergeCell ref="B7:P7"/>
    <mergeCell ref="B8:P8"/>
    <mergeCell ref="B9:P9"/>
    <mergeCell ref="B11:P11"/>
    <mergeCell ref="B19:P19"/>
    <mergeCell ref="B21:P21"/>
    <mergeCell ref="B17:P17"/>
    <mergeCell ref="B23:P23"/>
    <mergeCell ref="B24:N24"/>
  </mergeCells>
  <hyperlinks>
    <hyperlink ref="B24" r:id="rId1" xr:uid="{D236C699-F0AA-4B38-972B-316EDB735D88}"/>
  </hyperlinks>
  <printOptions horizontalCentered="1"/>
  <pageMargins left="0.7" right="0.7" top="0.75" bottom="0.75" header="0.3" footer="0.3"/>
  <pageSetup scale="83"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CD10-60C0-452A-9DF5-7E8DDC500B98}">
  <sheetPr>
    <pageSetUpPr fitToPage="1"/>
  </sheetPr>
  <dimension ref="A1:H69"/>
  <sheetViews>
    <sheetView zoomScaleNormal="100" workbookViewId="0">
      <pane xSplit="1" ySplit="3" topLeftCell="B4" activePane="bottomRight" state="frozen"/>
      <selection pane="topRight" activeCell="B1" sqref="B1"/>
      <selection pane="bottomLeft" activeCell="A4" sqref="A4"/>
      <selection pane="bottomRight" sqref="A1:H53"/>
    </sheetView>
  </sheetViews>
  <sheetFormatPr defaultColWidth="8.88671875" defaultRowHeight="13.2" x14ac:dyDescent="0.25"/>
  <cols>
    <col min="1" max="1" width="47.109375" style="89" customWidth="1"/>
    <col min="2" max="4" width="14.109375" style="89" customWidth="1"/>
    <col min="5" max="5" width="18" style="89" customWidth="1"/>
    <col min="6" max="7" width="14.109375" style="89" customWidth="1"/>
    <col min="8" max="8" width="18" style="89" customWidth="1"/>
    <col min="9" max="16384" width="8.88671875" style="89"/>
  </cols>
  <sheetData>
    <row r="1" spans="1:8" ht="19.2" x14ac:dyDescent="0.3">
      <c r="A1" s="96" t="s">
        <v>271</v>
      </c>
      <c r="B1" s="82"/>
      <c r="C1" s="82"/>
      <c r="D1" s="82"/>
      <c r="E1" s="82"/>
      <c r="F1" s="82"/>
    </row>
    <row r="2" spans="1:8" ht="39.6" x14ac:dyDescent="0.25">
      <c r="A2" s="486"/>
      <c r="B2" s="145" t="s">
        <v>58</v>
      </c>
      <c r="C2" s="513" t="s">
        <v>162</v>
      </c>
      <c r="D2" s="514" t="s">
        <v>163</v>
      </c>
      <c r="E2" s="505" t="s">
        <v>294</v>
      </c>
      <c r="F2" s="515" t="s">
        <v>162</v>
      </c>
      <c r="G2" s="530" t="s">
        <v>163</v>
      </c>
      <c r="H2" s="506" t="s">
        <v>294</v>
      </c>
    </row>
    <row r="3" spans="1:8" ht="16.2" customHeight="1" x14ac:dyDescent="0.25">
      <c r="A3" s="487"/>
      <c r="B3" s="488" t="s">
        <v>39</v>
      </c>
      <c r="C3" s="659" t="s">
        <v>144</v>
      </c>
      <c r="D3" s="660"/>
      <c r="E3" s="661"/>
      <c r="F3" s="662" t="s">
        <v>145</v>
      </c>
      <c r="G3" s="663"/>
      <c r="H3" s="664"/>
    </row>
    <row r="4" spans="1:8" ht="13.8" x14ac:dyDescent="0.25">
      <c r="A4" s="370"/>
      <c r="B4" s="374"/>
      <c r="C4" s="99"/>
      <c r="D4" s="512"/>
      <c r="E4" s="371"/>
      <c r="F4" s="507"/>
      <c r="G4" s="21"/>
      <c r="H4" s="21"/>
    </row>
    <row r="5" spans="1:8" ht="13.8" x14ac:dyDescent="0.25">
      <c r="A5" s="369" t="s">
        <v>272</v>
      </c>
      <c r="B5" s="370"/>
      <c r="C5" s="99"/>
      <c r="D5" s="374"/>
      <c r="E5" s="371"/>
      <c r="F5" s="507"/>
      <c r="G5" s="4"/>
      <c r="H5" s="4"/>
    </row>
    <row r="6" spans="1:8" ht="14.4" x14ac:dyDescent="0.3">
      <c r="A6" s="373" t="s">
        <v>64</v>
      </c>
      <c r="B6" s="374">
        <f>1117195</f>
        <v>1117195</v>
      </c>
      <c r="C6" s="371">
        <f t="shared" ref="C6:D6" si="0">1117195</f>
        <v>1117195</v>
      </c>
      <c r="D6" s="371">
        <f t="shared" si="0"/>
        <v>1117195</v>
      </c>
      <c r="E6" s="371">
        <f>D6-C6</f>
        <v>0</v>
      </c>
      <c r="F6" s="519">
        <f>C6*1.10231125</f>
        <v>1231496.6169437501</v>
      </c>
      <c r="G6" s="519">
        <f>D6*1.10231125</f>
        <v>1231496.6169437501</v>
      </c>
      <c r="H6" s="525">
        <f>G6-F6</f>
        <v>0</v>
      </c>
    </row>
    <row r="7" spans="1:8" ht="14.4" x14ac:dyDescent="0.3">
      <c r="A7" s="373" t="s">
        <v>71</v>
      </c>
      <c r="B7" s="370"/>
      <c r="C7" s="374">
        <v>-90000</v>
      </c>
      <c r="D7" s="99">
        <v>-90000</v>
      </c>
      <c r="E7" s="374">
        <f t="shared" ref="E7:E8" si="1">D7-C7</f>
        <v>0</v>
      </c>
      <c r="F7" s="519">
        <f>C7*1.10231125</f>
        <v>-99208.012500000012</v>
      </c>
      <c r="G7" s="519">
        <f t="shared" ref="G7:G8" si="2">D7*1.10231125</f>
        <v>-99208.012500000012</v>
      </c>
      <c r="H7" s="525">
        <f t="shared" ref="H7:H8" si="3">G7-F7</f>
        <v>0</v>
      </c>
    </row>
    <row r="8" spans="1:8" ht="13.8" x14ac:dyDescent="0.25">
      <c r="A8" s="377" t="s">
        <v>60</v>
      </c>
      <c r="B8" s="378">
        <f>SUM(B6:B7)</f>
        <v>1117195</v>
      </c>
      <c r="C8" s="379">
        <f t="shared" ref="C8:D8" si="4">C6+C7</f>
        <v>1027195</v>
      </c>
      <c r="D8" s="379">
        <f t="shared" si="4"/>
        <v>1027195</v>
      </c>
      <c r="E8" s="386">
        <f t="shared" si="1"/>
        <v>0</v>
      </c>
      <c r="F8" s="517">
        <f>C8*1.10231125</f>
        <v>1132288.6044437501</v>
      </c>
      <c r="G8" s="517">
        <f t="shared" si="2"/>
        <v>1132288.6044437501</v>
      </c>
      <c r="H8" s="527">
        <f t="shared" si="3"/>
        <v>0</v>
      </c>
    </row>
    <row r="9" spans="1:8" ht="13.8" x14ac:dyDescent="0.25">
      <c r="A9" s="370"/>
      <c r="B9" s="374"/>
      <c r="C9" s="99"/>
      <c r="D9" s="374"/>
      <c r="E9" s="371"/>
      <c r="F9" s="507"/>
      <c r="G9" s="4"/>
      <c r="H9" s="526"/>
    </row>
    <row r="10" spans="1:8" ht="13.8" x14ac:dyDescent="0.25">
      <c r="A10" s="369" t="s">
        <v>273</v>
      </c>
      <c r="B10" s="374"/>
      <c r="C10" s="99"/>
      <c r="D10" s="374"/>
      <c r="E10" s="371"/>
      <c r="F10" s="507"/>
      <c r="G10" s="4"/>
      <c r="H10" s="526"/>
    </row>
    <row r="11" spans="1:8" ht="14.4" x14ac:dyDescent="0.3">
      <c r="A11" s="373" t="s">
        <v>65</v>
      </c>
      <c r="B11" s="381" t="s">
        <v>50</v>
      </c>
      <c r="C11" s="490" t="s">
        <v>50</v>
      </c>
      <c r="D11" s="381" t="s">
        <v>50</v>
      </c>
      <c r="E11" s="382"/>
      <c r="F11" s="520" t="s">
        <v>50</v>
      </c>
      <c r="G11" s="520" t="s">
        <v>50</v>
      </c>
      <c r="H11" s="526"/>
    </row>
    <row r="12" spans="1:8" ht="14.4" x14ac:dyDescent="0.3">
      <c r="A12" s="373" t="s">
        <v>91</v>
      </c>
      <c r="B12" s="381" t="s">
        <v>50</v>
      </c>
      <c r="C12" s="490" t="s">
        <v>50</v>
      </c>
      <c r="D12" s="381" t="s">
        <v>50</v>
      </c>
      <c r="E12" s="382"/>
      <c r="F12" s="520" t="s">
        <v>50</v>
      </c>
      <c r="G12" s="520" t="s">
        <v>50</v>
      </c>
      <c r="H12" s="526"/>
    </row>
    <row r="13" spans="1:8" ht="14.4" x14ac:dyDescent="0.3">
      <c r="A13" s="373" t="s">
        <v>66</v>
      </c>
      <c r="B13" s="381" t="s">
        <v>50</v>
      </c>
      <c r="C13" s="490" t="s">
        <v>50</v>
      </c>
      <c r="D13" s="381" t="s">
        <v>50</v>
      </c>
      <c r="E13" s="382"/>
      <c r="F13" s="520" t="s">
        <v>50</v>
      </c>
      <c r="G13" s="520" t="s">
        <v>50</v>
      </c>
      <c r="H13" s="526"/>
    </row>
    <row r="14" spans="1:8" ht="14.4" x14ac:dyDescent="0.3">
      <c r="A14" s="370"/>
      <c r="B14" s="374"/>
      <c r="C14" s="99"/>
      <c r="D14" s="374"/>
      <c r="E14" s="371"/>
      <c r="F14" s="519"/>
      <c r="G14" s="516"/>
      <c r="H14" s="526"/>
    </row>
    <row r="15" spans="1:8" ht="14.4" x14ac:dyDescent="0.3">
      <c r="A15" s="373" t="s">
        <v>67</v>
      </c>
      <c r="B15" s="374"/>
      <c r="C15" s="99"/>
      <c r="D15" s="374"/>
      <c r="E15" s="371"/>
      <c r="F15" s="519"/>
      <c r="G15" s="516"/>
      <c r="H15" s="526"/>
    </row>
    <row r="16" spans="1:8" ht="14.4" x14ac:dyDescent="0.3">
      <c r="A16" s="385" t="s">
        <v>59</v>
      </c>
      <c r="B16" s="374">
        <v>1656</v>
      </c>
      <c r="C16" s="491">
        <v>1656</v>
      </c>
      <c r="D16" s="374">
        <v>1656</v>
      </c>
      <c r="E16" s="371">
        <f t="shared" ref="E16:E18" si="5">D16-C16</f>
        <v>0</v>
      </c>
      <c r="F16" s="519">
        <f t="shared" ref="F16:G17" si="6">C16*1.10231125</f>
        <v>1825.4274300000002</v>
      </c>
      <c r="G16" s="519">
        <f t="shared" si="6"/>
        <v>1825.4274300000002</v>
      </c>
      <c r="H16" s="528">
        <f t="shared" ref="H16:H18" si="7">G16-F16</f>
        <v>0</v>
      </c>
    </row>
    <row r="17" spans="1:8" ht="14.4" x14ac:dyDescent="0.3">
      <c r="A17" s="385" t="s">
        <v>61</v>
      </c>
      <c r="B17" s="381">
        <v>170000</v>
      </c>
      <c r="C17" s="492" t="s">
        <v>50</v>
      </c>
      <c r="D17" s="381">
        <v>170000</v>
      </c>
      <c r="E17" s="382">
        <v>0</v>
      </c>
      <c r="F17" s="519">
        <v>0</v>
      </c>
      <c r="G17" s="519">
        <f t="shared" si="6"/>
        <v>187392.91250000001</v>
      </c>
      <c r="H17" s="522">
        <f t="shared" si="7"/>
        <v>187392.91250000001</v>
      </c>
    </row>
    <row r="18" spans="1:8" ht="13.8" x14ac:dyDescent="0.25">
      <c r="A18" s="377" t="s">
        <v>62</v>
      </c>
      <c r="B18" s="378">
        <v>192000</v>
      </c>
      <c r="C18" s="489">
        <v>22000</v>
      </c>
      <c r="D18" s="378">
        <v>192000</v>
      </c>
      <c r="E18" s="379">
        <f t="shared" si="5"/>
        <v>170000</v>
      </c>
      <c r="F18" s="517">
        <f t="shared" ref="F18:G18" si="8">C18*1.10231125</f>
        <v>24250.8475</v>
      </c>
      <c r="G18" s="517">
        <f t="shared" si="8"/>
        <v>211643.76</v>
      </c>
      <c r="H18" s="539">
        <f t="shared" si="7"/>
        <v>187392.91250000001</v>
      </c>
    </row>
    <row r="19" spans="1:8" ht="13.8" x14ac:dyDescent="0.25">
      <c r="A19" s="370"/>
      <c r="B19" s="374"/>
      <c r="C19" s="99"/>
      <c r="D19" s="374"/>
      <c r="E19" s="371"/>
      <c r="F19" s="507"/>
      <c r="G19" s="4"/>
      <c r="H19" s="526"/>
    </row>
    <row r="20" spans="1:8" ht="13.8" x14ac:dyDescent="0.25">
      <c r="A20" s="369" t="s">
        <v>63</v>
      </c>
      <c r="B20" s="374"/>
      <c r="C20" s="99"/>
      <c r="D20" s="374"/>
      <c r="E20" s="371"/>
      <c r="F20" s="507"/>
      <c r="G20" s="4"/>
      <c r="H20" s="526"/>
    </row>
    <row r="21" spans="1:8" ht="13.8" x14ac:dyDescent="0.25">
      <c r="A21" s="373" t="s">
        <v>274</v>
      </c>
      <c r="B21" s="314">
        <v>140340</v>
      </c>
      <c r="C21" s="421"/>
      <c r="D21" s="392"/>
      <c r="E21" s="371"/>
      <c r="F21" s="507"/>
      <c r="G21" s="4"/>
      <c r="H21" s="526"/>
    </row>
    <row r="22" spans="1:8" ht="14.4" x14ac:dyDescent="0.3">
      <c r="A22" s="385" t="s">
        <v>215</v>
      </c>
      <c r="B22" s="374"/>
      <c r="C22" s="388">
        <v>20110.236188518345</v>
      </c>
      <c r="D22" s="388">
        <v>20110.236188518345</v>
      </c>
      <c r="E22" s="388">
        <f t="shared" ref="E22:E23" si="9">D22-C22</f>
        <v>0</v>
      </c>
      <c r="F22" s="519">
        <f t="shared" ref="F22:G35" si="10">C22*1.10231125</f>
        <v>22167.739590760895</v>
      </c>
      <c r="G22" s="522">
        <f t="shared" si="10"/>
        <v>22167.739590760895</v>
      </c>
      <c r="H22" s="528">
        <f t="shared" ref="H22:H47" si="11">G22-F22</f>
        <v>0</v>
      </c>
    </row>
    <row r="23" spans="1:8" ht="14.4" x14ac:dyDescent="0.3">
      <c r="A23" s="385" t="s">
        <v>269</v>
      </c>
      <c r="B23" s="374"/>
      <c r="C23" s="390">
        <v>120163</v>
      </c>
      <c r="D23" s="390">
        <v>120163</v>
      </c>
      <c r="E23" s="390">
        <f t="shared" si="9"/>
        <v>0</v>
      </c>
      <c r="F23" s="519">
        <f t="shared" si="10"/>
        <v>132457.02673375001</v>
      </c>
      <c r="G23" s="522">
        <f t="shared" si="10"/>
        <v>132457.02673375001</v>
      </c>
      <c r="H23" s="528">
        <f t="shared" si="11"/>
        <v>0</v>
      </c>
    </row>
    <row r="24" spans="1:8" ht="14.4" x14ac:dyDescent="0.3">
      <c r="A24" s="385"/>
      <c r="B24" s="374"/>
      <c r="C24" s="390"/>
      <c r="D24" s="390"/>
      <c r="E24" s="390"/>
      <c r="F24" s="519"/>
      <c r="G24" s="522"/>
      <c r="H24" s="528"/>
    </row>
    <row r="25" spans="1:8" ht="14.4" x14ac:dyDescent="0.3">
      <c r="A25" s="373" t="s">
        <v>276</v>
      </c>
      <c r="B25" s="374">
        <v>2000</v>
      </c>
      <c r="C25" s="390"/>
      <c r="D25" s="390"/>
      <c r="E25" s="390"/>
      <c r="F25" s="519"/>
      <c r="G25" s="522"/>
      <c r="H25" s="528"/>
    </row>
    <row r="26" spans="1:8" ht="14.4" x14ac:dyDescent="0.3">
      <c r="A26" s="385" t="s">
        <v>215</v>
      </c>
      <c r="B26" s="374"/>
      <c r="C26" s="390">
        <v>0</v>
      </c>
      <c r="D26" s="390">
        <v>0</v>
      </c>
      <c r="E26" s="390">
        <f t="shared" ref="E26:E27" si="12">D26-C26</f>
        <v>0</v>
      </c>
      <c r="F26" s="519">
        <f t="shared" ref="F26:F27" si="13">C26*1.10231125</f>
        <v>0</v>
      </c>
      <c r="G26" s="522">
        <f t="shared" si="10"/>
        <v>0</v>
      </c>
      <c r="H26" s="528">
        <f t="shared" si="11"/>
        <v>0</v>
      </c>
    </row>
    <row r="27" spans="1:8" ht="14.4" x14ac:dyDescent="0.3">
      <c r="A27" s="385" t="s">
        <v>269</v>
      </c>
      <c r="B27" s="374"/>
      <c r="C27" s="390">
        <v>0</v>
      </c>
      <c r="D27" s="390">
        <v>0</v>
      </c>
      <c r="E27" s="390">
        <f t="shared" si="12"/>
        <v>0</v>
      </c>
      <c r="F27" s="519">
        <f t="shared" si="13"/>
        <v>0</v>
      </c>
      <c r="G27" s="522">
        <f t="shared" si="10"/>
        <v>0</v>
      </c>
      <c r="H27" s="528">
        <f t="shared" si="11"/>
        <v>0</v>
      </c>
    </row>
    <row r="28" spans="1:8" ht="14.4" x14ac:dyDescent="0.3">
      <c r="A28" s="385"/>
      <c r="B28" s="374"/>
      <c r="C28" s="390"/>
      <c r="D28" s="390"/>
      <c r="E28" s="390"/>
      <c r="F28" s="519"/>
      <c r="G28" s="522"/>
      <c r="H28" s="528"/>
    </row>
    <row r="29" spans="1:8" ht="14.4" x14ac:dyDescent="0.3">
      <c r="A29" s="373" t="s">
        <v>277</v>
      </c>
      <c r="B29" s="374">
        <v>56000</v>
      </c>
      <c r="C29" s="390"/>
      <c r="D29" s="390"/>
      <c r="E29" s="390"/>
      <c r="F29" s="519"/>
      <c r="G29" s="522"/>
      <c r="H29" s="528"/>
    </row>
    <row r="30" spans="1:8" ht="14.4" x14ac:dyDescent="0.3">
      <c r="A30" s="385" t="s">
        <v>215</v>
      </c>
      <c r="B30" s="374"/>
      <c r="C30" s="388">
        <v>18146.624460442687</v>
      </c>
      <c r="D30" s="388">
        <v>18146.624460442687</v>
      </c>
      <c r="E30" s="388">
        <f t="shared" ref="E30:E31" si="14">D30-C30</f>
        <v>0</v>
      </c>
      <c r="F30" s="519">
        <f t="shared" ref="F30:F31" si="15">C30*1.10231125</f>
        <v>20003.228292271157</v>
      </c>
      <c r="G30" s="522">
        <f t="shared" si="10"/>
        <v>20003.228292271157</v>
      </c>
      <c r="H30" s="528">
        <f t="shared" si="11"/>
        <v>0</v>
      </c>
    </row>
    <row r="31" spans="1:8" ht="14.4" x14ac:dyDescent="0.3">
      <c r="A31" s="385" t="s">
        <v>269</v>
      </c>
      <c r="B31" s="374"/>
      <c r="C31" s="390">
        <v>37607</v>
      </c>
      <c r="D31" s="390">
        <v>37607</v>
      </c>
      <c r="E31" s="390">
        <f t="shared" si="14"/>
        <v>0</v>
      </c>
      <c r="F31" s="519">
        <f t="shared" si="15"/>
        <v>41454.619178749999</v>
      </c>
      <c r="G31" s="522">
        <f t="shared" si="10"/>
        <v>41454.619178749999</v>
      </c>
      <c r="H31" s="528">
        <f t="shared" si="11"/>
        <v>0</v>
      </c>
    </row>
    <row r="32" spans="1:8" ht="14.4" x14ac:dyDescent="0.3">
      <c r="A32" s="391"/>
      <c r="B32" s="392"/>
      <c r="C32" s="393"/>
      <c r="D32" s="394"/>
      <c r="E32" s="393"/>
      <c r="F32" s="521"/>
      <c r="G32" s="522"/>
      <c r="H32" s="528"/>
    </row>
    <row r="33" spans="1:8" ht="14.4" x14ac:dyDescent="0.3">
      <c r="A33" s="373" t="s">
        <v>278</v>
      </c>
      <c r="B33" s="381">
        <v>7585</v>
      </c>
      <c r="C33" s="396"/>
      <c r="D33" s="396"/>
      <c r="E33" s="396"/>
      <c r="F33" s="519"/>
      <c r="G33" s="522"/>
      <c r="H33" s="528"/>
    </row>
    <row r="34" spans="1:8" ht="14.4" x14ac:dyDescent="0.3">
      <c r="A34" s="385" t="s">
        <v>215</v>
      </c>
      <c r="B34" s="381"/>
      <c r="C34" s="396">
        <v>1044</v>
      </c>
      <c r="D34" s="396">
        <v>1044</v>
      </c>
      <c r="E34" s="396">
        <f t="shared" ref="E34:E35" si="16">D34-C34</f>
        <v>0</v>
      </c>
      <c r="F34" s="519">
        <f t="shared" ref="F34:F35" si="17">C34*1.10231125</f>
        <v>1150.8129450000001</v>
      </c>
      <c r="G34" s="522">
        <f t="shared" si="10"/>
        <v>1150.8129450000001</v>
      </c>
      <c r="H34" s="528">
        <f t="shared" si="11"/>
        <v>0</v>
      </c>
    </row>
    <row r="35" spans="1:8" ht="14.4" x14ac:dyDescent="0.3">
      <c r="A35" s="385" t="s">
        <v>269</v>
      </c>
      <c r="B35" s="381"/>
      <c r="C35" s="396">
        <v>6533</v>
      </c>
      <c r="D35" s="396">
        <v>6533</v>
      </c>
      <c r="E35" s="396">
        <f t="shared" si="16"/>
        <v>0</v>
      </c>
      <c r="F35" s="519">
        <f t="shared" si="17"/>
        <v>7201.3993962500008</v>
      </c>
      <c r="G35" s="522">
        <f t="shared" si="10"/>
        <v>7201.3993962500008</v>
      </c>
      <c r="H35" s="528">
        <f t="shared" si="11"/>
        <v>0</v>
      </c>
    </row>
    <row r="36" spans="1:8" ht="13.8" x14ac:dyDescent="0.25">
      <c r="A36" s="385"/>
      <c r="B36" s="381"/>
      <c r="C36" s="492"/>
      <c r="D36" s="381"/>
      <c r="E36" s="382"/>
      <c r="F36" s="507"/>
      <c r="G36" s="518"/>
      <c r="H36" s="528"/>
    </row>
    <row r="37" spans="1:8" ht="17.399999999999999" x14ac:dyDescent="0.55000000000000004">
      <c r="A37" s="377" t="s">
        <v>53</v>
      </c>
      <c r="B37" s="378">
        <f>B21+B25+B29+B33</f>
        <v>205925</v>
      </c>
      <c r="C37" s="378">
        <f>SUM(C22:C35)</f>
        <v>203603.86064896104</v>
      </c>
      <c r="D37" s="378">
        <v>203603.86064896104</v>
      </c>
      <c r="E37" s="397">
        <f>SUM(E22:E35)</f>
        <v>0</v>
      </c>
      <c r="F37" s="508">
        <f>SUM(F22:F35)</f>
        <v>224434.82613678207</v>
      </c>
      <c r="G37" s="508">
        <f>SUM(G22:G35)</f>
        <v>224434.82613678207</v>
      </c>
      <c r="H37" s="529">
        <f t="shared" si="11"/>
        <v>0</v>
      </c>
    </row>
    <row r="38" spans="1:8" ht="13.8" x14ac:dyDescent="0.25">
      <c r="A38" s="399"/>
      <c r="B38" s="374"/>
      <c r="C38" s="99"/>
      <c r="D38" s="374"/>
      <c r="E38" s="371"/>
      <c r="F38" s="509"/>
      <c r="G38" s="4"/>
      <c r="H38" s="528">
        <f t="shared" si="11"/>
        <v>0</v>
      </c>
    </row>
    <row r="39" spans="1:8" ht="17.399999999999999" x14ac:dyDescent="0.55000000000000004">
      <c r="A39" s="401" t="s">
        <v>88</v>
      </c>
      <c r="B39" s="378">
        <f>B8+B18+B37</f>
        <v>1515120</v>
      </c>
      <c r="C39" s="378">
        <f t="shared" ref="C39:D39" si="18">C8+C18+C37</f>
        <v>1252798.860648961</v>
      </c>
      <c r="D39" s="378">
        <f t="shared" si="18"/>
        <v>1422798.860648961</v>
      </c>
      <c r="E39" s="379">
        <f t="shared" ref="E39" si="19">D39-C39</f>
        <v>170000</v>
      </c>
      <c r="F39" s="508">
        <f>F8+F18+F37</f>
        <v>1380974.2780805321</v>
      </c>
      <c r="G39" s="508">
        <f>G8+G18+G37</f>
        <v>1568367.1905805322</v>
      </c>
      <c r="H39" s="539">
        <f t="shared" si="11"/>
        <v>187392.91250000009</v>
      </c>
    </row>
    <row r="40" spans="1:8" ht="13.8" x14ac:dyDescent="0.25">
      <c r="A40" s="399"/>
      <c r="B40" s="374"/>
      <c r="C40" s="99"/>
      <c r="D40" s="374"/>
      <c r="E40" s="402"/>
      <c r="F40" s="509"/>
      <c r="G40" s="4"/>
      <c r="H40" s="522"/>
    </row>
    <row r="41" spans="1:8" ht="16.8" x14ac:dyDescent="0.3">
      <c r="A41" s="373" t="s">
        <v>232</v>
      </c>
      <c r="B41" s="404"/>
      <c r="C41" s="212">
        <f>F41/1.10231125</f>
        <v>1286388</v>
      </c>
      <c r="D41" s="404">
        <f>G41/1.10231125</f>
        <v>879062.0616454744</v>
      </c>
      <c r="E41" s="595">
        <f t="shared" ref="E41" si="20">D41-C41</f>
        <v>-407325.9383545256</v>
      </c>
      <c r="F41" s="523">
        <v>1417999.9642650001</v>
      </c>
      <c r="G41" s="523">
        <v>969000</v>
      </c>
      <c r="H41" s="525">
        <f t="shared" si="11"/>
        <v>-448999.96426500008</v>
      </c>
    </row>
    <row r="42" spans="1:8" ht="14.4" x14ac:dyDescent="0.3">
      <c r="A42" s="373"/>
      <c r="B42" s="374"/>
      <c r="C42" s="99"/>
      <c r="D42" s="374"/>
      <c r="E42" s="371"/>
      <c r="F42" s="524"/>
      <c r="G42" s="523"/>
      <c r="H42" s="522"/>
    </row>
    <row r="43" spans="1:8" ht="16.8" x14ac:dyDescent="0.3">
      <c r="A43" s="373" t="s">
        <v>233</v>
      </c>
      <c r="B43" s="392"/>
      <c r="C43" s="421">
        <v>317515</v>
      </c>
      <c r="D43" s="392">
        <v>317515</v>
      </c>
      <c r="E43" s="409">
        <f t="shared" ref="E43" si="21">D43-C43</f>
        <v>0</v>
      </c>
      <c r="F43" s="524">
        <f>C43*1.10231125</f>
        <v>350000.35654375004</v>
      </c>
      <c r="G43" s="523">
        <f t="shared" ref="G43:G45" si="22">D43*1.10231125</f>
        <v>350000.35654375004</v>
      </c>
      <c r="H43" s="522">
        <f t="shared" si="11"/>
        <v>0</v>
      </c>
    </row>
    <row r="44" spans="1:8" ht="14.4" x14ac:dyDescent="0.3">
      <c r="A44" s="373"/>
      <c r="B44" s="374"/>
      <c r="C44" s="99"/>
      <c r="D44" s="374"/>
      <c r="E44" s="371"/>
      <c r="F44" s="524"/>
      <c r="G44" s="523"/>
      <c r="H44" s="522"/>
    </row>
    <row r="45" spans="1:8" ht="14.4" x14ac:dyDescent="0.3">
      <c r="A45" s="373" t="s">
        <v>270</v>
      </c>
      <c r="B45" s="374"/>
      <c r="C45" s="99">
        <v>63502.93530978659</v>
      </c>
      <c r="D45" s="374">
        <v>63502.93530978659</v>
      </c>
      <c r="E45" s="371">
        <f t="shared" ref="E45" si="23">D45-C45</f>
        <v>0</v>
      </c>
      <c r="F45" s="524">
        <f>C45*1.10231125</f>
        <v>70000</v>
      </c>
      <c r="G45" s="523">
        <f t="shared" si="22"/>
        <v>70000</v>
      </c>
      <c r="H45" s="522">
        <f t="shared" si="11"/>
        <v>0</v>
      </c>
    </row>
    <row r="46" spans="1:8" ht="13.8" x14ac:dyDescent="0.25">
      <c r="A46" s="399"/>
      <c r="B46" s="374"/>
      <c r="C46" s="99"/>
      <c r="D46" s="374"/>
      <c r="E46" s="402"/>
      <c r="F46" s="510"/>
      <c r="G46" s="4"/>
      <c r="H46" s="522"/>
    </row>
    <row r="47" spans="1:8" ht="16.2" x14ac:dyDescent="0.25">
      <c r="A47" s="414" t="s">
        <v>234</v>
      </c>
      <c r="B47" s="415"/>
      <c r="C47" s="493">
        <f t="shared" ref="C47:D47" si="24">C39+C41+C43+C45</f>
        <v>2920204.7959587476</v>
      </c>
      <c r="D47" s="415">
        <f t="shared" si="24"/>
        <v>2682878.8576042224</v>
      </c>
      <c r="E47" s="416">
        <f t="shared" ref="E47" si="25">D47-C47</f>
        <v>-237325.93835452525</v>
      </c>
      <c r="F47" s="511">
        <f>F39+F41+F43+F45</f>
        <v>3218974.5988892824</v>
      </c>
      <c r="G47" s="511">
        <f>G39+G41+G43+G45</f>
        <v>2957367.547124282</v>
      </c>
      <c r="H47" s="596">
        <f t="shared" si="11"/>
        <v>-261607.05176500045</v>
      </c>
    </row>
    <row r="48" spans="1:8" ht="13.8" x14ac:dyDescent="0.25">
      <c r="A48" s="102"/>
      <c r="B48" s="99"/>
      <c r="C48" s="99"/>
      <c r="D48" s="99"/>
      <c r="E48" s="100"/>
      <c r="F48" s="99"/>
    </row>
    <row r="49" spans="1:6" s="74" customFormat="1" ht="13.8" x14ac:dyDescent="0.25">
      <c r="A49" s="74" t="s">
        <v>235</v>
      </c>
      <c r="B49" s="103"/>
      <c r="C49" s="104"/>
      <c r="D49" s="104"/>
      <c r="E49" s="100"/>
      <c r="F49" s="99"/>
    </row>
    <row r="50" spans="1:6" s="74" customFormat="1" ht="13.8" x14ac:dyDescent="0.25">
      <c r="A50" s="419" t="s">
        <v>275</v>
      </c>
      <c r="B50" s="103"/>
      <c r="C50" s="104"/>
      <c r="D50" s="104"/>
      <c r="E50" s="100"/>
      <c r="F50" s="99"/>
    </row>
    <row r="51" spans="1:6" s="74" customFormat="1" ht="13.8" x14ac:dyDescent="0.25">
      <c r="A51" s="419" t="s">
        <v>143</v>
      </c>
      <c r="B51" s="420"/>
      <c r="C51" s="420"/>
      <c r="D51" s="420"/>
      <c r="E51" s="420"/>
      <c r="F51" s="420"/>
    </row>
    <row r="52" spans="1:6" s="74" customFormat="1" ht="13.8" x14ac:dyDescent="0.25">
      <c r="A52" s="419" t="s">
        <v>142</v>
      </c>
      <c r="B52" s="421"/>
      <c r="C52" s="421"/>
      <c r="D52" s="421"/>
      <c r="E52" s="421"/>
      <c r="F52" s="421"/>
    </row>
    <row r="53" spans="1:6" s="74" customFormat="1" ht="13.8" x14ac:dyDescent="0.25">
      <c r="A53" s="344" t="s">
        <v>141</v>
      </c>
    </row>
    <row r="54" spans="1:6" s="91" customFormat="1" x14ac:dyDescent="0.25"/>
    <row r="55" spans="1:6" s="91" customFormat="1" x14ac:dyDescent="0.25"/>
    <row r="56" spans="1:6" s="91" customFormat="1" x14ac:dyDescent="0.25"/>
    <row r="57" spans="1:6" s="91" customFormat="1" x14ac:dyDescent="0.25"/>
    <row r="58" spans="1:6" s="91" customFormat="1" x14ac:dyDescent="0.25"/>
    <row r="59" spans="1:6" s="91" customFormat="1" x14ac:dyDescent="0.25"/>
    <row r="60" spans="1:6" s="91" customFormat="1" x14ac:dyDescent="0.25"/>
    <row r="61" spans="1:6" s="91" customFormat="1" x14ac:dyDescent="0.25"/>
    <row r="62" spans="1:6" s="91" customFormat="1" x14ac:dyDescent="0.25"/>
    <row r="63" spans="1:6" s="91" customFormat="1" x14ac:dyDescent="0.25"/>
    <row r="64" spans="1:6" s="91" customFormat="1" x14ac:dyDescent="0.25"/>
    <row r="65" s="91" customFormat="1" x14ac:dyDescent="0.25"/>
    <row r="66" s="91" customFormat="1" x14ac:dyDescent="0.25"/>
    <row r="67" s="91" customFormat="1" x14ac:dyDescent="0.25"/>
    <row r="68" s="91" customFormat="1" x14ac:dyDescent="0.25"/>
    <row r="69" s="91" customFormat="1" x14ac:dyDescent="0.25"/>
  </sheetData>
  <mergeCells count="2">
    <mergeCell ref="C3:E3"/>
    <mergeCell ref="F3:H3"/>
  </mergeCells>
  <pageMargins left="0.5" right="0.17" top="0.42" bottom="0.17" header="0.17" footer="0.17"/>
  <pageSetup scale="76" orientation="landscape" r:id="rId1"/>
  <ignoredErrors>
    <ignoredError sqref="E47 E3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82367-D35C-435D-A465-058FB3A0911E}">
  <sheetPr>
    <pageSetUpPr fitToPage="1"/>
  </sheetPr>
  <dimension ref="A1:K56"/>
  <sheetViews>
    <sheetView topLeftCell="A25" zoomScale="110" zoomScaleNormal="110" workbookViewId="0">
      <selection sqref="A1:K55"/>
    </sheetView>
  </sheetViews>
  <sheetFormatPr defaultColWidth="8.88671875" defaultRowHeight="14.4" x14ac:dyDescent="0.3"/>
  <cols>
    <col min="1" max="1" width="24.21875" style="549" customWidth="1"/>
    <col min="2" max="2" width="17.44140625" style="549" customWidth="1"/>
    <col min="3" max="3" width="13.33203125" style="549" customWidth="1"/>
    <col min="4" max="4" width="13" style="549" customWidth="1"/>
    <col min="5" max="5" width="18.6640625" style="549" customWidth="1"/>
    <col min="6" max="6" width="16.44140625" style="549" customWidth="1"/>
    <col min="7" max="7" width="20.33203125" style="549" customWidth="1"/>
    <col min="8" max="8" width="10.88671875" style="549" customWidth="1"/>
    <col min="9" max="9" width="18.77734375" style="549" customWidth="1"/>
    <col min="10" max="10" width="18.6640625" style="549" customWidth="1"/>
    <col min="11" max="11" width="20.33203125" style="549" customWidth="1"/>
    <col min="12" max="12" width="8.88671875" style="549"/>
    <col min="13" max="19" width="20.6640625" style="549" customWidth="1"/>
    <col min="20" max="16384" width="8.88671875" style="549"/>
  </cols>
  <sheetData>
    <row r="1" spans="1:11" ht="15.6" x14ac:dyDescent="0.3">
      <c r="A1" s="666" t="s">
        <v>92</v>
      </c>
      <c r="B1" s="666"/>
      <c r="C1" s="666"/>
      <c r="D1" s="666"/>
      <c r="E1" s="666"/>
      <c r="F1" s="666"/>
      <c r="G1" s="666"/>
      <c r="H1" s="666"/>
      <c r="I1" s="666"/>
      <c r="J1" s="666"/>
      <c r="K1" s="666"/>
    </row>
    <row r="2" spans="1:11" x14ac:dyDescent="0.3">
      <c r="A2" s="667" t="s">
        <v>309</v>
      </c>
      <c r="B2" s="668" t="s">
        <v>93</v>
      </c>
      <c r="C2" s="668"/>
      <c r="D2" s="668"/>
      <c r="E2" s="668"/>
      <c r="F2" s="668" t="s">
        <v>94</v>
      </c>
      <c r="G2" s="668"/>
      <c r="H2" s="668"/>
      <c r="I2" s="668" t="s">
        <v>95</v>
      </c>
      <c r="J2" s="668"/>
      <c r="K2" s="668"/>
    </row>
    <row r="3" spans="1:11" x14ac:dyDescent="0.3">
      <c r="A3" s="667"/>
      <c r="B3" s="669" t="s">
        <v>83</v>
      </c>
      <c r="C3" s="669"/>
      <c r="D3" s="669"/>
      <c r="E3" s="669"/>
      <c r="F3" s="669" t="s">
        <v>96</v>
      </c>
      <c r="G3" s="669"/>
      <c r="H3" s="669"/>
      <c r="I3" s="669" t="s">
        <v>96</v>
      </c>
      <c r="J3" s="669"/>
      <c r="K3" s="669"/>
    </row>
    <row r="4" spans="1:11" ht="43.8" x14ac:dyDescent="0.3">
      <c r="A4" s="667"/>
      <c r="B4" s="594" t="s">
        <v>315</v>
      </c>
      <c r="C4" s="577" t="s">
        <v>97</v>
      </c>
      <c r="D4" s="577" t="s">
        <v>98</v>
      </c>
      <c r="E4" s="577" t="s">
        <v>99</v>
      </c>
      <c r="F4" s="577" t="s">
        <v>316</v>
      </c>
      <c r="G4" s="577" t="s">
        <v>100</v>
      </c>
      <c r="H4" s="577" t="s">
        <v>98</v>
      </c>
      <c r="I4" s="577" t="s">
        <v>317</v>
      </c>
      <c r="J4" s="577" t="s">
        <v>100</v>
      </c>
      <c r="K4" s="577" t="s">
        <v>101</v>
      </c>
    </row>
    <row r="5" spans="1:11" ht="15.6" customHeight="1" x14ac:dyDescent="0.3">
      <c r="A5" s="556" t="s">
        <v>112</v>
      </c>
      <c r="B5" s="578"/>
      <c r="C5" s="578"/>
      <c r="D5" s="578"/>
      <c r="E5" s="578"/>
      <c r="F5" s="578"/>
      <c r="G5" s="578"/>
      <c r="H5" s="578"/>
      <c r="I5" s="578"/>
      <c r="J5" s="578"/>
      <c r="K5" s="579"/>
    </row>
    <row r="6" spans="1:11" ht="16.95" customHeight="1" x14ac:dyDescent="0.3">
      <c r="A6" s="557" t="s">
        <v>102</v>
      </c>
      <c r="B6" s="580">
        <v>-88446.5</v>
      </c>
      <c r="C6" s="580">
        <v>84432.83</v>
      </c>
      <c r="D6" s="580">
        <v>23374.21</v>
      </c>
      <c r="E6" s="580">
        <v>72892.259999999995</v>
      </c>
      <c r="F6" s="580">
        <v>-154067.57999999999</v>
      </c>
      <c r="G6" s="580">
        <v>69685.39</v>
      </c>
      <c r="H6" s="580">
        <v>61808.11</v>
      </c>
      <c r="I6" s="580">
        <v>-3725.97</v>
      </c>
      <c r="J6" s="580">
        <v>5440.31</v>
      </c>
      <c r="K6" s="580">
        <v>5286</v>
      </c>
    </row>
    <row r="7" spans="1:11" ht="16.95" customHeight="1" x14ac:dyDescent="0.3">
      <c r="A7" s="558" t="s">
        <v>103</v>
      </c>
      <c r="B7" s="580">
        <v>-100280.12</v>
      </c>
      <c r="C7" s="580">
        <v>193809</v>
      </c>
      <c r="D7" s="580">
        <v>44476.21</v>
      </c>
      <c r="E7" s="580">
        <v>75022.66</v>
      </c>
      <c r="F7" s="580">
        <v>-146190.35</v>
      </c>
      <c r="G7" s="580">
        <v>72481.91</v>
      </c>
      <c r="H7" s="580">
        <v>64808.84</v>
      </c>
      <c r="I7" s="580">
        <v>-3571.68</v>
      </c>
      <c r="J7" s="580">
        <v>4902.6899999999996</v>
      </c>
      <c r="K7" s="580">
        <v>4818.63</v>
      </c>
    </row>
    <row r="8" spans="1:11" ht="16.95" customHeight="1" x14ac:dyDescent="0.3">
      <c r="A8" s="558" t="s">
        <v>104</v>
      </c>
      <c r="B8" s="580">
        <v>-25969.99</v>
      </c>
      <c r="C8" s="580">
        <v>44820.04</v>
      </c>
      <c r="D8" s="580">
        <v>37565.97</v>
      </c>
      <c r="E8" s="580">
        <v>74273.759999999995</v>
      </c>
      <c r="F8" s="580">
        <v>-138517.23000000001</v>
      </c>
      <c r="G8" s="580">
        <v>70783.429999999993</v>
      </c>
      <c r="H8" s="580">
        <v>67671.429999999993</v>
      </c>
      <c r="I8" s="580">
        <v>-3487.62</v>
      </c>
      <c r="J8" s="580">
        <v>5860.74</v>
      </c>
      <c r="K8" s="580">
        <v>6302.39</v>
      </c>
    </row>
    <row r="9" spans="1:11" ht="16.95" customHeight="1" x14ac:dyDescent="0.3">
      <c r="A9" s="558" t="s">
        <v>105</v>
      </c>
      <c r="B9" s="580">
        <v>-92989.7</v>
      </c>
      <c r="C9" s="580">
        <v>104840.75</v>
      </c>
      <c r="D9" s="580">
        <v>37207.22</v>
      </c>
      <c r="E9" s="580">
        <v>67842.679999999993</v>
      </c>
      <c r="F9" s="580">
        <v>-135405.28</v>
      </c>
      <c r="G9" s="580">
        <v>63721.01</v>
      </c>
      <c r="H9" s="580">
        <v>68750.929999999993</v>
      </c>
      <c r="I9" s="580">
        <v>-3929.29</v>
      </c>
      <c r="J9" s="580">
        <v>6316.85</v>
      </c>
      <c r="K9" s="580">
        <v>5709.06</v>
      </c>
    </row>
    <row r="10" spans="1:11" ht="16.95" customHeight="1" x14ac:dyDescent="0.3">
      <c r="A10" s="559" t="s">
        <v>35</v>
      </c>
      <c r="B10" s="580"/>
      <c r="C10" s="580">
        <v>427902.62</v>
      </c>
      <c r="D10" s="580">
        <v>142623.60999999999</v>
      </c>
      <c r="E10" s="580">
        <v>290031.35999999999</v>
      </c>
      <c r="F10" s="580"/>
      <c r="G10" s="580">
        <v>276671.74</v>
      </c>
      <c r="H10" s="580">
        <v>263039.31</v>
      </c>
      <c r="I10" s="580"/>
      <c r="J10" s="580">
        <v>22520.59</v>
      </c>
      <c r="K10" s="580">
        <v>22116.080000000002</v>
      </c>
    </row>
    <row r="11" spans="1:11" ht="16.95" customHeight="1" x14ac:dyDescent="0.3">
      <c r="A11" s="556" t="s">
        <v>131</v>
      </c>
      <c r="B11" s="581"/>
      <c r="C11" s="581"/>
      <c r="D11" s="581"/>
      <c r="E11" s="581"/>
      <c r="F11" s="581"/>
      <c r="G11" s="581"/>
      <c r="H11" s="581"/>
      <c r="I11" s="581"/>
      <c r="J11" s="581"/>
      <c r="K11" s="582"/>
    </row>
    <row r="12" spans="1:11" ht="16.95" customHeight="1" x14ac:dyDescent="0.3">
      <c r="A12" s="560" t="s">
        <v>102</v>
      </c>
      <c r="B12" s="580">
        <v>-93198.86</v>
      </c>
      <c r="C12" s="580">
        <v>86329.18</v>
      </c>
      <c r="D12" s="580">
        <v>36104.33</v>
      </c>
      <c r="E12" s="580">
        <v>61722.77</v>
      </c>
      <c r="F12" s="580">
        <v>-140435.18</v>
      </c>
      <c r="G12" s="580">
        <v>58073.23</v>
      </c>
      <c r="H12" s="580">
        <v>67281.69</v>
      </c>
      <c r="I12" s="580">
        <v>-3321.48</v>
      </c>
      <c r="J12" s="580">
        <v>5622.04</v>
      </c>
      <c r="K12" s="580">
        <v>6007.72</v>
      </c>
    </row>
    <row r="13" spans="1:11" ht="16.95" customHeight="1" x14ac:dyDescent="0.3">
      <c r="A13" s="561" t="s">
        <v>103</v>
      </c>
      <c r="B13" s="580">
        <v>-104696.78</v>
      </c>
      <c r="C13" s="580">
        <v>56297.82</v>
      </c>
      <c r="D13" s="580">
        <v>21049.05</v>
      </c>
      <c r="E13" s="580">
        <v>75977.02</v>
      </c>
      <c r="F13" s="580">
        <v>-149643.69</v>
      </c>
      <c r="G13" s="580">
        <v>72097.350000000006</v>
      </c>
      <c r="H13" s="580">
        <v>60613.35</v>
      </c>
      <c r="I13" s="580">
        <v>-3707.15</v>
      </c>
      <c r="J13" s="580">
        <v>5971.78</v>
      </c>
      <c r="K13" s="580">
        <v>7380.89</v>
      </c>
    </row>
    <row r="14" spans="1:11" ht="16.95" customHeight="1" x14ac:dyDescent="0.3">
      <c r="A14" s="561" t="s">
        <v>104</v>
      </c>
      <c r="B14" s="580">
        <v>-145425.06</v>
      </c>
      <c r="C14" s="580">
        <v>104756.32</v>
      </c>
      <c r="D14" s="580">
        <v>12802.95</v>
      </c>
      <c r="E14" s="580">
        <v>65253.35</v>
      </c>
      <c r="F14" s="580">
        <v>-138159.6</v>
      </c>
      <c r="G14" s="580">
        <v>61013.62</v>
      </c>
      <c r="H14" s="580">
        <v>62959.82</v>
      </c>
      <c r="I14" s="580">
        <v>-5116.28</v>
      </c>
      <c r="J14" s="580">
        <v>6305.5</v>
      </c>
      <c r="K14" s="580">
        <v>6926.44</v>
      </c>
    </row>
    <row r="15" spans="1:11" ht="16.95" customHeight="1" x14ac:dyDescent="0.3">
      <c r="A15" s="561" t="s">
        <v>105</v>
      </c>
      <c r="B15" s="580">
        <v>-118725.04</v>
      </c>
      <c r="C15" s="580">
        <v>113244.68</v>
      </c>
      <c r="D15" s="580">
        <v>5019.3900000000003</v>
      </c>
      <c r="E15" s="580">
        <v>63939.1</v>
      </c>
      <c r="F15" s="580">
        <v>-140105.81</v>
      </c>
      <c r="G15" s="580">
        <v>59805.2</v>
      </c>
      <c r="H15" s="580">
        <v>65015.6</v>
      </c>
      <c r="I15" s="580">
        <v>-5737.23</v>
      </c>
      <c r="J15" s="580">
        <v>6161.49</v>
      </c>
      <c r="K15" s="580">
        <v>8232.9</v>
      </c>
    </row>
    <row r="16" spans="1:11" ht="16.95" customHeight="1" x14ac:dyDescent="0.3">
      <c r="A16" s="562" t="s">
        <v>35</v>
      </c>
      <c r="B16" s="580"/>
      <c r="C16" s="580">
        <v>360628</v>
      </c>
      <c r="D16" s="580">
        <v>74975.72</v>
      </c>
      <c r="E16" s="580">
        <v>266892.24</v>
      </c>
      <c r="F16" s="580"/>
      <c r="G16" s="580">
        <v>250989.4</v>
      </c>
      <c r="H16" s="580">
        <v>255870.46</v>
      </c>
      <c r="I16" s="580"/>
      <c r="J16" s="580">
        <v>24060.81</v>
      </c>
      <c r="K16" s="580">
        <v>28547.95</v>
      </c>
    </row>
    <row r="17" spans="1:11" ht="16.95" customHeight="1" x14ac:dyDescent="0.3">
      <c r="A17" s="556" t="s">
        <v>137</v>
      </c>
      <c r="B17" s="581"/>
      <c r="C17" s="581"/>
      <c r="D17" s="581"/>
      <c r="E17" s="581"/>
      <c r="F17" s="581"/>
      <c r="G17" s="581"/>
      <c r="H17" s="581"/>
      <c r="I17" s="581"/>
      <c r="J17" s="581"/>
      <c r="K17" s="582"/>
    </row>
    <row r="18" spans="1:11" ht="16.95" customHeight="1" x14ac:dyDescent="0.3">
      <c r="A18" s="557" t="s">
        <v>102</v>
      </c>
      <c r="B18" s="580">
        <v>-74438.86</v>
      </c>
      <c r="C18" s="580">
        <v>99208.14</v>
      </c>
      <c r="D18" s="580">
        <v>9330.07</v>
      </c>
      <c r="E18" s="580">
        <v>67353.86</v>
      </c>
      <c r="F18" s="580">
        <v>-145131.29999999999</v>
      </c>
      <c r="G18" s="580">
        <v>63798.98</v>
      </c>
      <c r="H18" s="580">
        <v>70405.850000000006</v>
      </c>
      <c r="I18" s="580">
        <v>-7808.64</v>
      </c>
      <c r="J18" s="580">
        <v>5630.36</v>
      </c>
      <c r="K18" s="580">
        <v>7356.58</v>
      </c>
    </row>
    <row r="19" spans="1:11" ht="16.95" customHeight="1" x14ac:dyDescent="0.3">
      <c r="A19" s="558" t="s">
        <v>103</v>
      </c>
      <c r="B19" s="580">
        <v>-51914.64</v>
      </c>
      <c r="C19" s="580">
        <v>21319.919999999998</v>
      </c>
      <c r="D19" s="580">
        <v>9196.23</v>
      </c>
      <c r="E19" s="580">
        <v>81047.3</v>
      </c>
      <c r="F19" s="580">
        <v>-151738.21</v>
      </c>
      <c r="G19" s="580">
        <v>77279.899999999994</v>
      </c>
      <c r="H19" s="580">
        <v>66138.289999999994</v>
      </c>
      <c r="I19" s="580">
        <v>-9534.82</v>
      </c>
      <c r="J19" s="580">
        <v>6337.67</v>
      </c>
      <c r="K19" s="580">
        <v>9360.68</v>
      </c>
    </row>
    <row r="20" spans="1:11" ht="16.95" customHeight="1" x14ac:dyDescent="0.3">
      <c r="A20" s="561" t="s">
        <v>104</v>
      </c>
      <c r="B20" s="580">
        <v>-120838.24</v>
      </c>
      <c r="C20" s="580">
        <v>122343.16</v>
      </c>
      <c r="D20" s="580">
        <v>11740.87</v>
      </c>
      <c r="E20" s="580">
        <v>113113.93</v>
      </c>
      <c r="F20" s="580">
        <v>-140596.54999999999</v>
      </c>
      <c r="G20" s="580">
        <v>111345.46</v>
      </c>
      <c r="H20" s="580">
        <v>66490.009999999995</v>
      </c>
      <c r="I20" s="580">
        <v>-12557.81</v>
      </c>
      <c r="J20" s="580">
        <v>6025.62</v>
      </c>
      <c r="K20" s="580">
        <v>5347.68</v>
      </c>
    </row>
    <row r="21" spans="1:11" ht="16.95" customHeight="1" x14ac:dyDescent="0.3">
      <c r="A21" s="563" t="s">
        <v>105</v>
      </c>
      <c r="B21" s="580">
        <v>-123349.91</v>
      </c>
      <c r="C21" s="580">
        <v>138952.29999999999</v>
      </c>
      <c r="D21" s="580">
        <v>34229.07</v>
      </c>
      <c r="E21" s="580">
        <v>91309.03</v>
      </c>
      <c r="F21" s="580">
        <v>-95741.07</v>
      </c>
      <c r="G21" s="580">
        <v>87144.78</v>
      </c>
      <c r="H21" s="580">
        <v>67023.42</v>
      </c>
      <c r="I21" s="580">
        <v>-11879.87</v>
      </c>
      <c r="J21" s="580">
        <v>7122.05</v>
      </c>
      <c r="K21" s="580">
        <v>6592.03</v>
      </c>
    </row>
    <row r="22" spans="1:11" ht="16.95" customHeight="1" x14ac:dyDescent="0.3">
      <c r="A22" s="562" t="s">
        <v>35</v>
      </c>
      <c r="B22" s="580"/>
      <c r="C22" s="580">
        <v>381823.52</v>
      </c>
      <c r="D22" s="580">
        <v>64496.24</v>
      </c>
      <c r="E22" s="580">
        <v>352824.12</v>
      </c>
      <c r="F22" s="580"/>
      <c r="G22" s="580">
        <v>339569.12</v>
      </c>
      <c r="H22" s="580">
        <v>270057.57</v>
      </c>
      <c r="I22" s="580"/>
      <c r="J22" s="580">
        <v>25115.7</v>
      </c>
      <c r="K22" s="580">
        <v>28656.97</v>
      </c>
    </row>
    <row r="23" spans="1:11" ht="16.95" customHeight="1" x14ac:dyDescent="0.3">
      <c r="A23" s="556" t="s">
        <v>148</v>
      </c>
      <c r="B23" s="581"/>
      <c r="C23" s="581"/>
      <c r="D23" s="581"/>
      <c r="E23" s="581"/>
      <c r="F23" s="581"/>
      <c r="G23" s="581"/>
      <c r="H23" s="581"/>
      <c r="I23" s="581"/>
      <c r="J23" s="581"/>
      <c r="K23" s="581"/>
    </row>
    <row r="24" spans="1:11" ht="16.95" customHeight="1" x14ac:dyDescent="0.3">
      <c r="A24" s="557" t="s">
        <v>102</v>
      </c>
      <c r="B24" s="580">
        <v>-109935.71</v>
      </c>
      <c r="C24" s="580">
        <v>86691.23</v>
      </c>
      <c r="D24" s="580">
        <v>11980.51</v>
      </c>
      <c r="E24" s="580">
        <v>55877.09</v>
      </c>
      <c r="F24" s="580">
        <v>-77087.289999999994</v>
      </c>
      <c r="G24" s="580">
        <v>52051.9</v>
      </c>
      <c r="H24" s="580">
        <v>69674.2</v>
      </c>
      <c r="I24" s="580">
        <v>-11349.85</v>
      </c>
      <c r="J24" s="580">
        <v>5694.71</v>
      </c>
      <c r="K24" s="580">
        <v>5621.59</v>
      </c>
    </row>
    <row r="25" spans="1:11" ht="16.95" customHeight="1" x14ac:dyDescent="0.3">
      <c r="A25" s="558" t="s">
        <v>103</v>
      </c>
      <c r="B25" s="580">
        <v>-91102.080000000002</v>
      </c>
      <c r="C25" s="580">
        <v>67377.429999999993</v>
      </c>
      <c r="D25" s="580">
        <v>12807.72</v>
      </c>
      <c r="E25" s="580">
        <v>56350.1</v>
      </c>
      <c r="F25" s="580">
        <v>-94709.51</v>
      </c>
      <c r="G25" s="580">
        <v>52347.94</v>
      </c>
      <c r="H25" s="580">
        <v>62001.26</v>
      </c>
      <c r="I25" s="580">
        <v>-11276.73</v>
      </c>
      <c r="J25" s="580">
        <v>5884.74</v>
      </c>
      <c r="K25" s="580">
        <v>5453.87</v>
      </c>
    </row>
    <row r="26" spans="1:11" ht="16.95" customHeight="1" x14ac:dyDescent="0.3">
      <c r="A26" s="561" t="s">
        <v>104</v>
      </c>
      <c r="B26" s="580">
        <v>-92882.48</v>
      </c>
      <c r="C26" s="580">
        <v>28903.34</v>
      </c>
      <c r="D26" s="580">
        <v>32293.43</v>
      </c>
      <c r="E26" s="580">
        <v>62165.33</v>
      </c>
      <c r="F26" s="580">
        <v>-104362.82</v>
      </c>
      <c r="G26" s="580">
        <v>57053.06</v>
      </c>
      <c r="H26" s="580">
        <v>68010.97</v>
      </c>
      <c r="I26" s="580">
        <v>-10845.85</v>
      </c>
      <c r="J26" s="580">
        <v>7098.86</v>
      </c>
      <c r="K26" s="580">
        <v>7085.21</v>
      </c>
    </row>
    <row r="27" spans="1:11" ht="16.95" customHeight="1" x14ac:dyDescent="0.3">
      <c r="A27" s="563" t="s">
        <v>266</v>
      </c>
      <c r="B27" s="580">
        <v>-158437.92000000001</v>
      </c>
      <c r="C27" s="580">
        <v>114247.49</v>
      </c>
      <c r="D27" s="580">
        <v>12486.47</v>
      </c>
      <c r="E27" s="580">
        <v>77958.12</v>
      </c>
      <c r="F27" s="580">
        <v>-115320.78</v>
      </c>
      <c r="G27" s="580">
        <v>74267.39</v>
      </c>
      <c r="H27" s="580">
        <v>65170.81</v>
      </c>
      <c r="I27" s="580">
        <v>-10832.19</v>
      </c>
      <c r="J27" s="580">
        <v>6232.86</v>
      </c>
      <c r="K27" s="580">
        <v>6280.78</v>
      </c>
    </row>
    <row r="28" spans="1:11" ht="16.95" customHeight="1" x14ac:dyDescent="0.3">
      <c r="A28" s="562" t="s">
        <v>35</v>
      </c>
      <c r="B28" s="580"/>
      <c r="C28" s="580">
        <v>297219.49</v>
      </c>
      <c r="D28" s="580">
        <v>69568.13</v>
      </c>
      <c r="E28" s="580">
        <v>252350.64</v>
      </c>
      <c r="F28" s="580"/>
      <c r="G28" s="580">
        <v>235720.29</v>
      </c>
      <c r="H28" s="580">
        <v>264857.24</v>
      </c>
      <c r="I28" s="580"/>
      <c r="J28" s="580">
        <v>24911.17</v>
      </c>
      <c r="K28" s="580">
        <v>24441.45</v>
      </c>
    </row>
    <row r="29" spans="1:11" ht="16.95" customHeight="1" x14ac:dyDescent="0.3">
      <c r="A29" s="564" t="s">
        <v>258</v>
      </c>
      <c r="B29" s="583"/>
      <c r="C29" s="583"/>
      <c r="D29" s="583"/>
      <c r="E29" s="583"/>
      <c r="F29" s="583"/>
      <c r="G29" s="583"/>
      <c r="H29" s="583"/>
      <c r="I29" s="583"/>
      <c r="J29" s="583"/>
      <c r="K29" s="584"/>
    </row>
    <row r="30" spans="1:11" ht="16.95" customHeight="1" x14ac:dyDescent="0.3">
      <c r="A30" s="565" t="s">
        <v>305</v>
      </c>
      <c r="B30" s="580">
        <v>-134635.01999999999</v>
      </c>
      <c r="C30" s="580">
        <v>154154.32999999999</v>
      </c>
      <c r="D30" s="580">
        <v>11078.78</v>
      </c>
      <c r="E30" s="580">
        <v>74514.350000000006</v>
      </c>
      <c r="F30" s="580">
        <v>-106224.09</v>
      </c>
      <c r="G30" s="580">
        <v>71331.06</v>
      </c>
      <c r="H30" s="580">
        <v>61706.23</v>
      </c>
      <c r="I30" s="580">
        <v>-10880.09</v>
      </c>
      <c r="J30" s="580">
        <v>5652.64</v>
      </c>
      <c r="K30" s="580">
        <v>5503.31</v>
      </c>
    </row>
    <row r="31" spans="1:11" ht="18.600000000000001" customHeight="1" x14ac:dyDescent="0.3">
      <c r="A31" s="558" t="s">
        <v>310</v>
      </c>
      <c r="B31" s="580">
        <v>-66073.84</v>
      </c>
      <c r="C31" s="580">
        <v>64970.76</v>
      </c>
      <c r="D31" s="580">
        <v>6360.38</v>
      </c>
      <c r="E31" s="580">
        <v>66281.27</v>
      </c>
      <c r="F31" s="580">
        <v>-96599.26</v>
      </c>
      <c r="G31" s="580">
        <v>64218.64</v>
      </c>
      <c r="H31" s="580">
        <v>25024.61</v>
      </c>
      <c r="I31" s="580">
        <v>-10730.79</v>
      </c>
      <c r="J31" s="580">
        <v>4186.1499999999996</v>
      </c>
      <c r="K31" s="580">
        <v>5287.87</v>
      </c>
    </row>
    <row r="32" spans="1:11" ht="18.600000000000001" customHeight="1" x14ac:dyDescent="0.3">
      <c r="A32" s="561" t="s">
        <v>311</v>
      </c>
      <c r="B32" s="585">
        <v>-85343.98</v>
      </c>
      <c r="C32" s="585">
        <v>60184.49</v>
      </c>
      <c r="D32" s="585">
        <v>4855.2</v>
      </c>
      <c r="E32" s="585">
        <v>72249.350000000006</v>
      </c>
      <c r="F32" s="585">
        <v>-99720.18</v>
      </c>
      <c r="G32" s="585">
        <v>70637.06</v>
      </c>
      <c r="H32" s="585">
        <v>32743.7</v>
      </c>
      <c r="I32" s="585">
        <v>-10746.95</v>
      </c>
      <c r="J32" s="585">
        <v>4138.5</v>
      </c>
      <c r="K32" s="585">
        <v>4071.03</v>
      </c>
    </row>
    <row r="33" spans="1:11" ht="16.95" customHeight="1" x14ac:dyDescent="0.3">
      <c r="A33" s="563" t="s">
        <v>266</v>
      </c>
      <c r="B33" s="580" t="s">
        <v>177</v>
      </c>
      <c r="C33" s="580" t="s">
        <v>177</v>
      </c>
      <c r="D33" s="580" t="s">
        <v>177</v>
      </c>
      <c r="E33" s="580" t="s">
        <v>177</v>
      </c>
      <c r="F33" s="580" t="s">
        <v>177</v>
      </c>
      <c r="G33" s="580" t="s">
        <v>177</v>
      </c>
      <c r="H33" s="580" t="s">
        <v>177</v>
      </c>
      <c r="I33" s="580" t="s">
        <v>177</v>
      </c>
      <c r="J33" s="580" t="s">
        <v>177</v>
      </c>
      <c r="K33" s="580" t="s">
        <v>177</v>
      </c>
    </row>
    <row r="34" spans="1:11" ht="16.95" customHeight="1" x14ac:dyDescent="0.3">
      <c r="A34" s="562" t="s">
        <v>35</v>
      </c>
      <c r="B34" s="580" t="s">
        <v>177</v>
      </c>
      <c r="C34" s="580" t="s">
        <v>177</v>
      </c>
      <c r="D34" s="580" t="s">
        <v>177</v>
      </c>
      <c r="E34" s="580" t="s">
        <v>177</v>
      </c>
      <c r="F34" s="580" t="s">
        <v>177</v>
      </c>
      <c r="G34" s="580" t="s">
        <v>177</v>
      </c>
      <c r="H34" s="580" t="s">
        <v>177</v>
      </c>
      <c r="I34" s="580" t="s">
        <v>177</v>
      </c>
      <c r="J34" s="580" t="s">
        <v>177</v>
      </c>
      <c r="K34" s="580" t="s">
        <v>177</v>
      </c>
    </row>
    <row r="35" spans="1:11" ht="16.95" customHeight="1" x14ac:dyDescent="0.3">
      <c r="A35" s="566" t="s">
        <v>106</v>
      </c>
      <c r="B35" s="586"/>
      <c r="C35" s="586"/>
      <c r="D35" s="586"/>
      <c r="E35" s="586"/>
      <c r="F35" s="586"/>
      <c r="G35" s="586"/>
      <c r="H35" s="586"/>
      <c r="I35" s="586"/>
      <c r="J35" s="586"/>
      <c r="K35" s="587"/>
    </row>
    <row r="36" spans="1:11" ht="16.95" customHeight="1" x14ac:dyDescent="0.3">
      <c r="A36" s="567" t="s">
        <v>81</v>
      </c>
      <c r="B36" s="588">
        <v>-45774.96</v>
      </c>
      <c r="C36" s="588">
        <v>264093.03999999998</v>
      </c>
      <c r="D36" s="588">
        <v>199195.01</v>
      </c>
      <c r="E36" s="588">
        <v>212326.08</v>
      </c>
      <c r="F36" s="588">
        <v>-131374.85</v>
      </c>
      <c r="G36" s="588">
        <v>199166.5</v>
      </c>
      <c r="H36" s="588">
        <v>198960.53</v>
      </c>
      <c r="I36" s="588">
        <v>-5931.35</v>
      </c>
      <c r="J36" s="588">
        <v>20451.36</v>
      </c>
      <c r="K36" s="589">
        <v>13821.06</v>
      </c>
    </row>
    <row r="37" spans="1:11" ht="16.95" customHeight="1" x14ac:dyDescent="0.3">
      <c r="A37" s="568" t="s">
        <v>82</v>
      </c>
      <c r="B37" s="588">
        <v>-193203</v>
      </c>
      <c r="C37" s="588">
        <v>610930.15</v>
      </c>
      <c r="D37" s="588">
        <v>263208.25</v>
      </c>
      <c r="E37" s="588">
        <v>178583.76</v>
      </c>
      <c r="F37" s="588">
        <v>-131217.99</v>
      </c>
      <c r="G37" s="588">
        <v>162997.51</v>
      </c>
      <c r="H37" s="588">
        <v>200270.6</v>
      </c>
      <c r="I37" s="588">
        <v>698.96</v>
      </c>
      <c r="J37" s="588">
        <v>21613.1</v>
      </c>
      <c r="K37" s="589">
        <v>32571.64</v>
      </c>
    </row>
    <row r="38" spans="1:11" ht="18.600000000000001" customHeight="1" x14ac:dyDescent="0.3">
      <c r="A38" s="568" t="s">
        <v>312</v>
      </c>
      <c r="B38" s="588">
        <v>-24064.83</v>
      </c>
      <c r="C38" s="588">
        <v>654400.72</v>
      </c>
      <c r="D38" s="588">
        <v>244645.78</v>
      </c>
      <c r="E38" s="588">
        <v>250148.43</v>
      </c>
      <c r="F38" s="588">
        <v>-169798.25</v>
      </c>
      <c r="G38" s="588">
        <v>217164.57</v>
      </c>
      <c r="H38" s="588">
        <v>203406</v>
      </c>
      <c r="I38" s="588">
        <v>-10259.64</v>
      </c>
      <c r="J38" s="588">
        <v>27146.29</v>
      </c>
      <c r="K38" s="589">
        <v>20157.900000000001</v>
      </c>
    </row>
    <row r="39" spans="1:11" ht="16.95" customHeight="1" x14ac:dyDescent="0.3">
      <c r="A39" s="568" t="s">
        <v>110</v>
      </c>
      <c r="B39" s="588">
        <v>135541.69</v>
      </c>
      <c r="C39" s="588">
        <v>278999.21999999997</v>
      </c>
      <c r="D39" s="588">
        <v>266834.21000000002</v>
      </c>
      <c r="E39" s="588">
        <v>236153.21</v>
      </c>
      <c r="F39" s="588">
        <v>-156039.54999999999</v>
      </c>
      <c r="G39" s="588">
        <v>222418.33</v>
      </c>
      <c r="H39" s="588">
        <v>220446.38</v>
      </c>
      <c r="I39" s="588">
        <v>-3271.29</v>
      </c>
      <c r="J39" s="588">
        <v>20959.34</v>
      </c>
      <c r="K39" s="589">
        <v>21414.03</v>
      </c>
    </row>
    <row r="40" spans="1:11" ht="16.95" customHeight="1" x14ac:dyDescent="0.3">
      <c r="A40" s="568" t="s">
        <v>113</v>
      </c>
      <c r="B40" s="588">
        <v>-88446.5</v>
      </c>
      <c r="C40" s="588">
        <v>427902.62</v>
      </c>
      <c r="D40" s="588">
        <v>142623.60999999999</v>
      </c>
      <c r="E40" s="588">
        <v>290031.35999999999</v>
      </c>
      <c r="F40" s="588">
        <v>-154067.57999999999</v>
      </c>
      <c r="G40" s="588">
        <v>276671.74</v>
      </c>
      <c r="H40" s="588">
        <v>263039.31</v>
      </c>
      <c r="I40" s="588">
        <v>-3725.97</v>
      </c>
      <c r="J40" s="588">
        <v>22520.59</v>
      </c>
      <c r="K40" s="589">
        <v>22116.080000000002</v>
      </c>
    </row>
    <row r="41" spans="1:11" ht="16.95" customHeight="1" x14ac:dyDescent="0.3">
      <c r="A41" s="568" t="s">
        <v>138</v>
      </c>
      <c r="B41" s="588">
        <v>-93198.86</v>
      </c>
      <c r="C41" s="588">
        <v>360628</v>
      </c>
      <c r="D41" s="588">
        <v>74975.72</v>
      </c>
      <c r="E41" s="588">
        <v>266892.23</v>
      </c>
      <c r="F41" s="588">
        <v>-140435.18</v>
      </c>
      <c r="G41" s="588">
        <v>250989.4</v>
      </c>
      <c r="H41" s="588">
        <v>255870.46</v>
      </c>
      <c r="I41" s="588">
        <v>-3321.48</v>
      </c>
      <c r="J41" s="588">
        <v>24060.81</v>
      </c>
      <c r="K41" s="589">
        <v>28547.95</v>
      </c>
    </row>
    <row r="42" spans="1:11" ht="16.95" customHeight="1" x14ac:dyDescent="0.3">
      <c r="A42" s="569" t="s">
        <v>149</v>
      </c>
      <c r="B42" s="588">
        <v>-74438.86</v>
      </c>
      <c r="C42" s="588">
        <v>381823.52</v>
      </c>
      <c r="D42" s="588">
        <v>64496.24</v>
      </c>
      <c r="E42" s="588">
        <v>352824.12</v>
      </c>
      <c r="F42" s="588">
        <v>-145316.25</v>
      </c>
      <c r="G42" s="588">
        <v>339569.12</v>
      </c>
      <c r="H42" s="588">
        <v>271340.12</v>
      </c>
      <c r="I42" s="588">
        <v>-7808.64</v>
      </c>
      <c r="J42" s="588">
        <v>25115.7</v>
      </c>
      <c r="K42" s="589">
        <v>28656.97</v>
      </c>
    </row>
    <row r="43" spans="1:11" ht="16.95" customHeight="1" x14ac:dyDescent="0.3">
      <c r="A43" s="570" t="s">
        <v>268</v>
      </c>
      <c r="B43" s="580">
        <v>-109935.71</v>
      </c>
      <c r="C43" s="580">
        <v>297219.49</v>
      </c>
      <c r="D43" s="580">
        <v>69568.13</v>
      </c>
      <c r="E43" s="580">
        <v>252350.64</v>
      </c>
      <c r="F43" s="580">
        <v>-77087.289999999994</v>
      </c>
      <c r="G43" s="580">
        <v>235720.29</v>
      </c>
      <c r="H43" s="580">
        <v>264857.24</v>
      </c>
      <c r="I43" s="580">
        <v>-11349.85</v>
      </c>
      <c r="J43" s="580">
        <v>24911.17</v>
      </c>
      <c r="K43" s="580">
        <v>24441.45</v>
      </c>
    </row>
    <row r="44" spans="1:11" ht="20.399999999999999" customHeight="1" x14ac:dyDescent="0.3">
      <c r="A44" s="569" t="s">
        <v>313</v>
      </c>
      <c r="B44" s="580">
        <v>-134635.01999999999</v>
      </c>
      <c r="C44" s="590" t="s">
        <v>177</v>
      </c>
      <c r="D44" s="590" t="s">
        <v>177</v>
      </c>
      <c r="E44" s="591">
        <v>294244</v>
      </c>
      <c r="F44" s="580">
        <v>-106224.09</v>
      </c>
      <c r="G44" s="590" t="s">
        <v>177</v>
      </c>
      <c r="H44" s="590" t="s">
        <v>177</v>
      </c>
      <c r="I44" s="580">
        <v>-10880.09</v>
      </c>
      <c r="J44" s="590" t="s">
        <v>177</v>
      </c>
      <c r="K44" s="592" t="s">
        <v>177</v>
      </c>
    </row>
    <row r="45" spans="1:11" ht="20.399999999999999" customHeight="1" x14ac:dyDescent="0.3">
      <c r="A45" s="571" t="s">
        <v>314</v>
      </c>
      <c r="B45" s="590" t="s">
        <v>177</v>
      </c>
      <c r="C45" s="590" t="s">
        <v>177</v>
      </c>
      <c r="D45" s="590" t="s">
        <v>177</v>
      </c>
      <c r="E45" s="591">
        <v>308244</v>
      </c>
      <c r="F45" s="580" t="s">
        <v>177</v>
      </c>
      <c r="G45" s="590" t="s">
        <v>177</v>
      </c>
      <c r="H45" s="590" t="s">
        <v>177</v>
      </c>
      <c r="I45" s="580" t="s">
        <v>177</v>
      </c>
      <c r="J45" s="590" t="s">
        <v>177</v>
      </c>
      <c r="K45" s="593"/>
    </row>
    <row r="46" spans="1:11" ht="18.75" customHeight="1" x14ac:dyDescent="0.4">
      <c r="A46" s="482"/>
      <c r="B46" s="551"/>
      <c r="C46" s="551"/>
      <c r="D46" s="551"/>
      <c r="E46" s="552"/>
      <c r="F46" s="553"/>
      <c r="G46" s="551"/>
      <c r="H46" s="551"/>
      <c r="I46" s="553"/>
      <c r="J46" s="551"/>
      <c r="K46" s="550"/>
    </row>
    <row r="47" spans="1:11" ht="18.75" customHeight="1" x14ac:dyDescent="0.3">
      <c r="A47" s="572" t="s">
        <v>178</v>
      </c>
      <c r="B47" s="573"/>
      <c r="C47" s="573"/>
      <c r="D47" s="573"/>
      <c r="E47" s="573"/>
      <c r="F47" s="573"/>
      <c r="G47" s="573"/>
      <c r="H47" s="573"/>
      <c r="I47" s="573"/>
      <c r="J47" s="573"/>
      <c r="K47" s="573"/>
    </row>
    <row r="48" spans="1:11" ht="14.4" customHeight="1" x14ac:dyDescent="0.3">
      <c r="A48" s="665" t="s">
        <v>114</v>
      </c>
      <c r="B48" s="665"/>
      <c r="C48" s="665"/>
      <c r="D48" s="665"/>
      <c r="E48" s="665"/>
      <c r="F48" s="665"/>
      <c r="G48" s="665"/>
      <c r="H48" s="665"/>
      <c r="I48" s="665"/>
      <c r="J48" s="665"/>
      <c r="K48" s="665"/>
    </row>
    <row r="49" spans="1:11" ht="14.4" customHeight="1" x14ac:dyDescent="0.3">
      <c r="A49" s="574" t="s">
        <v>237</v>
      </c>
      <c r="B49" s="574"/>
      <c r="C49" s="574"/>
      <c r="D49" s="574"/>
      <c r="E49" s="574"/>
      <c r="F49" s="574"/>
      <c r="G49" s="574"/>
      <c r="H49" s="574"/>
      <c r="I49" s="574"/>
      <c r="J49" s="574"/>
      <c r="K49" s="574"/>
    </row>
    <row r="50" spans="1:11" ht="14.4" customHeight="1" x14ac:dyDescent="0.3">
      <c r="A50" s="665" t="s">
        <v>107</v>
      </c>
      <c r="B50" s="665"/>
      <c r="C50" s="665"/>
      <c r="D50" s="665"/>
      <c r="E50" s="665"/>
      <c r="F50" s="665"/>
      <c r="G50" s="665"/>
      <c r="H50" s="665"/>
      <c r="I50" s="665"/>
      <c r="J50" s="665"/>
      <c r="K50" s="665"/>
    </row>
    <row r="51" spans="1:11" ht="14.4" customHeight="1" x14ac:dyDescent="0.3">
      <c r="A51" s="665" t="s">
        <v>108</v>
      </c>
      <c r="B51" s="665"/>
      <c r="C51" s="665"/>
      <c r="D51" s="665"/>
      <c r="E51" s="665"/>
      <c r="F51" s="665"/>
      <c r="G51" s="665"/>
      <c r="H51" s="665"/>
      <c r="I51" s="665"/>
      <c r="J51" s="665"/>
      <c r="K51" s="665"/>
    </row>
    <row r="52" spans="1:11" ht="14.4" customHeight="1" x14ac:dyDescent="0.3">
      <c r="A52" s="575" t="s">
        <v>179</v>
      </c>
      <c r="B52" s="575"/>
      <c r="C52" s="575"/>
      <c r="D52" s="575"/>
      <c r="E52" s="575"/>
      <c r="F52" s="575"/>
      <c r="G52" s="575"/>
      <c r="H52" s="575"/>
      <c r="I52" s="575"/>
      <c r="J52" s="575"/>
      <c r="K52" s="575"/>
    </row>
    <row r="53" spans="1:11" x14ac:dyDescent="0.3">
      <c r="A53" s="576" t="s">
        <v>267</v>
      </c>
      <c r="B53" s="573"/>
      <c r="C53" s="573"/>
      <c r="D53" s="573"/>
      <c r="E53" s="573"/>
      <c r="F53" s="573"/>
      <c r="G53" s="573"/>
      <c r="H53" s="573"/>
      <c r="I53" s="573"/>
      <c r="J53" s="573"/>
      <c r="K53" s="573"/>
    </row>
    <row r="54" spans="1:11" x14ac:dyDescent="0.3">
      <c r="A54" s="576" t="s">
        <v>281</v>
      </c>
      <c r="B54" s="573"/>
      <c r="C54" s="573"/>
      <c r="D54" s="573"/>
      <c r="E54" s="573"/>
      <c r="F54" s="573"/>
      <c r="G54" s="573"/>
      <c r="H54" s="573"/>
      <c r="I54" s="573"/>
      <c r="J54" s="573"/>
      <c r="K54" s="573"/>
    </row>
    <row r="55" spans="1:11" x14ac:dyDescent="0.3">
      <c r="A55" s="572" t="s">
        <v>282</v>
      </c>
      <c r="B55" s="572"/>
      <c r="C55" s="572"/>
      <c r="D55" s="572"/>
      <c r="E55" s="572"/>
      <c r="F55" s="572"/>
      <c r="G55" s="572"/>
      <c r="H55" s="572"/>
      <c r="I55" s="572"/>
      <c r="J55" s="572"/>
      <c r="K55" s="572"/>
    </row>
    <row r="56" spans="1:11" x14ac:dyDescent="0.3">
      <c r="A56" s="554"/>
    </row>
  </sheetData>
  <mergeCells count="11">
    <mergeCell ref="A48:K48"/>
    <mergeCell ref="A50:K50"/>
    <mergeCell ref="A51:K51"/>
    <mergeCell ref="A1:K1"/>
    <mergeCell ref="A2:A4"/>
    <mergeCell ref="B2:E2"/>
    <mergeCell ref="F2:H2"/>
    <mergeCell ref="I2:K2"/>
    <mergeCell ref="B3:E3"/>
    <mergeCell ref="F3:H3"/>
    <mergeCell ref="I3:K3"/>
  </mergeCells>
  <pageMargins left="0.5" right="0.17" top="0.42" bottom="0.17" header="0.3" footer="0.3"/>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4"/>
  <sheetViews>
    <sheetView showGridLines="0" zoomScaleNormal="100" workbookViewId="0">
      <selection sqref="A1:P13"/>
    </sheetView>
  </sheetViews>
  <sheetFormatPr defaultRowHeight="13.2" x14ac:dyDescent="0.25"/>
  <cols>
    <col min="1" max="1" width="18.1093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3.33203125" customWidth="1"/>
    <col min="15" max="15" width="11.44140625" customWidth="1"/>
    <col min="16" max="16" width="10.6640625" customWidth="1"/>
    <col min="19" max="19" width="11.6640625" bestFit="1" customWidth="1"/>
  </cols>
  <sheetData>
    <row r="1" spans="1:20" ht="18" x14ac:dyDescent="0.3">
      <c r="A1" s="42" t="s">
        <v>202</v>
      </c>
      <c r="B1" s="33"/>
      <c r="C1" s="33"/>
      <c r="D1" s="33"/>
      <c r="E1" s="33"/>
      <c r="F1" s="33"/>
      <c r="G1" s="33"/>
      <c r="H1" s="33"/>
      <c r="I1" s="33"/>
      <c r="J1" s="33"/>
      <c r="K1" s="33"/>
      <c r="L1" s="33"/>
      <c r="M1" s="33"/>
      <c r="N1" s="33"/>
      <c r="O1" s="33"/>
      <c r="P1" s="33"/>
    </row>
    <row r="2" spans="1:20" ht="18" customHeight="1" x14ac:dyDescent="0.3">
      <c r="A2" s="11"/>
      <c r="B2" s="334" t="s">
        <v>191</v>
      </c>
      <c r="C2" s="241" t="s">
        <v>188</v>
      </c>
      <c r="D2" s="241" t="s">
        <v>192</v>
      </c>
      <c r="E2" s="241" t="s">
        <v>193</v>
      </c>
      <c r="F2" s="241" t="s">
        <v>194</v>
      </c>
      <c r="G2" s="241" t="s">
        <v>195</v>
      </c>
      <c r="H2" s="241" t="s">
        <v>196</v>
      </c>
      <c r="I2" s="241" t="s">
        <v>197</v>
      </c>
      <c r="J2" s="241" t="s">
        <v>198</v>
      </c>
      <c r="K2" s="241" t="s">
        <v>199</v>
      </c>
      <c r="L2" s="241" t="s">
        <v>200</v>
      </c>
      <c r="M2" s="241">
        <v>43726</v>
      </c>
      <c r="N2" s="640" t="s">
        <v>201</v>
      </c>
      <c r="O2" s="641"/>
      <c r="P2" s="642"/>
    </row>
    <row r="3" spans="1:20" s="52" customFormat="1" ht="34.5" customHeight="1" x14ac:dyDescent="0.2">
      <c r="A3" s="51"/>
      <c r="B3" s="131">
        <v>43402</v>
      </c>
      <c r="C3" s="132">
        <v>43437</v>
      </c>
      <c r="D3" s="133">
        <v>43465</v>
      </c>
      <c r="E3" s="132">
        <v>43493</v>
      </c>
      <c r="F3" s="132">
        <v>43528</v>
      </c>
      <c r="G3" s="132">
        <v>43556</v>
      </c>
      <c r="H3" s="132">
        <v>43219</v>
      </c>
      <c r="I3" s="132">
        <v>43619</v>
      </c>
      <c r="J3" s="132">
        <v>43647</v>
      </c>
      <c r="K3" s="132">
        <v>43675</v>
      </c>
      <c r="L3" s="132">
        <v>43710</v>
      </c>
      <c r="M3" s="132">
        <v>43738</v>
      </c>
      <c r="N3" s="335" t="s">
        <v>204</v>
      </c>
      <c r="O3" s="294" t="s">
        <v>58</v>
      </c>
      <c r="P3" s="295" t="s">
        <v>207</v>
      </c>
    </row>
    <row r="4" spans="1:20" ht="14.4" x14ac:dyDescent="0.3">
      <c r="A4" s="422"/>
      <c r="B4" s="163"/>
      <c r="C4" s="164"/>
      <c r="D4" s="164"/>
      <c r="E4" s="164"/>
      <c r="F4" s="423"/>
      <c r="G4" s="344"/>
      <c r="H4" s="344"/>
      <c r="I4" s="104"/>
      <c r="J4" s="104"/>
      <c r="K4" s="104"/>
      <c r="L4" s="104"/>
      <c r="M4" s="162"/>
      <c r="N4" s="424"/>
      <c r="O4" s="425"/>
      <c r="P4" s="115"/>
    </row>
    <row r="5" spans="1:20" ht="14.4" x14ac:dyDescent="0.3">
      <c r="A5" s="115"/>
      <c r="B5" s="615" t="s">
        <v>318</v>
      </c>
      <c r="C5" s="638"/>
      <c r="D5" s="638"/>
      <c r="E5" s="638"/>
      <c r="F5" s="638"/>
      <c r="G5" s="638"/>
      <c r="H5" s="638"/>
      <c r="I5" s="638"/>
      <c r="J5" s="638"/>
      <c r="K5" s="638"/>
      <c r="L5" s="638"/>
      <c r="M5" s="639"/>
      <c r="N5" s="244"/>
      <c r="O5" s="245"/>
      <c r="P5" s="244"/>
    </row>
    <row r="6" spans="1:20" ht="14.4" x14ac:dyDescent="0.3">
      <c r="A6" s="115"/>
      <c r="B6" s="146"/>
      <c r="C6" s="104"/>
      <c r="D6" s="104"/>
      <c r="E6" s="104"/>
      <c r="F6" s="426"/>
      <c r="G6" s="344"/>
      <c r="H6" s="344"/>
      <c r="I6" s="104"/>
      <c r="J6" s="104"/>
      <c r="K6" s="104"/>
      <c r="L6" s="104"/>
      <c r="M6" s="162"/>
      <c r="N6" s="115"/>
      <c r="O6" s="162"/>
      <c r="P6" s="115"/>
    </row>
    <row r="7" spans="1:20" ht="13.8" x14ac:dyDescent="0.25">
      <c r="A7" s="427" t="s">
        <v>153</v>
      </c>
      <c r="B7" s="428">
        <v>1242</v>
      </c>
      <c r="C7" s="252">
        <v>1050</v>
      </c>
      <c r="D7" s="223">
        <v>1640</v>
      </c>
      <c r="E7" s="223">
        <v>3140</v>
      </c>
      <c r="F7" s="223">
        <v>4078</v>
      </c>
      <c r="G7" s="223">
        <v>5007</v>
      </c>
      <c r="H7" s="223">
        <v>4918</v>
      </c>
      <c r="I7" s="223">
        <v>6896</v>
      </c>
      <c r="J7" s="223">
        <f>N7-SUM(B7:I7)</f>
        <v>4443</v>
      </c>
      <c r="K7" s="223"/>
      <c r="L7" s="223"/>
      <c r="M7" s="258"/>
      <c r="N7" s="251">
        <v>32414</v>
      </c>
      <c r="O7" s="259">
        <v>59250</v>
      </c>
      <c r="P7" s="253">
        <f>N7/O7</f>
        <v>0.54707172995780595</v>
      </c>
      <c r="S7" s="1"/>
      <c r="T7" s="32"/>
    </row>
    <row r="8" spans="1:20" ht="16.2" x14ac:dyDescent="0.25">
      <c r="A8" s="429" t="s">
        <v>236</v>
      </c>
      <c r="B8" s="428">
        <v>1161</v>
      </c>
      <c r="C8" s="252">
        <v>944</v>
      </c>
      <c r="D8" s="223">
        <v>410</v>
      </c>
      <c r="E8" s="223">
        <v>944</v>
      </c>
      <c r="F8" s="223">
        <v>772</v>
      </c>
      <c r="G8" s="223">
        <v>472</v>
      </c>
      <c r="H8" s="223">
        <v>756</v>
      </c>
      <c r="I8" s="223">
        <v>0</v>
      </c>
      <c r="J8" s="223">
        <v>0</v>
      </c>
      <c r="K8" s="262"/>
      <c r="L8" s="257"/>
      <c r="M8" s="258"/>
      <c r="N8" s="251">
        <v>5459</v>
      </c>
      <c r="O8" s="259">
        <v>5459</v>
      </c>
      <c r="P8" s="253">
        <f>N8/O8</f>
        <v>1</v>
      </c>
    </row>
    <row r="9" spans="1:20" ht="9.9" customHeight="1" x14ac:dyDescent="0.25">
      <c r="A9" s="273"/>
      <c r="B9" s="430"/>
      <c r="C9" s="262"/>
      <c r="D9" s="262"/>
      <c r="E9" s="431"/>
      <c r="F9" s="431"/>
      <c r="G9" s="431"/>
      <c r="H9" s="431"/>
      <c r="I9" s="431"/>
      <c r="J9" s="262"/>
      <c r="K9" s="262"/>
      <c r="L9" s="275"/>
      <c r="M9" s="269"/>
      <c r="N9" s="260"/>
      <c r="O9" s="276"/>
      <c r="P9" s="253"/>
    </row>
    <row r="10" spans="1:20" ht="13.8" x14ac:dyDescent="0.25">
      <c r="A10" s="355" t="s">
        <v>35</v>
      </c>
      <c r="B10" s="432">
        <f t="shared" ref="B10:J10" si="0">SUM(B7:B8)</f>
        <v>2403</v>
      </c>
      <c r="C10" s="433">
        <f t="shared" si="0"/>
        <v>1994</v>
      </c>
      <c r="D10" s="433">
        <f t="shared" si="0"/>
        <v>2050</v>
      </c>
      <c r="E10" s="433">
        <f t="shared" si="0"/>
        <v>4084</v>
      </c>
      <c r="F10" s="433">
        <f t="shared" si="0"/>
        <v>4850</v>
      </c>
      <c r="G10" s="433">
        <f t="shared" si="0"/>
        <v>5479</v>
      </c>
      <c r="H10" s="433">
        <f t="shared" si="0"/>
        <v>5674</v>
      </c>
      <c r="I10" s="433">
        <f t="shared" si="0"/>
        <v>6896</v>
      </c>
      <c r="J10" s="433">
        <f t="shared" si="0"/>
        <v>4443</v>
      </c>
      <c r="K10" s="433"/>
      <c r="L10" s="433"/>
      <c r="M10" s="281"/>
      <c r="N10" s="281">
        <f>SUM(N7:N9)</f>
        <v>37873</v>
      </c>
      <c r="O10" s="281">
        <f>SUM(O7:O8)</f>
        <v>64709</v>
      </c>
      <c r="P10" s="434">
        <f>N10/O10</f>
        <v>0.58528180005872443</v>
      </c>
    </row>
    <row r="11" spans="1:20" ht="11.25" customHeight="1" x14ac:dyDescent="0.25">
      <c r="A11" s="74"/>
      <c r="B11" s="74"/>
      <c r="C11" s="74"/>
      <c r="D11" s="74"/>
      <c r="E11" s="74"/>
      <c r="F11" s="74"/>
      <c r="G11" s="74"/>
      <c r="H11" s="74"/>
      <c r="I11" s="74"/>
      <c r="J11" s="74"/>
      <c r="K11" s="74"/>
      <c r="L11" s="74"/>
      <c r="M11" s="74"/>
      <c r="N11" s="74"/>
      <c r="O11" s="103"/>
      <c r="P11" s="74"/>
    </row>
    <row r="12" spans="1:20" s="91" customFormat="1" ht="18.75" customHeight="1" x14ac:dyDescent="0.25">
      <c r="A12" s="134" t="s">
        <v>226</v>
      </c>
      <c r="B12" s="134"/>
      <c r="C12" s="134"/>
      <c r="D12" s="105"/>
      <c r="E12" s="105"/>
      <c r="F12" s="116"/>
      <c r="G12" s="74"/>
      <c r="H12" s="74"/>
      <c r="I12" s="74"/>
      <c r="J12" s="74"/>
      <c r="K12" s="74"/>
      <c r="L12" s="74"/>
      <c r="M12" s="74"/>
      <c r="N12" s="74"/>
      <c r="O12" s="74"/>
      <c r="P12" s="74"/>
      <c r="S12" s="130"/>
    </row>
    <row r="13" spans="1:20" s="91" customFormat="1" ht="26.4" customHeight="1" x14ac:dyDescent="0.25">
      <c r="A13" s="670" t="s">
        <v>210</v>
      </c>
      <c r="B13" s="670"/>
      <c r="C13" s="670"/>
      <c r="D13" s="670"/>
      <c r="E13" s="670"/>
      <c r="F13" s="670"/>
      <c r="G13" s="670"/>
      <c r="H13" s="670"/>
      <c r="I13" s="670"/>
      <c r="J13" s="670"/>
      <c r="K13" s="670"/>
      <c r="L13" s="670"/>
      <c r="M13" s="670"/>
      <c r="N13" s="670"/>
      <c r="O13" s="341"/>
      <c r="P13" s="341"/>
      <c r="S13" s="130"/>
    </row>
    <row r="14" spans="1:20" s="91" customFormat="1" ht="15" customHeight="1" x14ac:dyDescent="0.25">
      <c r="S14" s="130"/>
    </row>
    <row r="15" spans="1:20" s="91" customFormat="1" ht="15" customHeight="1" x14ac:dyDescent="0.25"/>
    <row r="16" spans="1:20" s="91" customFormat="1" ht="8.4" customHeight="1" x14ac:dyDescent="0.25"/>
    <row r="17" s="91" customFormat="1" x14ac:dyDescent="0.25"/>
    <row r="18" s="91" customFormat="1" x14ac:dyDescent="0.25"/>
    <row r="19" s="91" customFormat="1" x14ac:dyDescent="0.25"/>
    <row r="20" s="91" customFormat="1" x14ac:dyDescent="0.25"/>
    <row r="21" s="91" customFormat="1" x14ac:dyDescent="0.25"/>
    <row r="22" s="91" customFormat="1" x14ac:dyDescent="0.25"/>
    <row r="23" s="91" customFormat="1" x14ac:dyDescent="0.25"/>
    <row r="24" s="91" customFormat="1" x14ac:dyDescent="0.25"/>
    <row r="25" s="91" customFormat="1" x14ac:dyDescent="0.25"/>
    <row r="26" s="91" customFormat="1" x14ac:dyDescent="0.25"/>
    <row r="27" s="91" customFormat="1" x14ac:dyDescent="0.25"/>
    <row r="28" s="91" customFormat="1" x14ac:dyDescent="0.25"/>
    <row r="29" s="91" customFormat="1" x14ac:dyDescent="0.25"/>
    <row r="30" s="91" customFormat="1" x14ac:dyDescent="0.25"/>
    <row r="31" s="91" customFormat="1" x14ac:dyDescent="0.25"/>
    <row r="32" s="91" customFormat="1" x14ac:dyDescent="0.25"/>
    <row r="33" s="91" customFormat="1" x14ac:dyDescent="0.25"/>
    <row r="34" s="91" customFormat="1" x14ac:dyDescent="0.25"/>
    <row r="35" s="91" customFormat="1" x14ac:dyDescent="0.25"/>
    <row r="36" s="91" customFormat="1" x14ac:dyDescent="0.25"/>
    <row r="37" s="91" customFormat="1" x14ac:dyDescent="0.25"/>
    <row r="38" s="91" customFormat="1" x14ac:dyDescent="0.25"/>
    <row r="39" s="91" customFormat="1" x14ac:dyDescent="0.25"/>
    <row r="40" s="91" customFormat="1" x14ac:dyDescent="0.25"/>
    <row r="41" s="91" customFormat="1" x14ac:dyDescent="0.25"/>
    <row r="42" s="91" customFormat="1" x14ac:dyDescent="0.25"/>
    <row r="43" s="91" customFormat="1" x14ac:dyDescent="0.25"/>
    <row r="44" s="91" customFormat="1" x14ac:dyDescent="0.25"/>
    <row r="45" s="91" customFormat="1" x14ac:dyDescent="0.25"/>
    <row r="46" s="91" customFormat="1" x14ac:dyDescent="0.25"/>
    <row r="47" s="91" customFormat="1" x14ac:dyDescent="0.25"/>
    <row r="48" s="91" customFormat="1" x14ac:dyDescent="0.25"/>
    <row r="49" s="91" customFormat="1" x14ac:dyDescent="0.25"/>
    <row r="50" s="91" customFormat="1" x14ac:dyDescent="0.25"/>
    <row r="51" s="91" customFormat="1" x14ac:dyDescent="0.25"/>
    <row r="52" s="91" customFormat="1" x14ac:dyDescent="0.25"/>
    <row r="53" s="91" customFormat="1" x14ac:dyDescent="0.25"/>
    <row r="54" s="91" customFormat="1" x14ac:dyDescent="0.25"/>
    <row r="55" s="91" customFormat="1" x14ac:dyDescent="0.25"/>
    <row r="56" s="91" customFormat="1" x14ac:dyDescent="0.25"/>
    <row r="57" s="91" customFormat="1" x14ac:dyDescent="0.25"/>
    <row r="58" s="91" customFormat="1" x14ac:dyDescent="0.25"/>
    <row r="59" s="91" customFormat="1" x14ac:dyDescent="0.25"/>
    <row r="60" s="91" customFormat="1" x14ac:dyDescent="0.25"/>
    <row r="61" s="91" customFormat="1" x14ac:dyDescent="0.25"/>
    <row r="62" s="91" customFormat="1" x14ac:dyDescent="0.25"/>
    <row r="63" s="91" customFormat="1" x14ac:dyDescent="0.25"/>
    <row r="64"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row r="71" s="91" customFormat="1" x14ac:dyDescent="0.25"/>
    <row r="72" s="91" customFormat="1" x14ac:dyDescent="0.25"/>
    <row r="73" s="91" customFormat="1" x14ac:dyDescent="0.25"/>
    <row r="74" s="91" customFormat="1" x14ac:dyDescent="0.25"/>
    <row r="75" s="91" customFormat="1" x14ac:dyDescent="0.25"/>
    <row r="76" s="91" customFormat="1" x14ac:dyDescent="0.25"/>
    <row r="77" s="91" customFormat="1" x14ac:dyDescent="0.25"/>
    <row r="78" s="91" customFormat="1" x14ac:dyDescent="0.25"/>
    <row r="79" s="91" customFormat="1" x14ac:dyDescent="0.25"/>
    <row r="80" s="91" customFormat="1" x14ac:dyDescent="0.25"/>
    <row r="81" s="91" customFormat="1" x14ac:dyDescent="0.25"/>
    <row r="82" s="91" customFormat="1" x14ac:dyDescent="0.25"/>
    <row r="83" s="91" customFormat="1" x14ac:dyDescent="0.25"/>
    <row r="84" s="91" customFormat="1" x14ac:dyDescent="0.25"/>
    <row r="85" s="91" customFormat="1" x14ac:dyDescent="0.25"/>
    <row r="86" s="91" customFormat="1" x14ac:dyDescent="0.25"/>
    <row r="87" s="91" customFormat="1" x14ac:dyDescent="0.25"/>
    <row r="88" s="91" customFormat="1" x14ac:dyDescent="0.25"/>
    <row r="89" s="91" customFormat="1" x14ac:dyDescent="0.25"/>
    <row r="90" s="91" customFormat="1" x14ac:dyDescent="0.25"/>
    <row r="91" s="91" customFormat="1" x14ac:dyDescent="0.25"/>
    <row r="92" s="91" customFormat="1" x14ac:dyDescent="0.25"/>
    <row r="93" s="91" customFormat="1" x14ac:dyDescent="0.25"/>
    <row r="94" s="91" customFormat="1" x14ac:dyDescent="0.25"/>
    <row r="95" s="91" customFormat="1" x14ac:dyDescent="0.25"/>
    <row r="96" s="91" customFormat="1" x14ac:dyDescent="0.25"/>
    <row r="97" s="91" customFormat="1" x14ac:dyDescent="0.25"/>
    <row r="98" s="91" customFormat="1" x14ac:dyDescent="0.25"/>
    <row r="99" s="91" customFormat="1" x14ac:dyDescent="0.25"/>
    <row r="100" s="91" customFormat="1" x14ac:dyDescent="0.25"/>
    <row r="101" s="91" customFormat="1" x14ac:dyDescent="0.25"/>
    <row r="102" s="91" customFormat="1" x14ac:dyDescent="0.25"/>
    <row r="103" s="91" customFormat="1" x14ac:dyDescent="0.25"/>
    <row r="104" s="91" customFormat="1" x14ac:dyDescent="0.25"/>
    <row r="105" s="91" customFormat="1" x14ac:dyDescent="0.25"/>
    <row r="106" s="91" customFormat="1" x14ac:dyDescent="0.25"/>
    <row r="107" s="91" customFormat="1" x14ac:dyDescent="0.25"/>
    <row r="108" s="91" customFormat="1" x14ac:dyDescent="0.25"/>
    <row r="109" s="91" customFormat="1" x14ac:dyDescent="0.25"/>
    <row r="110" s="91" customFormat="1" x14ac:dyDescent="0.25"/>
    <row r="111" s="91" customFormat="1" x14ac:dyDescent="0.25"/>
    <row r="112" s="91" customFormat="1" x14ac:dyDescent="0.25"/>
    <row r="113" s="91" customFormat="1" x14ac:dyDescent="0.25"/>
    <row r="114" s="91" customFormat="1" x14ac:dyDescent="0.25"/>
    <row r="115" s="91" customFormat="1" x14ac:dyDescent="0.25"/>
    <row r="116" s="91" customFormat="1" x14ac:dyDescent="0.25"/>
    <row r="117" s="91" customFormat="1" x14ac:dyDescent="0.25"/>
    <row r="118" s="91" customFormat="1" x14ac:dyDescent="0.25"/>
    <row r="119" s="91" customFormat="1" x14ac:dyDescent="0.25"/>
    <row r="120" s="91" customFormat="1" x14ac:dyDescent="0.25"/>
    <row r="121" s="91" customFormat="1" x14ac:dyDescent="0.25"/>
    <row r="122" s="91" customFormat="1" x14ac:dyDescent="0.25"/>
    <row r="123" s="91" customFormat="1" x14ac:dyDescent="0.25"/>
    <row r="124" s="91" customFormat="1" x14ac:dyDescent="0.25"/>
    <row r="125" s="91" customFormat="1" x14ac:dyDescent="0.25"/>
    <row r="126" s="91" customFormat="1" x14ac:dyDescent="0.25"/>
    <row r="127" s="91" customFormat="1" x14ac:dyDescent="0.25"/>
    <row r="128"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row r="156" s="91" customFormat="1" x14ac:dyDescent="0.25"/>
    <row r="157" s="91" customFormat="1" x14ac:dyDescent="0.25"/>
    <row r="158" s="91" customFormat="1" x14ac:dyDescent="0.25"/>
    <row r="159" s="91" customFormat="1" x14ac:dyDescent="0.25"/>
    <row r="160" s="91" customFormat="1" x14ac:dyDescent="0.25"/>
    <row r="161" s="91" customFormat="1" x14ac:dyDescent="0.25"/>
    <row r="162" s="91" customFormat="1" x14ac:dyDescent="0.25"/>
    <row r="163" s="91" customFormat="1" x14ac:dyDescent="0.25"/>
    <row r="164" s="91" customFormat="1" x14ac:dyDescent="0.25"/>
    <row r="165" s="91" customFormat="1" x14ac:dyDescent="0.25"/>
    <row r="166" s="91" customFormat="1" x14ac:dyDescent="0.25"/>
    <row r="167" s="91" customFormat="1" x14ac:dyDescent="0.25"/>
    <row r="168" s="91" customFormat="1" x14ac:dyDescent="0.25"/>
    <row r="169" s="91" customFormat="1" x14ac:dyDescent="0.25"/>
    <row r="170" s="91" customFormat="1" x14ac:dyDescent="0.25"/>
    <row r="171" s="91" customFormat="1" x14ac:dyDescent="0.25"/>
    <row r="172" s="91" customFormat="1" x14ac:dyDescent="0.25"/>
    <row r="173" s="91" customFormat="1" x14ac:dyDescent="0.25"/>
    <row r="174" s="91" customFormat="1" x14ac:dyDescent="0.25"/>
    <row r="175" s="91" customFormat="1" x14ac:dyDescent="0.25"/>
    <row r="176" s="91" customFormat="1" x14ac:dyDescent="0.25"/>
    <row r="177" s="91" customFormat="1" x14ac:dyDescent="0.25"/>
    <row r="178" s="91" customFormat="1" x14ac:dyDescent="0.25"/>
    <row r="179" s="91" customFormat="1" x14ac:dyDescent="0.25"/>
    <row r="180" s="91" customFormat="1" x14ac:dyDescent="0.25"/>
    <row r="181" s="91" customFormat="1" x14ac:dyDescent="0.25"/>
    <row r="182" s="91" customFormat="1" x14ac:dyDescent="0.25"/>
    <row r="183" s="91" customFormat="1" x14ac:dyDescent="0.25"/>
    <row r="184" s="91" customFormat="1" x14ac:dyDescent="0.25"/>
    <row r="185" s="91" customFormat="1" x14ac:dyDescent="0.25"/>
    <row r="186" s="91" customFormat="1" x14ac:dyDescent="0.25"/>
    <row r="187" s="91" customFormat="1" x14ac:dyDescent="0.25"/>
    <row r="188" s="91" customFormat="1" x14ac:dyDescent="0.25"/>
    <row r="189" s="91" customFormat="1" x14ac:dyDescent="0.25"/>
    <row r="190" s="91" customFormat="1" x14ac:dyDescent="0.25"/>
    <row r="191" s="91" customFormat="1" x14ac:dyDescent="0.25"/>
    <row r="192" s="91" customFormat="1" x14ac:dyDescent="0.25"/>
    <row r="193" s="91" customFormat="1" x14ac:dyDescent="0.25"/>
    <row r="194" s="91" customFormat="1" x14ac:dyDescent="0.25"/>
  </sheetData>
  <mergeCells count="3">
    <mergeCell ref="B5:M5"/>
    <mergeCell ref="N2:P2"/>
    <mergeCell ref="A13:N13"/>
  </mergeCells>
  <pageMargins left="0.5" right="0.17" top="0.42" bottom="0.17" header="0.17" footer="0.17"/>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V33"/>
  <sheetViews>
    <sheetView zoomScaleNormal="100" workbookViewId="0">
      <pane xSplit="2" ySplit="3" topLeftCell="C4" activePane="bottomRight" state="frozen"/>
      <selection pane="topRight" activeCell="C1" sqref="C1"/>
      <selection pane="bottomLeft" activeCell="A4" sqref="A4"/>
      <selection pane="bottomRight" sqref="A1:Q30"/>
    </sheetView>
  </sheetViews>
  <sheetFormatPr defaultRowHeight="13.2" x14ac:dyDescent="0.25"/>
  <cols>
    <col min="2" max="2" width="27.109375" customWidth="1"/>
    <col min="3" max="3" width="11" customWidth="1"/>
    <col min="4" max="5" width="10.6640625" customWidth="1"/>
    <col min="6" max="6" width="8.44140625" customWidth="1"/>
    <col min="7" max="7" width="11.88671875" customWidth="1"/>
    <col min="8" max="8" width="9.33203125" customWidth="1"/>
    <col min="9" max="10" width="8.6640625" customWidth="1"/>
    <col min="11" max="11" width="8.33203125" customWidth="1"/>
    <col min="12" max="12" width="7.6640625" customWidth="1"/>
    <col min="13" max="13" width="8.6640625" customWidth="1"/>
    <col min="14" max="14" width="11" customWidth="1"/>
    <col min="15" max="15" width="10.109375" bestFit="1" customWidth="1"/>
    <col min="16" max="16" width="13.44140625" customWidth="1"/>
    <col min="17" max="17" width="10.88671875" style="73" customWidth="1"/>
  </cols>
  <sheetData>
    <row r="1" spans="1:22" ht="15.6" x14ac:dyDescent="0.3">
      <c r="A1" s="59" t="s">
        <v>181</v>
      </c>
      <c r="B1" s="55"/>
      <c r="C1" s="55"/>
      <c r="D1" s="55"/>
      <c r="E1" s="55"/>
      <c r="F1" s="55"/>
      <c r="G1" s="55"/>
      <c r="H1" s="55"/>
      <c r="I1" s="55"/>
      <c r="J1" s="55"/>
      <c r="K1" s="55"/>
      <c r="L1" s="55"/>
      <c r="M1" s="55"/>
      <c r="N1" s="55"/>
      <c r="O1" s="2"/>
      <c r="P1" s="71"/>
      <c r="Q1" s="71"/>
    </row>
    <row r="2" spans="1:22" ht="45" customHeight="1" x14ac:dyDescent="0.25">
      <c r="A2" s="72"/>
      <c r="B2" s="9"/>
      <c r="C2" s="608">
        <v>2018</v>
      </c>
      <c r="D2" s="609"/>
      <c r="E2" s="610"/>
      <c r="F2" s="609">
        <v>2019</v>
      </c>
      <c r="G2" s="609"/>
      <c r="H2" s="609"/>
      <c r="I2" s="609"/>
      <c r="J2" s="609"/>
      <c r="K2" s="609"/>
      <c r="L2" s="609"/>
      <c r="M2" s="609"/>
      <c r="N2" s="610"/>
      <c r="O2" s="205" t="s">
        <v>72</v>
      </c>
      <c r="P2" s="206" t="s">
        <v>253</v>
      </c>
      <c r="Q2" s="207" t="s">
        <v>130</v>
      </c>
    </row>
    <row r="3" spans="1:22" ht="15.6" customHeight="1" x14ac:dyDescent="0.25">
      <c r="A3" s="153"/>
      <c r="B3" s="154" t="s">
        <v>119</v>
      </c>
      <c r="C3" s="155" t="s">
        <v>156</v>
      </c>
      <c r="D3" s="156" t="s">
        <v>157</v>
      </c>
      <c r="E3" s="157" t="s">
        <v>158</v>
      </c>
      <c r="F3" s="156" t="s">
        <v>159</v>
      </c>
      <c r="G3" s="156" t="s">
        <v>160</v>
      </c>
      <c r="H3" s="156" t="s">
        <v>152</v>
      </c>
      <c r="I3" s="156" t="s">
        <v>154</v>
      </c>
      <c r="J3" s="156" t="s">
        <v>161</v>
      </c>
      <c r="K3" s="156" t="s">
        <v>162</v>
      </c>
      <c r="L3" s="156" t="s">
        <v>163</v>
      </c>
      <c r="M3" s="156" t="s">
        <v>164</v>
      </c>
      <c r="N3" s="158" t="s">
        <v>165</v>
      </c>
      <c r="O3" s="60"/>
      <c r="P3" s="61">
        <v>43657</v>
      </c>
      <c r="Q3" s="75"/>
    </row>
    <row r="4" spans="1:22" ht="9.75" customHeight="1" x14ac:dyDescent="0.3">
      <c r="A4" s="22"/>
      <c r="B4" s="62"/>
      <c r="C4" s="63"/>
      <c r="D4" s="64"/>
      <c r="E4" s="64"/>
      <c r="F4" s="64"/>
      <c r="G4" s="64"/>
      <c r="H4" s="65"/>
      <c r="I4" s="66"/>
      <c r="J4" s="66"/>
      <c r="K4" s="67"/>
      <c r="L4" s="66"/>
      <c r="M4" s="67"/>
      <c r="N4" s="68"/>
      <c r="O4" s="69"/>
      <c r="P4" s="70"/>
      <c r="Q4" s="76"/>
      <c r="T4" s="1"/>
    </row>
    <row r="5" spans="1:22" s="47" customFormat="1" ht="14.4" customHeight="1" x14ac:dyDescent="0.25">
      <c r="A5" s="159"/>
      <c r="B5" s="160"/>
      <c r="C5" s="611" t="s">
        <v>41</v>
      </c>
      <c r="D5" s="612"/>
      <c r="E5" s="612"/>
      <c r="F5" s="612"/>
      <c r="G5" s="612"/>
      <c r="H5" s="612"/>
      <c r="I5" s="612"/>
      <c r="J5" s="612"/>
      <c r="K5" s="612"/>
      <c r="L5" s="612"/>
      <c r="M5" s="612"/>
      <c r="N5" s="612"/>
      <c r="O5" s="613" t="s">
        <v>39</v>
      </c>
      <c r="P5" s="614"/>
      <c r="Q5" s="161" t="s">
        <v>40</v>
      </c>
      <c r="T5" s="81"/>
    </row>
    <row r="6" spans="1:22" ht="9.75" customHeight="1" x14ac:dyDescent="0.3">
      <c r="A6" s="146"/>
      <c r="B6" s="162"/>
      <c r="C6" s="163"/>
      <c r="D6" s="164"/>
      <c r="E6" s="104"/>
      <c r="F6" s="164"/>
      <c r="G6" s="164"/>
      <c r="H6" s="165"/>
      <c r="I6" s="166"/>
      <c r="J6" s="166"/>
      <c r="K6" s="164"/>
      <c r="L6" s="166"/>
      <c r="M6" s="164"/>
      <c r="N6" s="164"/>
      <c r="O6" s="167"/>
      <c r="P6" s="168"/>
      <c r="Q6" s="169"/>
      <c r="T6" s="1"/>
    </row>
    <row r="7" spans="1:22" ht="16.2" customHeight="1" x14ac:dyDescent="0.25">
      <c r="A7" s="606" t="s">
        <v>120</v>
      </c>
      <c r="B7" s="607"/>
      <c r="C7" s="170"/>
      <c r="D7" s="171"/>
      <c r="E7" s="171"/>
      <c r="F7" s="171"/>
      <c r="G7" s="171"/>
      <c r="H7" s="171"/>
      <c r="I7" s="171"/>
      <c r="J7" s="171"/>
      <c r="K7" s="171"/>
      <c r="L7" s="171"/>
      <c r="M7" s="171"/>
      <c r="N7" s="171"/>
      <c r="O7" s="172">
        <f>+O10+O9+O8</f>
        <v>1136020.0970999999</v>
      </c>
      <c r="P7" s="173">
        <f>+P10+P9+P8</f>
        <v>1455485.7638114817</v>
      </c>
      <c r="Q7" s="174">
        <f>+O7/P7</f>
        <v>0.78050924670338462</v>
      </c>
    </row>
    <row r="8" spans="1:22" ht="16.2" customHeight="1" x14ac:dyDescent="0.25">
      <c r="A8" s="175" t="s">
        <v>121</v>
      </c>
      <c r="B8" s="104" t="s">
        <v>220</v>
      </c>
      <c r="C8" s="170">
        <f>'Tab 3A WTO Raw  '!$C$46+ 'Tab 3A WTO Raw  '!$B$46</f>
        <v>85348</v>
      </c>
      <c r="D8" s="171">
        <f>'Tab 3A WTO Raw  '!$D$46</f>
        <v>144433</v>
      </c>
      <c r="E8" s="171">
        <f>'Tab 3A WTO Raw  '!$E$46</f>
        <v>88812</v>
      </c>
      <c r="F8" s="171">
        <f>'Tab 3A WTO Raw  '!$F$46</f>
        <v>155173</v>
      </c>
      <c r="G8" s="171">
        <f>'Tab 3A WTO Raw  '!$G$46</f>
        <v>95599</v>
      </c>
      <c r="H8" s="171">
        <f>'Tab 3A WTO Raw  '!$H$46</f>
        <v>70000</v>
      </c>
      <c r="I8" s="171">
        <f>'Tab 3A WTO Raw  '!$I$46</f>
        <v>34019</v>
      </c>
      <c r="J8" s="171">
        <f>'Tab 3A WTO Raw  '!$J$46</f>
        <v>73851.051170000006</v>
      </c>
      <c r="K8" s="171">
        <f>'Tab 3A WTO Raw  '!$K$46</f>
        <v>117087.04592999999</v>
      </c>
      <c r="L8" s="171"/>
      <c r="M8" s="171"/>
      <c r="N8" s="171"/>
      <c r="O8" s="176">
        <f t="shared" ref="O8:O13" si="0">SUM(C8:N8)</f>
        <v>864322.09710000001</v>
      </c>
      <c r="P8" s="173">
        <f>'Table 8A FY 2019'!$D$9</f>
        <v>1077944</v>
      </c>
      <c r="Q8" s="174">
        <f t="shared" ref="Q8:Q14" si="1">+O8/P8</f>
        <v>0.80182467465842377</v>
      </c>
      <c r="U8" s="1"/>
    </row>
    <row r="9" spans="1:22" ht="16.2" customHeight="1" x14ac:dyDescent="0.25">
      <c r="A9" s="175" t="s">
        <v>122</v>
      </c>
      <c r="B9" s="104" t="s">
        <v>123</v>
      </c>
      <c r="C9" s="170">
        <f>'Tab 4 Refined'!$B$13</f>
        <v>58433</v>
      </c>
      <c r="D9" s="171">
        <f>'Tab 4 Refined'!$C$13</f>
        <v>1729</v>
      </c>
      <c r="E9" s="171">
        <f>'Tab 4 Refined'!$D$13</f>
        <v>1330</v>
      </c>
      <c r="F9" s="171">
        <f>'Tab 4 Refined'!$E$13</f>
        <v>51437</v>
      </c>
      <c r="G9" s="171">
        <f>'Tab 4 Refined'!$F$13</f>
        <v>2600</v>
      </c>
      <c r="H9" s="171">
        <f>'Tab 4 Refined'!$G$13</f>
        <v>387</v>
      </c>
      <c r="I9" s="171">
        <f>'Tab 4 Refined'!$H$13</f>
        <v>35265</v>
      </c>
      <c r="J9" s="177">
        <f>'Tab 4 Refined'!$I$13</f>
        <v>190</v>
      </c>
      <c r="K9" s="103">
        <f>'Tab 4 Refined'!$J$13</f>
        <v>303</v>
      </c>
      <c r="L9" s="171"/>
      <c r="M9" s="171"/>
      <c r="N9" s="171"/>
      <c r="O9" s="176">
        <f t="shared" si="0"/>
        <v>151674</v>
      </c>
      <c r="P9" s="178">
        <f>'Table 8A FY 2019'!$D$19</f>
        <v>189046</v>
      </c>
      <c r="Q9" s="174">
        <f t="shared" si="1"/>
        <v>0.80231266464246798</v>
      </c>
      <c r="U9" s="1"/>
    </row>
    <row r="10" spans="1:22" ht="16.2" customHeight="1" x14ac:dyDescent="0.25">
      <c r="A10" s="175" t="s">
        <v>124</v>
      </c>
      <c r="B10" s="104" t="s">
        <v>125</v>
      </c>
      <c r="C10" s="170">
        <f>'Tab 5 FTA '!$C$26</f>
        <v>15259</v>
      </c>
      <c r="D10" s="179">
        <f>'Tab 5 FTA '!$D$26</f>
        <v>7196</v>
      </c>
      <c r="E10" s="171">
        <f>'Tab 5 FTA '!$E$26</f>
        <v>4672</v>
      </c>
      <c r="F10" s="171">
        <f>'Tab 5 FTA '!$H$26</f>
        <v>13474</v>
      </c>
      <c r="G10" s="171">
        <f>'Tab 5 FTA '!$I$26</f>
        <v>10665</v>
      </c>
      <c r="H10" s="180">
        <f>'Tab 5 FTA '!$J$26</f>
        <v>12084</v>
      </c>
      <c r="I10" s="171">
        <f>'Tab 5 FTA '!$K$26</f>
        <v>27135</v>
      </c>
      <c r="J10" s="171">
        <f>'Tab 5 FTA '!$L$26</f>
        <v>22230</v>
      </c>
      <c r="K10" s="171">
        <f>'Tab 5 FTA '!$M$26</f>
        <v>7309</v>
      </c>
      <c r="L10" s="171"/>
      <c r="M10" s="171"/>
      <c r="N10" s="171"/>
      <c r="O10" s="176">
        <f t="shared" si="0"/>
        <v>120024</v>
      </c>
      <c r="P10" s="178">
        <f>'Table 8A FY 2019'!$D$38</f>
        <v>188495.76381148165</v>
      </c>
      <c r="Q10" s="174">
        <f t="shared" si="1"/>
        <v>0.63674640518732495</v>
      </c>
    </row>
    <row r="11" spans="1:22" ht="16.2" customHeight="1" x14ac:dyDescent="0.25">
      <c r="A11" s="181" t="s">
        <v>126</v>
      </c>
      <c r="B11" s="104" t="s">
        <v>127</v>
      </c>
      <c r="C11" s="170">
        <f>'Tab 6,7 Re-Export '!$B$20</f>
        <v>93038</v>
      </c>
      <c r="D11" s="171">
        <f>'Tab 6,7 Re-Export '!$C$20</f>
        <v>6738</v>
      </c>
      <c r="E11" s="171">
        <f>'Tab 6,7 Re-Export '!$D$20</f>
        <v>54378</v>
      </c>
      <c r="F11" s="171">
        <f>'Tab 6,7 Re-Export '!$E$20</f>
        <v>19339</v>
      </c>
      <c r="G11" s="171">
        <f>'Tab 6,7 Re-Export '!$F$20</f>
        <v>22213</v>
      </c>
      <c r="H11" s="171">
        <f>'Tab 6,7 Re-Export '!$G$20</f>
        <v>23419</v>
      </c>
      <c r="I11" s="171">
        <f>'Tab 6,7 Re-Export '!$H$20</f>
        <v>13419</v>
      </c>
      <c r="J11" s="171">
        <f>'Tab 6,7 Re-Export '!$I$20</f>
        <v>14220</v>
      </c>
      <c r="K11" s="171">
        <f>'Tab 6,7 Re-Export '!$J$20</f>
        <v>32546</v>
      </c>
      <c r="L11" s="171"/>
      <c r="M11" s="171"/>
      <c r="N11" s="171"/>
      <c r="O11" s="176">
        <f t="shared" si="0"/>
        <v>279310</v>
      </c>
      <c r="P11" s="178">
        <f>'Table 8A FY 2019'!$D$44</f>
        <v>362873.91605592339</v>
      </c>
      <c r="Q11" s="174">
        <f t="shared" si="1"/>
        <v>0.76971638809375009</v>
      </c>
      <c r="U11" s="1"/>
    </row>
    <row r="12" spans="1:22" ht="16.2" customHeight="1" x14ac:dyDescent="0.25">
      <c r="A12" s="182" t="s">
        <v>128</v>
      </c>
      <c r="B12" s="183" t="s">
        <v>221</v>
      </c>
      <c r="C12" s="170">
        <f>'Tab 2 Mexico'!$B$22</f>
        <v>17271.64</v>
      </c>
      <c r="D12" s="171">
        <f>'Tab 2 Mexico'!$C$22</f>
        <v>38898.82</v>
      </c>
      <c r="E12" s="171">
        <f>'Tab 2 Mexico'!$D$22</f>
        <v>10980.54</v>
      </c>
      <c r="F12" s="171">
        <f>'Tab 2 Mexico'!$E$22</f>
        <v>36574.240000000005</v>
      </c>
      <c r="G12" s="171">
        <f>'Tab 2 Mexico'!$F$22</f>
        <v>74109.900000000009</v>
      </c>
      <c r="H12" s="171">
        <f>'Tab 2 Mexico'!$G$22</f>
        <v>173903.6</v>
      </c>
      <c r="I12" s="171">
        <f>'Tab 2 Mexico'!$H$22</f>
        <v>169755.82</v>
      </c>
      <c r="J12" s="171">
        <f>'Tab 2 Mexico'!$I$22</f>
        <v>58300</v>
      </c>
      <c r="K12" s="171">
        <f>'Tab 2 Mexico'!$J$22</f>
        <v>90000.36</v>
      </c>
      <c r="L12" s="171"/>
      <c r="M12" s="171"/>
      <c r="N12" s="171"/>
      <c r="O12" s="176">
        <f t="shared" si="0"/>
        <v>669794.92000000004</v>
      </c>
      <c r="P12" s="178">
        <f>'Table 8A FY 2019'!$D$42</f>
        <v>904183.47901398083</v>
      </c>
      <c r="Q12" s="174">
        <f t="shared" si="1"/>
        <v>0.74077323413431162</v>
      </c>
      <c r="S12" s="90"/>
      <c r="T12" s="90"/>
      <c r="U12" s="1"/>
    </row>
    <row r="13" spans="1:22" ht="18" customHeight="1" x14ac:dyDescent="0.25">
      <c r="A13" s="146"/>
      <c r="B13" s="183" t="s">
        <v>254</v>
      </c>
      <c r="C13" s="184">
        <v>13906</v>
      </c>
      <c r="D13" s="105">
        <v>5157</v>
      </c>
      <c r="E13" s="105">
        <v>6841</v>
      </c>
      <c r="F13" s="101">
        <v>3893</v>
      </c>
      <c r="G13" s="105">
        <v>3107</v>
      </c>
      <c r="H13" s="101">
        <v>4340</v>
      </c>
      <c r="I13" s="105">
        <v>4306</v>
      </c>
      <c r="J13" s="105">
        <v>12000</v>
      </c>
      <c r="K13" s="105">
        <v>4500</v>
      </c>
      <c r="L13" s="105"/>
      <c r="M13" s="105"/>
      <c r="N13" s="105"/>
      <c r="O13" s="176">
        <f t="shared" si="0"/>
        <v>58050</v>
      </c>
      <c r="P13" s="178">
        <f>'Table 8A FY 2019'!$D$46</f>
        <v>81646.631112582763</v>
      </c>
      <c r="Q13" s="174">
        <f t="shared" si="1"/>
        <v>0.71099075625000008</v>
      </c>
      <c r="S13" s="92"/>
      <c r="T13" s="92"/>
      <c r="U13" s="89"/>
      <c r="V13" s="89"/>
    </row>
    <row r="14" spans="1:22" ht="16.2" customHeight="1" x14ac:dyDescent="0.25">
      <c r="A14" s="153"/>
      <c r="B14" s="154" t="s">
        <v>35</v>
      </c>
      <c r="C14" s="185">
        <f t="shared" ref="C14:K14" si="2">SUM(C8:C13)</f>
        <v>283255.64</v>
      </c>
      <c r="D14" s="185">
        <f t="shared" si="2"/>
        <v>204151.82</v>
      </c>
      <c r="E14" s="185">
        <f t="shared" si="2"/>
        <v>167013.54</v>
      </c>
      <c r="F14" s="185">
        <f t="shared" si="2"/>
        <v>279890.24</v>
      </c>
      <c r="G14" s="185">
        <f t="shared" si="2"/>
        <v>208293.90000000002</v>
      </c>
      <c r="H14" s="185">
        <f t="shared" si="2"/>
        <v>284133.59999999998</v>
      </c>
      <c r="I14" s="185">
        <f t="shared" si="2"/>
        <v>283899.82</v>
      </c>
      <c r="J14" s="185">
        <f t="shared" si="2"/>
        <v>180791.05116999999</v>
      </c>
      <c r="K14" s="185">
        <f t="shared" si="2"/>
        <v>251745.40593000001</v>
      </c>
      <c r="L14" s="185"/>
      <c r="M14" s="185"/>
      <c r="N14" s="185"/>
      <c r="O14" s="186">
        <f>SUM(O8:O13)</f>
        <v>2143175.0170999998</v>
      </c>
      <c r="P14" s="187">
        <f>SUM(P8:P13)</f>
        <v>2804189.7899939688</v>
      </c>
      <c r="Q14" s="188">
        <f t="shared" si="1"/>
        <v>0.76427602181113763</v>
      </c>
      <c r="U14" s="1"/>
    </row>
    <row r="15" spans="1:22" ht="14.4" customHeight="1" x14ac:dyDescent="0.25">
      <c r="A15" s="189"/>
      <c r="B15" s="74"/>
      <c r="C15" s="189"/>
      <c r="D15" s="190"/>
      <c r="E15" s="190"/>
      <c r="F15" s="190"/>
      <c r="G15" s="190"/>
      <c r="H15" s="190"/>
      <c r="I15" s="190"/>
      <c r="J15" s="190"/>
      <c r="K15" s="190"/>
      <c r="L15" s="190"/>
      <c r="M15" s="190"/>
      <c r="N15" s="191"/>
      <c r="O15" s="189"/>
      <c r="P15" s="191"/>
      <c r="Q15" s="191"/>
    </row>
    <row r="16" spans="1:22" s="73" customFormat="1" ht="14.4" customHeight="1" x14ac:dyDescent="0.3">
      <c r="A16" s="146"/>
      <c r="B16" s="74"/>
      <c r="C16" s="615" t="s">
        <v>133</v>
      </c>
      <c r="D16" s="616"/>
      <c r="E16" s="616"/>
      <c r="F16" s="616"/>
      <c r="G16" s="616"/>
      <c r="H16" s="616"/>
      <c r="I16" s="616"/>
      <c r="J16" s="616"/>
      <c r="K16" s="616"/>
      <c r="L16" s="616"/>
      <c r="M16" s="616"/>
      <c r="N16" s="617"/>
      <c r="O16" s="618" t="s">
        <v>85</v>
      </c>
      <c r="P16" s="619"/>
      <c r="Q16" s="192" t="s">
        <v>40</v>
      </c>
    </row>
    <row r="17" spans="1:17" ht="14.4" customHeight="1" x14ac:dyDescent="0.3">
      <c r="A17" s="146"/>
      <c r="B17" s="162"/>
      <c r="C17" s="615"/>
      <c r="D17" s="616"/>
      <c r="E17" s="616"/>
      <c r="F17" s="616"/>
      <c r="G17" s="616"/>
      <c r="H17" s="616"/>
      <c r="I17" s="616"/>
      <c r="J17" s="616"/>
      <c r="K17" s="616"/>
      <c r="L17" s="616"/>
      <c r="M17" s="616"/>
      <c r="N17" s="617"/>
      <c r="O17" s="618"/>
      <c r="P17" s="619"/>
      <c r="Q17" s="192"/>
    </row>
    <row r="18" spans="1:17" ht="15" customHeight="1" x14ac:dyDescent="0.25">
      <c r="A18" s="606" t="s">
        <v>120</v>
      </c>
      <c r="B18" s="607"/>
      <c r="C18" s="170"/>
      <c r="D18" s="171"/>
      <c r="E18" s="171"/>
      <c r="F18" s="171"/>
      <c r="G18" s="171"/>
      <c r="H18" s="171"/>
      <c r="I18" s="171"/>
      <c r="J18" s="171"/>
      <c r="K18" s="171"/>
      <c r="L18" s="171"/>
      <c r="M18" s="171"/>
      <c r="N18" s="171"/>
      <c r="O18" s="172">
        <f>+O21+O20+O19</f>
        <v>1252247.7332594225</v>
      </c>
      <c r="P18" s="193">
        <f t="shared" ref="P18:P25" si="3">ROUND(+P7*1.10231125,0)</f>
        <v>1604398</v>
      </c>
      <c r="Q18" s="194">
        <f>+O18/P18</f>
        <v>0.78050940805175673</v>
      </c>
    </row>
    <row r="19" spans="1:17" ht="15" customHeight="1" x14ac:dyDescent="0.25">
      <c r="A19" s="175" t="s">
        <v>121</v>
      </c>
      <c r="B19" s="104" t="s">
        <v>220</v>
      </c>
      <c r="C19" s="170">
        <f t="shared" ref="C19:K22" si="4">C8*1.10231125</f>
        <v>94080.060565000007</v>
      </c>
      <c r="D19" s="171">
        <f t="shared" ref="D19:K19" si="5">D8*1.10231125</f>
        <v>159210.12077125002</v>
      </c>
      <c r="E19" s="171">
        <f t="shared" si="5"/>
        <v>97898.466735000009</v>
      </c>
      <c r="F19" s="171">
        <f t="shared" si="5"/>
        <v>171048.94359625</v>
      </c>
      <c r="G19" s="171">
        <f t="shared" si="5"/>
        <v>105379.85318875001</v>
      </c>
      <c r="H19" s="171">
        <f t="shared" si="5"/>
        <v>77161.787500000006</v>
      </c>
      <c r="I19" s="171">
        <f t="shared" si="5"/>
        <v>37499.526413750005</v>
      </c>
      <c r="J19" s="171">
        <f t="shared" si="5"/>
        <v>81406.844529016671</v>
      </c>
      <c r="K19" s="171">
        <f t="shared" si="5"/>
        <v>129066.36795790572</v>
      </c>
      <c r="L19" s="171"/>
      <c r="M19" s="171"/>
      <c r="N19" s="171"/>
      <c r="O19" s="176">
        <f>+O8*1.10231125</f>
        <v>952751.97125692246</v>
      </c>
      <c r="P19" s="193">
        <f t="shared" si="3"/>
        <v>1188230</v>
      </c>
      <c r="Q19" s="194">
        <f t="shared" ref="Q19:Q25" si="6">+O19/P19</f>
        <v>0.80182453839485834</v>
      </c>
    </row>
    <row r="20" spans="1:17" ht="15" customHeight="1" x14ac:dyDescent="0.25">
      <c r="A20" s="175" t="s">
        <v>122</v>
      </c>
      <c r="B20" s="104" t="s">
        <v>123</v>
      </c>
      <c r="C20" s="170">
        <f t="shared" si="4"/>
        <v>64411.353271250002</v>
      </c>
      <c r="D20" s="171">
        <f t="shared" si="4"/>
        <v>1905.8961512500002</v>
      </c>
      <c r="E20" s="171">
        <f t="shared" si="4"/>
        <v>1466.0739625000001</v>
      </c>
      <c r="F20" s="171">
        <f t="shared" si="4"/>
        <v>56699.583766250005</v>
      </c>
      <c r="G20" s="171">
        <f t="shared" si="4"/>
        <v>2866.0092500000001</v>
      </c>
      <c r="H20" s="171">
        <f t="shared" si="4"/>
        <v>426.59445375000001</v>
      </c>
      <c r="I20" s="171">
        <f t="shared" si="4"/>
        <v>38873.006231250001</v>
      </c>
      <c r="J20" s="171">
        <f t="shared" si="4"/>
        <v>209.43913750000002</v>
      </c>
      <c r="K20" s="171">
        <f t="shared" si="4"/>
        <v>334.00030875000004</v>
      </c>
      <c r="L20" s="171"/>
      <c r="M20" s="171"/>
      <c r="N20" s="171"/>
      <c r="O20" s="176">
        <f t="shared" ref="O20:O25" si="7">+O9*1.10231125</f>
        <v>167191.95653250001</v>
      </c>
      <c r="P20" s="193">
        <f t="shared" si="3"/>
        <v>208388</v>
      </c>
      <c r="Q20" s="194">
        <f t="shared" si="6"/>
        <v>0.80231086498502802</v>
      </c>
    </row>
    <row r="21" spans="1:17" ht="15" customHeight="1" x14ac:dyDescent="0.25">
      <c r="A21" s="175" t="s">
        <v>124</v>
      </c>
      <c r="B21" s="104" t="s">
        <v>125</v>
      </c>
      <c r="C21" s="170">
        <f t="shared" si="4"/>
        <v>16820.167363750003</v>
      </c>
      <c r="D21" s="171">
        <f t="shared" si="4"/>
        <v>7932.2317550000007</v>
      </c>
      <c r="E21" s="171">
        <f t="shared" si="4"/>
        <v>5149.9981600000001</v>
      </c>
      <c r="F21" s="171">
        <f t="shared" si="4"/>
        <v>14852.5417825</v>
      </c>
      <c r="G21" s="171">
        <f t="shared" si="4"/>
        <v>11756.14948125</v>
      </c>
      <c r="H21" s="171">
        <f t="shared" si="4"/>
        <v>13320.329145000002</v>
      </c>
      <c r="I21" s="171">
        <f t="shared" si="4"/>
        <v>29911.21576875</v>
      </c>
      <c r="J21" s="171">
        <f t="shared" si="4"/>
        <v>24504.379087500001</v>
      </c>
      <c r="K21" s="171">
        <f t="shared" si="4"/>
        <v>8056.7929262500002</v>
      </c>
      <c r="L21" s="171"/>
      <c r="M21" s="171"/>
      <c r="N21" s="171"/>
      <c r="O21" s="176">
        <f t="shared" si="7"/>
        <v>132303.80547000002</v>
      </c>
      <c r="P21" s="193">
        <f t="shared" si="3"/>
        <v>207781</v>
      </c>
      <c r="Q21" s="194">
        <f t="shared" si="6"/>
        <v>0.63674640833377461</v>
      </c>
    </row>
    <row r="22" spans="1:17" ht="15" customHeight="1" x14ac:dyDescent="0.25">
      <c r="A22" s="181" t="s">
        <v>126</v>
      </c>
      <c r="B22" s="104" t="s">
        <v>127</v>
      </c>
      <c r="C22" s="170">
        <f t="shared" si="4"/>
        <v>102556.83407750001</v>
      </c>
      <c r="D22" s="171">
        <f t="shared" si="4"/>
        <v>7427.3732025000008</v>
      </c>
      <c r="E22" s="171">
        <f t="shared" si="4"/>
        <v>59941.481152500004</v>
      </c>
      <c r="F22" s="171">
        <f t="shared" si="4"/>
        <v>21317.597263750002</v>
      </c>
      <c r="G22" s="171">
        <f t="shared" si="4"/>
        <v>24485.639796250001</v>
      </c>
      <c r="H22" s="171">
        <f t="shared" si="4"/>
        <v>25815.027163750001</v>
      </c>
      <c r="I22" s="171">
        <f t="shared" si="4"/>
        <v>14791.914663750002</v>
      </c>
      <c r="J22" s="171">
        <f t="shared" si="4"/>
        <v>15674.865975000001</v>
      </c>
      <c r="K22" s="171">
        <f t="shared" si="4"/>
        <v>35875.821942499999</v>
      </c>
      <c r="L22" s="171"/>
      <c r="M22" s="171"/>
      <c r="N22" s="171"/>
      <c r="O22" s="176">
        <f t="shared" si="7"/>
        <v>307886.5552375</v>
      </c>
      <c r="P22" s="193">
        <f t="shared" si="3"/>
        <v>400000</v>
      </c>
      <c r="Q22" s="194">
        <f t="shared" si="6"/>
        <v>0.76971638809374998</v>
      </c>
    </row>
    <row r="23" spans="1:17" ht="15" customHeight="1" x14ac:dyDescent="0.25">
      <c r="A23" s="195" t="s">
        <v>128</v>
      </c>
      <c r="B23" s="196" t="s">
        <v>221</v>
      </c>
      <c r="C23" s="170">
        <f t="shared" ref="C23:K23" si="8">C12*1.10231125</f>
        <v>19038.723077950002</v>
      </c>
      <c r="D23" s="171">
        <f t="shared" si="8"/>
        <v>42878.606897725003</v>
      </c>
      <c r="E23" s="171">
        <f t="shared" si="8"/>
        <v>12103.972773075002</v>
      </c>
      <c r="F23" s="171">
        <f t="shared" si="8"/>
        <v>40316.196212200011</v>
      </c>
      <c r="G23" s="171">
        <f t="shared" si="8"/>
        <v>81692.176506375021</v>
      </c>
      <c r="H23" s="171">
        <f t="shared" si="8"/>
        <v>191695.89469550003</v>
      </c>
      <c r="I23" s="171">
        <f t="shared" si="8"/>
        <v>187123.75013897501</v>
      </c>
      <c r="J23" s="171">
        <f t="shared" si="8"/>
        <v>64264.745875000008</v>
      </c>
      <c r="K23" s="171">
        <f t="shared" si="8"/>
        <v>99208.409332050011</v>
      </c>
      <c r="L23" s="171"/>
      <c r="M23" s="171"/>
      <c r="N23" s="171"/>
      <c r="O23" s="176">
        <f t="shared" si="7"/>
        <v>738322.47550885007</v>
      </c>
      <c r="P23" s="193">
        <f t="shared" si="3"/>
        <v>996692</v>
      </c>
      <c r="Q23" s="194">
        <f t="shared" si="6"/>
        <v>0.74077295243550667</v>
      </c>
    </row>
    <row r="24" spans="1:17" ht="15.6" customHeight="1" x14ac:dyDescent="0.25">
      <c r="A24" s="146"/>
      <c r="B24" s="183" t="s">
        <v>254</v>
      </c>
      <c r="C24" s="170">
        <f>C13*1.10231125</f>
        <v>15328.740242500002</v>
      </c>
      <c r="D24" s="171">
        <f t="shared" ref="D24:K24" si="9">D13*1.10231125</f>
        <v>5684.6191162500008</v>
      </c>
      <c r="E24" s="171">
        <f t="shared" si="9"/>
        <v>7540.9112612500003</v>
      </c>
      <c r="F24" s="171">
        <f t="shared" si="9"/>
        <v>4291.2976962500006</v>
      </c>
      <c r="G24" s="171">
        <f t="shared" si="9"/>
        <v>3424.8810537500003</v>
      </c>
      <c r="H24" s="171">
        <f t="shared" si="9"/>
        <v>4784.0308250000007</v>
      </c>
      <c r="I24" s="171">
        <f t="shared" si="9"/>
        <v>4746.5522424999999</v>
      </c>
      <c r="J24" s="171">
        <f t="shared" si="9"/>
        <v>13227.735000000001</v>
      </c>
      <c r="K24" s="171">
        <f t="shared" si="9"/>
        <v>4960.4006250000002</v>
      </c>
      <c r="L24" s="171"/>
      <c r="M24" s="171"/>
      <c r="N24" s="171"/>
      <c r="O24" s="176">
        <f t="shared" si="7"/>
        <v>63989.168062500001</v>
      </c>
      <c r="P24" s="193">
        <f t="shared" si="3"/>
        <v>90000</v>
      </c>
      <c r="Q24" s="194">
        <f t="shared" si="6"/>
        <v>0.71099075624999997</v>
      </c>
    </row>
    <row r="25" spans="1:17" ht="15" customHeight="1" x14ac:dyDescent="0.25">
      <c r="A25" s="153"/>
      <c r="B25" s="197" t="s">
        <v>35</v>
      </c>
      <c r="C25" s="198">
        <f t="shared" ref="C25:K25" si="10">SUM(C19:C24)</f>
        <v>312235.87859795004</v>
      </c>
      <c r="D25" s="199">
        <f t="shared" si="10"/>
        <v>225038.84789397498</v>
      </c>
      <c r="E25" s="199">
        <f t="shared" si="10"/>
        <v>184100.90404432503</v>
      </c>
      <c r="F25" s="199">
        <f t="shared" si="10"/>
        <v>308526.1603172</v>
      </c>
      <c r="G25" s="199">
        <f t="shared" si="10"/>
        <v>229604.70927637504</v>
      </c>
      <c r="H25" s="199">
        <f t="shared" si="10"/>
        <v>313203.66378300008</v>
      </c>
      <c r="I25" s="199">
        <f t="shared" si="10"/>
        <v>312945.96545897506</v>
      </c>
      <c r="J25" s="199">
        <f t="shared" si="10"/>
        <v>199288.00960401667</v>
      </c>
      <c r="K25" s="199">
        <f t="shared" si="10"/>
        <v>277501.79309245571</v>
      </c>
      <c r="L25" s="199"/>
      <c r="M25" s="199"/>
      <c r="N25" s="199"/>
      <c r="O25" s="186">
        <f t="shared" si="7"/>
        <v>2362445.9320682725</v>
      </c>
      <c r="P25" s="200">
        <f t="shared" si="3"/>
        <v>3091090</v>
      </c>
      <c r="Q25" s="201">
        <f t="shared" si="6"/>
        <v>0.76427601010267332</v>
      </c>
    </row>
    <row r="26" spans="1:17" ht="11.4" customHeight="1" x14ac:dyDescent="0.25">
      <c r="A26" s="74"/>
      <c r="B26" s="74"/>
      <c r="C26" s="74"/>
      <c r="D26" s="74"/>
      <c r="E26" s="74"/>
      <c r="F26" s="74"/>
      <c r="G26" s="74"/>
      <c r="H26" s="74"/>
      <c r="I26" s="74"/>
      <c r="J26" s="74"/>
      <c r="K26" s="74"/>
      <c r="L26" s="74"/>
      <c r="M26" s="74"/>
      <c r="N26" s="74"/>
      <c r="O26" s="74"/>
      <c r="P26" s="74"/>
      <c r="Q26" s="74"/>
    </row>
    <row r="27" spans="1:17" ht="16.2" customHeight="1" x14ac:dyDescent="0.25">
      <c r="A27" s="74" t="s">
        <v>222</v>
      </c>
      <c r="B27" s="104"/>
      <c r="C27" s="104"/>
      <c r="D27" s="74"/>
      <c r="E27" s="74"/>
      <c r="F27" s="74"/>
      <c r="G27" s="74"/>
      <c r="H27" s="74"/>
      <c r="I27" s="202"/>
      <c r="J27" s="74"/>
      <c r="K27" s="74"/>
      <c r="L27" s="74"/>
      <c r="M27" s="74"/>
      <c r="N27" s="74"/>
      <c r="O27" s="74"/>
      <c r="P27" s="107"/>
      <c r="Q27" s="107"/>
    </row>
    <row r="28" spans="1:17" ht="16.2" customHeight="1" x14ac:dyDescent="0.25">
      <c r="A28" s="74" t="s">
        <v>129</v>
      </c>
      <c r="B28" s="104"/>
      <c r="C28" s="104"/>
      <c r="D28" s="74"/>
      <c r="E28" s="74"/>
      <c r="F28" s="74"/>
      <c r="G28" s="74"/>
      <c r="H28" s="74"/>
      <c r="I28" s="74"/>
      <c r="J28" s="74"/>
      <c r="K28" s="74"/>
      <c r="L28" s="74"/>
      <c r="M28" s="74"/>
      <c r="N28" s="74"/>
      <c r="O28" s="108"/>
      <c r="P28" s="109"/>
      <c r="Q28" s="109"/>
    </row>
    <row r="29" spans="1:17" s="89" customFormat="1" ht="16.2" customHeight="1" x14ac:dyDescent="0.25">
      <c r="A29" s="74" t="s">
        <v>155</v>
      </c>
      <c r="B29" s="104"/>
      <c r="C29" s="104"/>
      <c r="D29" s="74"/>
      <c r="E29" s="74"/>
      <c r="F29" s="74"/>
      <c r="G29" s="74"/>
      <c r="H29" s="74"/>
      <c r="I29" s="74"/>
      <c r="J29" s="74"/>
      <c r="K29" s="74"/>
      <c r="L29" s="74"/>
      <c r="M29" s="74"/>
      <c r="N29" s="74"/>
      <c r="O29" s="108"/>
      <c r="P29" s="109"/>
      <c r="Q29" s="109"/>
    </row>
    <row r="30" spans="1:17" ht="16.2" customHeight="1" x14ac:dyDescent="0.25">
      <c r="A30" s="74" t="s">
        <v>134</v>
      </c>
      <c r="B30" s="104"/>
      <c r="C30" s="203"/>
      <c r="D30" s="74"/>
      <c r="E30" s="204"/>
      <c r="F30" s="74"/>
      <c r="G30" s="204"/>
      <c r="H30" s="74"/>
      <c r="I30" s="74"/>
      <c r="J30" s="74"/>
      <c r="K30" s="74"/>
      <c r="L30" s="74"/>
      <c r="M30" s="74"/>
      <c r="N30" s="74"/>
      <c r="O30" s="74"/>
      <c r="P30" s="110"/>
      <c r="Q30" s="110"/>
    </row>
    <row r="31" spans="1:17" x14ac:dyDescent="0.25">
      <c r="A31" s="91"/>
      <c r="B31" s="91"/>
      <c r="C31" s="91"/>
      <c r="D31" s="91"/>
      <c r="E31" s="91"/>
      <c r="F31" s="91"/>
      <c r="G31" s="91"/>
      <c r="H31" s="91"/>
      <c r="I31" s="91"/>
    </row>
    <row r="32" spans="1:17" x14ac:dyDescent="0.25">
      <c r="A32" s="91"/>
      <c r="B32" s="91"/>
      <c r="C32" s="91"/>
      <c r="D32" s="91"/>
      <c r="E32" s="91"/>
      <c r="F32" s="91"/>
      <c r="G32" s="91"/>
      <c r="H32" s="91"/>
      <c r="I32" s="91"/>
    </row>
    <row r="33" spans="1:9" x14ac:dyDescent="0.25">
      <c r="A33" s="91"/>
      <c r="B33" s="91"/>
      <c r="C33" s="91"/>
      <c r="D33" s="91"/>
      <c r="E33" s="91"/>
      <c r="F33" s="91"/>
      <c r="G33" s="91"/>
      <c r="H33" s="91"/>
      <c r="I33" s="91"/>
    </row>
  </sheetData>
  <mergeCells count="10">
    <mergeCell ref="A18:B18"/>
    <mergeCell ref="C17:N17"/>
    <mergeCell ref="O17:P17"/>
    <mergeCell ref="C16:N16"/>
    <mergeCell ref="O16:P16"/>
    <mergeCell ref="A7:B7"/>
    <mergeCell ref="C2:E2"/>
    <mergeCell ref="F2:N2"/>
    <mergeCell ref="C5:N5"/>
    <mergeCell ref="O5:P5"/>
  </mergeCells>
  <pageMargins left="0.5" right="0.17" top="0.42"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8"/>
    </sheetView>
  </sheetViews>
  <sheetFormatPr defaultRowHeight="13.2" x14ac:dyDescent="0.25"/>
  <cols>
    <col min="1" max="1" width="28.33203125" customWidth="1"/>
    <col min="2" max="6" width="9.6640625" customWidth="1"/>
    <col min="7" max="7" width="9.44140625" style="30" customWidth="1"/>
    <col min="8" max="13" width="9.44140625" customWidth="1"/>
    <col min="14" max="14" width="14.6640625" customWidth="1"/>
    <col min="15" max="15" width="10.33203125" customWidth="1"/>
    <col min="17" max="17" width="10.109375" bestFit="1" customWidth="1"/>
    <col min="18" max="18" width="9.109375" bestFit="1" customWidth="1"/>
  </cols>
  <sheetData>
    <row r="1" spans="1:20" ht="21.15" customHeight="1" x14ac:dyDescent="0.3">
      <c r="A1" s="620" t="s">
        <v>182</v>
      </c>
      <c r="B1" s="621"/>
      <c r="C1" s="621"/>
      <c r="D1" s="622"/>
      <c r="E1" s="622"/>
      <c r="F1" s="622"/>
      <c r="G1" s="622"/>
      <c r="H1" s="622"/>
      <c r="I1" s="622"/>
      <c r="J1" s="622"/>
      <c r="K1" s="622"/>
      <c r="L1" s="622"/>
      <c r="M1" s="622"/>
      <c r="N1" s="622"/>
    </row>
    <row r="2" spans="1:20" ht="31.65" customHeight="1" x14ac:dyDescent="0.25">
      <c r="A2" s="240"/>
      <c r="B2" s="241" t="s">
        <v>249</v>
      </c>
      <c r="C2" s="241" t="s">
        <v>260</v>
      </c>
      <c r="D2" s="241" t="s">
        <v>263</v>
      </c>
      <c r="E2" s="241" t="s">
        <v>265</v>
      </c>
      <c r="F2" s="241" t="s">
        <v>280</v>
      </c>
      <c r="G2" s="241" t="s">
        <v>283</v>
      </c>
      <c r="H2" s="241" t="s">
        <v>289</v>
      </c>
      <c r="I2" s="241" t="s">
        <v>284</v>
      </c>
      <c r="J2" s="241" t="s">
        <v>290</v>
      </c>
      <c r="K2" s="241" t="s">
        <v>189</v>
      </c>
      <c r="L2" s="241" t="s">
        <v>190</v>
      </c>
      <c r="M2" s="242" t="s">
        <v>187</v>
      </c>
      <c r="N2" s="243" t="s">
        <v>206</v>
      </c>
    </row>
    <row r="3" spans="1:20" s="89" customFormat="1" ht="18" customHeight="1" x14ac:dyDescent="0.25">
      <c r="A3" s="208"/>
      <c r="B3" s="624" t="s">
        <v>68</v>
      </c>
      <c r="C3" s="625"/>
      <c r="D3" s="625"/>
      <c r="E3" s="625"/>
      <c r="F3" s="625"/>
      <c r="G3" s="625"/>
      <c r="H3" s="625"/>
      <c r="I3" s="625"/>
      <c r="J3" s="625"/>
      <c r="K3" s="625"/>
      <c r="L3" s="625"/>
      <c r="M3" s="626"/>
      <c r="N3" s="209"/>
    </row>
    <row r="4" spans="1:20" ht="15.6" customHeight="1" x14ac:dyDescent="0.25">
      <c r="A4" s="210" t="s">
        <v>44</v>
      </c>
      <c r="B4" s="211"/>
      <c r="C4" s="212"/>
      <c r="D4" s="212"/>
      <c r="E4" s="212"/>
      <c r="F4" s="213"/>
      <c r="G4" s="212"/>
      <c r="H4" s="212"/>
      <c r="I4" s="101"/>
      <c r="J4" s="101"/>
      <c r="K4" s="214"/>
      <c r="L4" s="214"/>
      <c r="M4" s="215"/>
      <c r="N4" s="216"/>
    </row>
    <row r="5" spans="1:20" ht="15.6" customHeight="1" x14ac:dyDescent="0.25">
      <c r="A5" s="217" t="s">
        <v>73</v>
      </c>
      <c r="B5" s="218">
        <v>0</v>
      </c>
      <c r="C5" s="219">
        <v>25000</v>
      </c>
      <c r="D5" s="219">
        <v>0</v>
      </c>
      <c r="E5" s="220">
        <v>0</v>
      </c>
      <c r="F5" s="219">
        <v>37251</v>
      </c>
      <c r="G5" s="221">
        <v>26656</v>
      </c>
      <c r="H5" s="212">
        <v>73165</v>
      </c>
      <c r="I5" s="101"/>
      <c r="J5" s="101"/>
      <c r="K5" s="214"/>
      <c r="L5" s="214"/>
      <c r="M5" s="215"/>
      <c r="N5" s="216">
        <f>SUM(B5:M5)</f>
        <v>162072</v>
      </c>
      <c r="S5" s="90"/>
    </row>
    <row r="6" spans="1:20" ht="15.6" customHeight="1" x14ac:dyDescent="0.25">
      <c r="A6" s="217" t="s">
        <v>74</v>
      </c>
      <c r="B6" s="218">
        <v>1017</v>
      </c>
      <c r="C6" s="219">
        <v>707</v>
      </c>
      <c r="D6" s="219">
        <v>89</v>
      </c>
      <c r="E6" s="220">
        <v>624</v>
      </c>
      <c r="F6" s="219">
        <v>605</v>
      </c>
      <c r="G6" s="221">
        <v>2667</v>
      </c>
      <c r="H6" s="212">
        <v>779</v>
      </c>
      <c r="I6" s="101"/>
      <c r="J6" s="101"/>
      <c r="K6" s="214"/>
      <c r="L6" s="214"/>
      <c r="M6" s="215"/>
      <c r="N6" s="216">
        <f t="shared" ref="N6:N19" si="0">SUM(B6:M6)</f>
        <v>6488</v>
      </c>
      <c r="R6" s="90"/>
      <c r="S6" s="90"/>
    </row>
    <row r="7" spans="1:20" ht="15.6" customHeight="1" x14ac:dyDescent="0.25">
      <c r="A7" s="217" t="s">
        <v>75</v>
      </c>
      <c r="B7" s="218">
        <v>3139</v>
      </c>
      <c r="C7" s="219">
        <v>6116</v>
      </c>
      <c r="D7" s="219">
        <v>6030</v>
      </c>
      <c r="E7" s="220">
        <v>6849</v>
      </c>
      <c r="F7" s="219">
        <v>10041</v>
      </c>
      <c r="G7" s="221">
        <v>17987</v>
      </c>
      <c r="H7" s="212">
        <v>6486</v>
      </c>
      <c r="I7" s="212"/>
      <c r="J7" s="101"/>
      <c r="K7" s="214"/>
      <c r="L7" s="214"/>
      <c r="M7" s="215"/>
      <c r="N7" s="216">
        <f t="shared" si="0"/>
        <v>56648</v>
      </c>
      <c r="Q7" s="93"/>
      <c r="R7" s="90"/>
      <c r="S7" s="90"/>
    </row>
    <row r="8" spans="1:20" s="89" customFormat="1" ht="15.6" customHeight="1" x14ac:dyDescent="0.25">
      <c r="A8" s="217" t="s">
        <v>176</v>
      </c>
      <c r="B8" s="218">
        <v>40</v>
      </c>
      <c r="C8" s="219">
        <v>0</v>
      </c>
      <c r="D8" s="219">
        <v>0</v>
      </c>
      <c r="E8" s="220">
        <v>0</v>
      </c>
      <c r="F8" s="219">
        <v>0</v>
      </c>
      <c r="G8" s="221">
        <v>480</v>
      </c>
      <c r="H8" s="212">
        <v>0</v>
      </c>
      <c r="I8" s="212"/>
      <c r="J8" s="101"/>
      <c r="K8" s="214"/>
      <c r="L8" s="214"/>
      <c r="M8" s="215"/>
      <c r="N8" s="216">
        <f t="shared" si="0"/>
        <v>520</v>
      </c>
      <c r="Q8" s="93"/>
      <c r="R8" s="90"/>
      <c r="S8" s="90"/>
    </row>
    <row r="9" spans="1:20" ht="15.6" customHeight="1" x14ac:dyDescent="0.25">
      <c r="A9" s="217" t="s">
        <v>76</v>
      </c>
      <c r="B9" s="218">
        <v>0</v>
      </c>
      <c r="C9" s="219">
        <v>420</v>
      </c>
      <c r="D9" s="219">
        <v>0</v>
      </c>
      <c r="E9" s="220">
        <v>0</v>
      </c>
      <c r="F9" s="219">
        <v>700</v>
      </c>
      <c r="G9" s="221">
        <v>0</v>
      </c>
      <c r="H9" s="212">
        <v>0</v>
      </c>
      <c r="I9" s="101"/>
      <c r="J9" s="101"/>
      <c r="K9" s="214"/>
      <c r="L9" s="214"/>
      <c r="M9" s="215"/>
      <c r="N9" s="216">
        <f t="shared" si="0"/>
        <v>1120</v>
      </c>
      <c r="Q9" s="93"/>
      <c r="R9" s="90"/>
      <c r="S9" s="89"/>
      <c r="T9" s="45"/>
    </row>
    <row r="10" spans="1:20" ht="15.6" customHeight="1" x14ac:dyDescent="0.25">
      <c r="A10" s="217" t="s">
        <v>223</v>
      </c>
      <c r="B10" s="222">
        <v>0</v>
      </c>
      <c r="C10" s="219">
        <v>0</v>
      </c>
      <c r="D10" s="219">
        <v>0</v>
      </c>
      <c r="E10" s="220">
        <v>0</v>
      </c>
      <c r="F10" s="223">
        <v>0</v>
      </c>
      <c r="G10" s="221">
        <v>0</v>
      </c>
      <c r="H10" s="212">
        <v>0</v>
      </c>
      <c r="I10" s="101"/>
      <c r="J10" s="101"/>
      <c r="K10" s="214"/>
      <c r="L10" s="214"/>
      <c r="M10" s="215"/>
      <c r="N10" s="216">
        <f t="shared" si="0"/>
        <v>0</v>
      </c>
      <c r="P10" s="41"/>
      <c r="Q10" s="93"/>
      <c r="R10" s="89"/>
      <c r="S10" s="90"/>
    </row>
    <row r="11" spans="1:20" s="89" customFormat="1" ht="15.6" customHeight="1" x14ac:dyDescent="0.25">
      <c r="A11" s="217" t="s">
        <v>175</v>
      </c>
      <c r="B11" s="222">
        <v>5101</v>
      </c>
      <c r="C11" s="219">
        <v>0</v>
      </c>
      <c r="D11" s="219">
        <v>0</v>
      </c>
      <c r="E11" s="220">
        <v>0</v>
      </c>
      <c r="F11" s="223">
        <v>0</v>
      </c>
      <c r="G11" s="221">
        <v>15069</v>
      </c>
      <c r="H11" s="212">
        <v>35</v>
      </c>
      <c r="I11" s="101"/>
      <c r="J11" s="101"/>
      <c r="K11" s="214"/>
      <c r="L11" s="214"/>
      <c r="M11" s="215"/>
      <c r="N11" s="216">
        <f t="shared" si="0"/>
        <v>20205</v>
      </c>
      <c r="P11" s="92"/>
      <c r="Q11" s="93"/>
      <c r="S11" s="90"/>
    </row>
    <row r="12" spans="1:20" ht="15.6" customHeight="1" x14ac:dyDescent="0.25">
      <c r="A12" s="217" t="s">
        <v>77</v>
      </c>
      <c r="B12" s="218">
        <v>4546</v>
      </c>
      <c r="C12" s="219">
        <v>2898</v>
      </c>
      <c r="D12" s="219">
        <v>2786</v>
      </c>
      <c r="E12" s="224">
        <v>1857</v>
      </c>
      <c r="F12" s="223">
        <v>3689</v>
      </c>
      <c r="G12" s="221">
        <v>3586</v>
      </c>
      <c r="H12" s="212">
        <v>1890</v>
      </c>
      <c r="I12" s="101"/>
      <c r="J12" s="101"/>
      <c r="K12" s="214"/>
      <c r="L12" s="214"/>
      <c r="M12" s="215"/>
      <c r="N12" s="216">
        <f>SUM(B12:M12)</f>
        <v>21252</v>
      </c>
      <c r="Q12" s="93"/>
      <c r="R12" s="89"/>
      <c r="S12" s="90"/>
    </row>
    <row r="13" spans="1:20" ht="15.6" customHeight="1" x14ac:dyDescent="0.25">
      <c r="A13" s="217" t="s">
        <v>78</v>
      </c>
      <c r="B13" s="218">
        <v>450</v>
      </c>
      <c r="C13" s="219">
        <v>0</v>
      </c>
      <c r="D13" s="219">
        <v>0</v>
      </c>
      <c r="E13" s="220">
        <v>0</v>
      </c>
      <c r="F13" s="219">
        <v>925</v>
      </c>
      <c r="G13" s="221">
        <v>2040</v>
      </c>
      <c r="H13" s="212">
        <v>1578</v>
      </c>
      <c r="I13" s="101"/>
      <c r="J13" s="101"/>
      <c r="K13" s="214"/>
      <c r="L13" s="214"/>
      <c r="M13" s="215"/>
      <c r="N13" s="216">
        <f t="shared" si="0"/>
        <v>4993</v>
      </c>
      <c r="R13" s="89"/>
      <c r="S13" s="90"/>
    </row>
    <row r="14" spans="1:20" ht="15.6" customHeight="1" x14ac:dyDescent="0.25">
      <c r="A14" s="217" t="s">
        <v>79</v>
      </c>
      <c r="B14" s="218">
        <v>548</v>
      </c>
      <c r="C14" s="219">
        <v>107</v>
      </c>
      <c r="D14" s="219">
        <v>469</v>
      </c>
      <c r="E14" s="224">
        <v>472</v>
      </c>
      <c r="F14" s="223">
        <v>894</v>
      </c>
      <c r="G14" s="221">
        <v>21664</v>
      </c>
      <c r="H14" s="212">
        <v>427</v>
      </c>
      <c r="I14" s="101"/>
      <c r="J14" s="101"/>
      <c r="K14" s="214"/>
      <c r="L14" s="214"/>
      <c r="M14" s="215"/>
      <c r="N14" s="216">
        <f t="shared" si="0"/>
        <v>24581</v>
      </c>
      <c r="P14" s="41"/>
      <c r="Q14" s="93"/>
    </row>
    <row r="15" spans="1:20" s="73" customFormat="1" ht="15.6" customHeight="1" x14ac:dyDescent="0.25">
      <c r="A15" s="217" t="s">
        <v>139</v>
      </c>
      <c r="B15" s="218">
        <v>0</v>
      </c>
      <c r="C15" s="219">
        <v>0</v>
      </c>
      <c r="D15" s="219">
        <v>0</v>
      </c>
      <c r="E15" s="224">
        <v>24210</v>
      </c>
      <c r="F15" s="223">
        <v>0</v>
      </c>
      <c r="G15" s="221">
        <v>48497</v>
      </c>
      <c r="H15" s="212">
        <v>0</v>
      </c>
      <c r="I15" s="101"/>
      <c r="J15" s="101"/>
      <c r="K15" s="214"/>
      <c r="L15" s="214"/>
      <c r="M15" s="215"/>
      <c r="N15" s="216">
        <f t="shared" si="0"/>
        <v>72707</v>
      </c>
      <c r="P15" s="41"/>
      <c r="Q15" s="139"/>
      <c r="R15" s="92"/>
    </row>
    <row r="16" spans="1:20" ht="15.6" customHeight="1" x14ac:dyDescent="0.25">
      <c r="A16" s="217" t="s">
        <v>80</v>
      </c>
      <c r="B16" s="218">
        <v>298</v>
      </c>
      <c r="C16" s="219">
        <v>66</v>
      </c>
      <c r="D16" s="219">
        <v>0</v>
      </c>
      <c r="E16" s="224">
        <v>0</v>
      </c>
      <c r="F16" s="223">
        <v>0</v>
      </c>
      <c r="G16" s="221">
        <v>0</v>
      </c>
      <c r="H16" s="212">
        <v>0</v>
      </c>
      <c r="I16" s="212"/>
      <c r="J16" s="212"/>
      <c r="K16" s="214"/>
      <c r="L16" s="214"/>
      <c r="M16" s="215"/>
      <c r="N16" s="216">
        <f t="shared" si="0"/>
        <v>364</v>
      </c>
      <c r="Q16" s="139"/>
      <c r="R16" s="90"/>
      <c r="S16" s="98"/>
    </row>
    <row r="17" spans="1:19" s="73" customFormat="1" ht="15.6" customHeight="1" x14ac:dyDescent="0.25">
      <c r="A17" s="217" t="s">
        <v>132</v>
      </c>
      <c r="B17" s="218">
        <v>0</v>
      </c>
      <c r="C17" s="219">
        <v>0</v>
      </c>
      <c r="D17" s="219">
        <v>0</v>
      </c>
      <c r="E17" s="224">
        <v>0</v>
      </c>
      <c r="F17" s="103">
        <v>15000</v>
      </c>
      <c r="G17" s="221">
        <v>23500</v>
      </c>
      <c r="H17" s="212">
        <v>73190</v>
      </c>
      <c r="I17" s="212"/>
      <c r="J17" s="212"/>
      <c r="K17" s="214"/>
      <c r="L17" s="214"/>
      <c r="M17" s="215"/>
      <c r="N17" s="216">
        <f t="shared" si="0"/>
        <v>111690</v>
      </c>
      <c r="Q17" s="139"/>
      <c r="R17" s="92"/>
      <c r="S17" s="93"/>
    </row>
    <row r="18" spans="1:19" s="73" customFormat="1" ht="15.6" customHeight="1" x14ac:dyDescent="0.25">
      <c r="A18" s="217" t="s">
        <v>135</v>
      </c>
      <c r="B18" s="218">
        <v>74</v>
      </c>
      <c r="C18" s="219">
        <v>0</v>
      </c>
      <c r="D18" s="219">
        <v>0</v>
      </c>
      <c r="E18" s="224">
        <v>0</v>
      </c>
      <c r="F18" s="223">
        <v>0</v>
      </c>
      <c r="G18" s="221">
        <v>76</v>
      </c>
      <c r="H18" s="212">
        <v>0</v>
      </c>
      <c r="I18" s="212"/>
      <c r="J18" s="212"/>
      <c r="K18" s="214"/>
      <c r="L18" s="214"/>
      <c r="M18" s="215"/>
      <c r="N18" s="216">
        <f t="shared" si="0"/>
        <v>150</v>
      </c>
      <c r="R18" s="140"/>
      <c r="S18" s="98"/>
    </row>
    <row r="19" spans="1:19" ht="15.6" customHeight="1" x14ac:dyDescent="0.25">
      <c r="A19" s="217" t="s">
        <v>111</v>
      </c>
      <c r="B19" s="218">
        <v>1081</v>
      </c>
      <c r="C19" s="219">
        <v>1383</v>
      </c>
      <c r="D19" s="219">
        <v>985</v>
      </c>
      <c r="E19" s="224">
        <v>492</v>
      </c>
      <c r="F19" s="223">
        <v>810</v>
      </c>
      <c r="G19" s="221">
        <v>1838</v>
      </c>
      <c r="H19" s="212">
        <v>2597</v>
      </c>
      <c r="I19" s="212"/>
      <c r="J19" s="212"/>
      <c r="K19" s="214"/>
      <c r="L19" s="214"/>
      <c r="M19" s="215"/>
      <c r="N19" s="216">
        <f t="shared" si="0"/>
        <v>9186</v>
      </c>
    </row>
    <row r="20" spans="1:19" ht="14.4" customHeight="1" x14ac:dyDescent="0.25">
      <c r="A20" s="225"/>
      <c r="B20" s="218"/>
      <c r="C20" s="219"/>
      <c r="D20" s="219"/>
      <c r="E20" s="224"/>
      <c r="F20" s="224"/>
      <c r="G20" s="226"/>
      <c r="H20" s="212"/>
      <c r="I20" s="101"/>
      <c r="J20" s="101"/>
      <c r="K20" s="214"/>
      <c r="L20" s="214"/>
      <c r="M20" s="215"/>
      <c r="N20" s="216"/>
    </row>
    <row r="21" spans="1:19" ht="16.95" customHeight="1" x14ac:dyDescent="0.25">
      <c r="A21" s="227" t="s">
        <v>84</v>
      </c>
      <c r="B21" s="228">
        <f t="shared" ref="B21:H21" si="1">SUM(B5:B19)</f>
        <v>16294</v>
      </c>
      <c r="C21" s="228">
        <f t="shared" si="1"/>
        <v>36697</v>
      </c>
      <c r="D21" s="228">
        <f t="shared" si="1"/>
        <v>10359</v>
      </c>
      <c r="E21" s="228">
        <f t="shared" si="1"/>
        <v>34504</v>
      </c>
      <c r="F21" s="228">
        <f t="shared" si="1"/>
        <v>69915</v>
      </c>
      <c r="G21" s="228">
        <f t="shared" si="1"/>
        <v>164060</v>
      </c>
      <c r="H21" s="228">
        <f t="shared" si="1"/>
        <v>160147</v>
      </c>
      <c r="I21" s="228">
        <v>55000</v>
      </c>
      <c r="J21" s="228">
        <v>84906</v>
      </c>
      <c r="K21" s="228"/>
      <c r="L21" s="229"/>
      <c r="M21" s="229"/>
      <c r="N21" s="216">
        <f>SUM(B21:M21)</f>
        <v>631882</v>
      </c>
      <c r="O21" s="1"/>
      <c r="S21" s="90"/>
    </row>
    <row r="22" spans="1:19" ht="17.399999999999999" x14ac:dyDescent="0.35">
      <c r="A22" s="230" t="s">
        <v>224</v>
      </c>
      <c r="B22" s="231">
        <f t="shared" ref="B22:J22" si="2">B21*1.06</f>
        <v>17271.64</v>
      </c>
      <c r="C22" s="232">
        <f t="shared" si="2"/>
        <v>38898.82</v>
      </c>
      <c r="D22" s="232">
        <f t="shared" si="2"/>
        <v>10980.54</v>
      </c>
      <c r="E22" s="232">
        <f t="shared" si="2"/>
        <v>36574.240000000005</v>
      </c>
      <c r="F22" s="232">
        <f t="shared" si="2"/>
        <v>74109.900000000009</v>
      </c>
      <c r="G22" s="232">
        <f t="shared" si="2"/>
        <v>173903.6</v>
      </c>
      <c r="H22" s="232">
        <f t="shared" si="2"/>
        <v>169755.82</v>
      </c>
      <c r="I22" s="232">
        <f t="shared" si="2"/>
        <v>58300</v>
      </c>
      <c r="J22" s="232">
        <f t="shared" si="2"/>
        <v>90000.36</v>
      </c>
      <c r="K22" s="232"/>
      <c r="L22" s="232"/>
      <c r="M22" s="233"/>
      <c r="N22" s="234">
        <f>SUM(B22:M22)</f>
        <v>669794.92000000004</v>
      </c>
      <c r="S22" s="92"/>
    </row>
    <row r="23" spans="1:19" ht="10.199999999999999" customHeight="1" x14ac:dyDescent="0.3">
      <c r="A23" s="111"/>
      <c r="B23" s="112"/>
      <c r="C23" s="112"/>
      <c r="D23" s="112"/>
      <c r="E23" s="113"/>
      <c r="F23" s="112"/>
      <c r="G23" s="113"/>
      <c r="H23" s="112"/>
      <c r="I23" s="112"/>
      <c r="J23" s="112"/>
      <c r="K23" s="112"/>
      <c r="L23" s="112"/>
      <c r="M23" s="112"/>
      <c r="N23" s="114"/>
      <c r="R23" s="92"/>
    </row>
    <row r="24" spans="1:19" s="78" customFormat="1" ht="15" customHeight="1" x14ac:dyDescent="0.25">
      <c r="A24" s="235" t="s">
        <v>225</v>
      </c>
      <c r="B24" s="235"/>
      <c r="C24" s="235"/>
      <c r="D24" s="235"/>
      <c r="E24" s="235"/>
      <c r="F24" s="235"/>
      <c r="G24" s="236"/>
      <c r="H24" s="235"/>
      <c r="I24" s="235"/>
      <c r="J24" s="235"/>
      <c r="K24" s="235"/>
      <c r="L24" s="235"/>
      <c r="M24" s="235"/>
      <c r="N24" s="235"/>
    </row>
    <row r="25" spans="1:19" s="7" customFormat="1" ht="15" customHeight="1" x14ac:dyDescent="0.25">
      <c r="A25" s="623" t="s">
        <v>261</v>
      </c>
      <c r="B25" s="623"/>
      <c r="C25" s="623"/>
      <c r="D25" s="623"/>
      <c r="E25" s="623"/>
      <c r="F25" s="623"/>
      <c r="G25" s="623"/>
      <c r="H25" s="623"/>
      <c r="I25" s="623"/>
      <c r="J25" s="623"/>
      <c r="K25" s="623"/>
      <c r="L25" s="623"/>
      <c r="M25" s="623"/>
      <c r="N25" s="623"/>
    </row>
    <row r="26" spans="1:19" s="7" customFormat="1" ht="14.4" customHeight="1" x14ac:dyDescent="0.25">
      <c r="A26" s="623"/>
      <c r="B26" s="623"/>
      <c r="C26" s="623"/>
      <c r="D26" s="623"/>
      <c r="E26" s="623"/>
      <c r="F26" s="623"/>
      <c r="G26" s="623"/>
      <c r="H26" s="623"/>
      <c r="I26" s="623"/>
      <c r="J26" s="623"/>
      <c r="K26" s="623"/>
      <c r="L26" s="623"/>
      <c r="M26" s="623"/>
      <c r="N26" s="623"/>
    </row>
    <row r="27" spans="1:19" s="78" customFormat="1" ht="14.25" customHeight="1" x14ac:dyDescent="0.25">
      <c r="A27" s="235" t="s">
        <v>109</v>
      </c>
      <c r="B27" s="235"/>
      <c r="C27" s="235"/>
      <c r="D27" s="235"/>
      <c r="E27" s="235"/>
      <c r="F27" s="235"/>
      <c r="G27" s="237"/>
      <c r="H27" s="238"/>
      <c r="I27" s="235"/>
      <c r="J27" s="235"/>
      <c r="K27" s="235"/>
      <c r="L27" s="235"/>
      <c r="M27" s="235"/>
      <c r="N27" s="239"/>
    </row>
    <row r="28" spans="1:19" s="78" customFormat="1" ht="14.25" customHeight="1" x14ac:dyDescent="0.25">
      <c r="A28" s="235" t="s">
        <v>136</v>
      </c>
      <c r="B28" s="235"/>
      <c r="C28" s="235"/>
      <c r="D28" s="235"/>
      <c r="E28" s="235"/>
      <c r="F28" s="235"/>
      <c r="G28" s="237"/>
      <c r="H28" s="238"/>
      <c r="I28" s="235"/>
      <c r="J28" s="235"/>
      <c r="K28" s="235"/>
      <c r="L28" s="235"/>
      <c r="M28" s="235"/>
      <c r="N28" s="239"/>
    </row>
    <row r="29" spans="1:19" s="73" customFormat="1" ht="14.25" customHeight="1" x14ac:dyDescent="0.25">
      <c r="A29" s="91"/>
      <c r="B29" s="91"/>
      <c r="C29" s="91"/>
      <c r="D29" s="91"/>
      <c r="E29" s="91"/>
      <c r="F29" s="91"/>
      <c r="G29" s="126"/>
      <c r="H29" s="127"/>
      <c r="I29" s="91"/>
      <c r="J29" s="91"/>
      <c r="K29" s="91"/>
      <c r="L29" s="91"/>
      <c r="M29" s="91"/>
      <c r="N29" s="128"/>
    </row>
  </sheetData>
  <mergeCells count="3">
    <mergeCell ref="A1:N1"/>
    <mergeCell ref="A25:N26"/>
    <mergeCell ref="B3:M3"/>
  </mergeCells>
  <phoneticPr fontId="24" type="noConversion"/>
  <pageMargins left="0.5" right="0.17" top="0.42" bottom="0.17" header="0.3" footer="0.17"/>
  <pageSetup scale="85"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60"/>
  <sheetViews>
    <sheetView zoomScaleNormal="100" workbookViewId="0">
      <selection sqref="A1:S50"/>
    </sheetView>
  </sheetViews>
  <sheetFormatPr defaultRowHeight="13.2" x14ac:dyDescent="0.25"/>
  <cols>
    <col min="1" max="1" width="26.88671875" style="89" customWidth="1"/>
    <col min="2" max="2" width="11.109375" style="89" customWidth="1"/>
    <col min="3" max="4" width="10" style="89" customWidth="1"/>
    <col min="5" max="5" width="10" style="90" customWidth="1"/>
    <col min="6" max="14" width="10" style="89" customWidth="1"/>
    <col min="15" max="15" width="14.109375" style="7" customWidth="1"/>
    <col min="16" max="16" width="10" style="89" customWidth="1"/>
    <col min="17" max="17" width="10.33203125" style="89" customWidth="1"/>
    <col min="18" max="18" width="10.44140625" style="89" customWidth="1"/>
    <col min="19" max="19" width="14" style="89" customWidth="1"/>
    <col min="20" max="16384" width="8.88671875" style="89"/>
  </cols>
  <sheetData>
    <row r="1" spans="1:24" ht="24.6" customHeight="1" x14ac:dyDescent="0.3">
      <c r="A1" s="534" t="s">
        <v>183</v>
      </c>
      <c r="B1" s="534"/>
      <c r="C1" s="534"/>
      <c r="D1" s="534"/>
      <c r="E1" s="534"/>
      <c r="F1" s="534"/>
      <c r="G1" s="534"/>
      <c r="H1" s="534"/>
      <c r="I1" s="534"/>
      <c r="J1" s="534"/>
      <c r="K1" s="534"/>
      <c r="L1" s="534"/>
      <c r="M1" s="534"/>
      <c r="N1" s="534"/>
      <c r="O1" s="534"/>
      <c r="P1" s="534"/>
    </row>
    <row r="2" spans="1:24" ht="17.399999999999999" customHeight="1" x14ac:dyDescent="0.25">
      <c r="A2" s="21"/>
      <c r="B2" s="470" t="s">
        <v>146</v>
      </c>
      <c r="C2" s="334" t="s">
        <v>191</v>
      </c>
      <c r="D2" s="241" t="s">
        <v>188</v>
      </c>
      <c r="E2" s="241" t="s">
        <v>192</v>
      </c>
      <c r="F2" s="241" t="s">
        <v>193</v>
      </c>
      <c r="G2" s="241" t="s">
        <v>194</v>
      </c>
      <c r="H2" s="241" t="s">
        <v>195</v>
      </c>
      <c r="I2" s="241" t="s">
        <v>196</v>
      </c>
      <c r="J2" s="241" t="s">
        <v>197</v>
      </c>
      <c r="K2" s="241" t="s">
        <v>198</v>
      </c>
      <c r="L2" s="241" t="s">
        <v>199</v>
      </c>
      <c r="M2" s="241" t="s">
        <v>200</v>
      </c>
      <c r="N2" s="241">
        <v>43726</v>
      </c>
      <c r="O2" s="627" t="s">
        <v>238</v>
      </c>
      <c r="P2" s="628"/>
      <c r="Q2" s="628"/>
      <c r="R2" s="629"/>
      <c r="S2" s="21"/>
    </row>
    <row r="3" spans="1:24" ht="45.6" customHeight="1" x14ac:dyDescent="0.25">
      <c r="A3" s="43"/>
      <c r="B3" s="469" t="s">
        <v>208</v>
      </c>
      <c r="C3" s="131">
        <v>43402</v>
      </c>
      <c r="D3" s="132">
        <v>43437</v>
      </c>
      <c r="E3" s="133">
        <v>43465</v>
      </c>
      <c r="F3" s="132">
        <v>43500</v>
      </c>
      <c r="G3" s="132">
        <v>43528</v>
      </c>
      <c r="H3" s="132">
        <v>43556</v>
      </c>
      <c r="I3" s="132">
        <v>43219</v>
      </c>
      <c r="J3" s="132">
        <v>43619</v>
      </c>
      <c r="K3" s="132">
        <v>43647</v>
      </c>
      <c r="L3" s="132">
        <v>43675</v>
      </c>
      <c r="M3" s="132">
        <v>43710</v>
      </c>
      <c r="N3" s="132">
        <v>43738</v>
      </c>
      <c r="O3" s="465" t="s">
        <v>211</v>
      </c>
      <c r="P3" s="295" t="s">
        <v>252</v>
      </c>
      <c r="Q3" s="295" t="s">
        <v>140</v>
      </c>
      <c r="R3" s="466" t="s">
        <v>207</v>
      </c>
      <c r="S3" s="465" t="s">
        <v>206</v>
      </c>
      <c r="T3" s="2"/>
    </row>
    <row r="4" spans="1:24" ht="13.65" customHeight="1" x14ac:dyDescent="0.3">
      <c r="A4" s="244"/>
      <c r="B4" s="163"/>
      <c r="C4" s="630" t="s">
        <v>38</v>
      </c>
      <c r="D4" s="631"/>
      <c r="E4" s="631"/>
      <c r="F4" s="631"/>
      <c r="G4" s="631"/>
      <c r="H4" s="631"/>
      <c r="I4" s="631"/>
      <c r="J4" s="631"/>
      <c r="K4" s="631"/>
      <c r="L4" s="631"/>
      <c r="M4" s="631"/>
      <c r="N4" s="632"/>
      <c r="O4" s="435"/>
      <c r="P4" s="361"/>
      <c r="Q4" s="361"/>
      <c r="R4" s="436"/>
      <c r="S4" s="115"/>
    </row>
    <row r="5" spans="1:24" ht="15.75" customHeight="1" x14ac:dyDescent="0.25">
      <c r="A5" s="115" t="s">
        <v>0</v>
      </c>
      <c r="B5" s="353"/>
      <c r="C5" s="437">
        <v>185</v>
      </c>
      <c r="D5" s="105">
        <v>0</v>
      </c>
      <c r="E5" s="105">
        <v>26056</v>
      </c>
      <c r="F5" s="105">
        <v>0</v>
      </c>
      <c r="G5" s="105">
        <v>16805</v>
      </c>
      <c r="H5" s="105">
        <v>0</v>
      </c>
      <c r="I5" s="105">
        <v>0</v>
      </c>
      <c r="J5" s="105">
        <v>0.37728000000061002</v>
      </c>
      <c r="K5" s="105">
        <f>O5-SUM(C5:J5)</f>
        <v>0</v>
      </c>
      <c r="L5" s="105"/>
      <c r="M5" s="105"/>
      <c r="N5" s="105"/>
      <c r="O5" s="438">
        <v>43046.377280000001</v>
      </c>
      <c r="P5" s="542">
        <v>51943</v>
      </c>
      <c r="Q5" s="439">
        <f>P5-O5</f>
        <v>8896.6227199999994</v>
      </c>
      <c r="R5" s="498">
        <f>O5/P5</f>
        <v>0.8287233559863697</v>
      </c>
      <c r="S5" s="270">
        <f>B5+O5</f>
        <v>43046.377280000001</v>
      </c>
    </row>
    <row r="6" spans="1:24" ht="15.75" customHeight="1" x14ac:dyDescent="0.25">
      <c r="A6" s="115" t="s">
        <v>86</v>
      </c>
      <c r="B6" s="353"/>
      <c r="C6" s="437">
        <v>34645</v>
      </c>
      <c r="D6" s="105">
        <v>17499</v>
      </c>
      <c r="E6" s="105">
        <v>0</v>
      </c>
      <c r="F6" s="105">
        <v>35258</v>
      </c>
      <c r="G6" s="105">
        <v>0</v>
      </c>
      <c r="H6" s="105">
        <v>0</v>
      </c>
      <c r="I6" s="105">
        <v>0</v>
      </c>
      <c r="J6" s="105">
        <v>-0.44815000001108274</v>
      </c>
      <c r="K6" s="105">
        <f t="shared" ref="K6:K44" si="0">O6-SUM(C6:J6)</f>
        <v>0</v>
      </c>
      <c r="L6" s="105"/>
      <c r="M6" s="105"/>
      <c r="N6" s="105"/>
      <c r="O6" s="438">
        <v>87401.551849999989</v>
      </c>
      <c r="P6" s="543">
        <v>100261</v>
      </c>
      <c r="Q6" s="439">
        <f t="shared" ref="Q6:Q44" si="1">P6-O6</f>
        <v>12859.448150000011</v>
      </c>
      <c r="R6" s="498">
        <f>O6/P6</f>
        <v>0.87174027637865159</v>
      </c>
      <c r="S6" s="270">
        <f t="shared" ref="S6:S44" si="2">B6+O6</f>
        <v>87401.551849999989</v>
      </c>
    </row>
    <row r="7" spans="1:24" ht="15.75" customHeight="1" x14ac:dyDescent="0.25">
      <c r="A7" s="115" t="s">
        <v>1</v>
      </c>
      <c r="B7" s="353"/>
      <c r="C7" s="437">
        <v>0</v>
      </c>
      <c r="D7" s="105">
        <v>5098</v>
      </c>
      <c r="E7" s="105">
        <v>0</v>
      </c>
      <c r="F7" s="105">
        <v>0</v>
      </c>
      <c r="G7" s="105">
        <v>0</v>
      </c>
      <c r="H7" s="105">
        <v>0</v>
      </c>
      <c r="I7" s="105">
        <v>0</v>
      </c>
      <c r="J7" s="105">
        <v>-0.47169000000030792</v>
      </c>
      <c r="K7" s="105">
        <f t="shared" si="0"/>
        <v>0</v>
      </c>
      <c r="L7" s="105"/>
      <c r="M7" s="105"/>
      <c r="N7" s="105"/>
      <c r="O7" s="440">
        <v>5097.5283099999997</v>
      </c>
      <c r="P7" s="543">
        <v>7671</v>
      </c>
      <c r="Q7" s="439">
        <f t="shared" si="1"/>
        <v>2573.4716900000003</v>
      </c>
      <c r="R7" s="498">
        <f>O7/P7</f>
        <v>0.66451939903532786</v>
      </c>
      <c r="S7" s="270">
        <f t="shared" si="2"/>
        <v>5097.5283099999997</v>
      </c>
    </row>
    <row r="8" spans="1:24" ht="15.75" customHeight="1" x14ac:dyDescent="0.25">
      <c r="A8" s="115" t="s">
        <v>2</v>
      </c>
      <c r="B8" s="353"/>
      <c r="C8" s="437">
        <v>0</v>
      </c>
      <c r="D8" s="105">
        <v>63</v>
      </c>
      <c r="E8" s="105">
        <v>0</v>
      </c>
      <c r="F8" s="105">
        <v>0</v>
      </c>
      <c r="G8" s="105">
        <v>0</v>
      </c>
      <c r="H8" s="105">
        <v>0</v>
      </c>
      <c r="I8" s="105">
        <v>0</v>
      </c>
      <c r="J8" s="105">
        <v>0.40699000000000041</v>
      </c>
      <c r="K8" s="105">
        <f t="shared" si="0"/>
        <v>0</v>
      </c>
      <c r="L8" s="105"/>
      <c r="M8" s="105"/>
      <c r="N8" s="105"/>
      <c r="O8" s="438">
        <v>63.40699</v>
      </c>
      <c r="P8" s="543">
        <v>13288</v>
      </c>
      <c r="Q8" s="439">
        <f t="shared" si="1"/>
        <v>13224.593010000001</v>
      </c>
      <c r="R8" s="498">
        <f>O8/P8</f>
        <v>4.7717481938591207E-3</v>
      </c>
      <c r="S8" s="270">
        <f t="shared" si="2"/>
        <v>63.40699</v>
      </c>
    </row>
    <row r="9" spans="1:24" ht="15.75" customHeight="1" x14ac:dyDescent="0.25">
      <c r="A9" s="115" t="s">
        <v>3</v>
      </c>
      <c r="B9" s="184">
        <v>7565</v>
      </c>
      <c r="C9" s="437">
        <v>0</v>
      </c>
      <c r="D9" s="105">
        <v>0</v>
      </c>
      <c r="E9" s="105">
        <v>0</v>
      </c>
      <c r="F9" s="105">
        <v>0</v>
      </c>
      <c r="G9" s="105">
        <v>0</v>
      </c>
      <c r="H9" s="105">
        <v>0</v>
      </c>
      <c r="I9" s="105">
        <v>0</v>
      </c>
      <c r="J9" s="105">
        <v>0</v>
      </c>
      <c r="K9" s="105">
        <f t="shared" si="0"/>
        <v>0</v>
      </c>
      <c r="L9" s="105"/>
      <c r="M9" s="105"/>
      <c r="N9" s="105"/>
      <c r="O9" s="438">
        <v>0</v>
      </c>
      <c r="P9" s="543">
        <v>9663</v>
      </c>
      <c r="Q9" s="439">
        <f t="shared" si="1"/>
        <v>9663</v>
      </c>
      <c r="R9" s="498">
        <v>0</v>
      </c>
      <c r="S9" s="270">
        <f t="shared" si="2"/>
        <v>7565</v>
      </c>
      <c r="X9" s="93"/>
    </row>
    <row r="10" spans="1:24" ht="15.75" customHeight="1" x14ac:dyDescent="0.25">
      <c r="A10" s="115" t="s">
        <v>37</v>
      </c>
      <c r="B10" s="184"/>
      <c r="C10" s="437">
        <v>0</v>
      </c>
      <c r="D10" s="105">
        <v>55562</v>
      </c>
      <c r="E10" s="105">
        <v>32177</v>
      </c>
      <c r="F10" s="105">
        <v>31698</v>
      </c>
      <c r="G10" s="105">
        <v>7596</v>
      </c>
      <c r="H10" s="105">
        <v>0</v>
      </c>
      <c r="I10" s="105">
        <v>0</v>
      </c>
      <c r="J10" s="105">
        <v>0.37240000000747386</v>
      </c>
      <c r="K10" s="105">
        <f t="shared" si="0"/>
        <v>25657.627599999993</v>
      </c>
      <c r="L10" s="105"/>
      <c r="M10" s="105"/>
      <c r="N10" s="105"/>
      <c r="O10" s="440">
        <v>152691</v>
      </c>
      <c r="P10" s="543">
        <v>175155</v>
      </c>
      <c r="Q10" s="439">
        <f t="shared" si="1"/>
        <v>22464</v>
      </c>
      <c r="R10" s="498">
        <f>O10/P10</f>
        <v>0.8717478804487454</v>
      </c>
      <c r="S10" s="270">
        <f t="shared" si="2"/>
        <v>152691</v>
      </c>
    </row>
    <row r="11" spans="1:24" ht="15.75" customHeight="1" x14ac:dyDescent="0.25">
      <c r="A11" s="115" t="s">
        <v>4</v>
      </c>
      <c r="B11" s="184"/>
      <c r="C11" s="437">
        <v>742</v>
      </c>
      <c r="D11" s="105">
        <v>3339</v>
      </c>
      <c r="E11" s="105">
        <v>1570</v>
      </c>
      <c r="F11" s="105">
        <v>3362</v>
      </c>
      <c r="G11" s="105">
        <v>2981</v>
      </c>
      <c r="H11" s="105">
        <v>2158</v>
      </c>
      <c r="I11" s="105">
        <v>737</v>
      </c>
      <c r="J11" s="105">
        <v>923</v>
      </c>
      <c r="K11" s="105">
        <f t="shared" si="0"/>
        <v>457</v>
      </c>
      <c r="L11" s="105"/>
      <c r="M11" s="105"/>
      <c r="N11" s="105"/>
      <c r="O11" s="438">
        <v>16269</v>
      </c>
      <c r="P11" s="543">
        <v>28991</v>
      </c>
      <c r="Q11" s="439">
        <f t="shared" si="1"/>
        <v>12722</v>
      </c>
      <c r="R11" s="498">
        <f>O11/P11</f>
        <v>0.56117415749715427</v>
      </c>
      <c r="S11" s="270">
        <f t="shared" si="2"/>
        <v>16269</v>
      </c>
      <c r="X11" s="90"/>
    </row>
    <row r="12" spans="1:24" ht="15.75" customHeight="1" x14ac:dyDescent="0.25">
      <c r="A12" s="115" t="s">
        <v>5</v>
      </c>
      <c r="B12" s="184"/>
      <c r="C12" s="437">
        <v>0</v>
      </c>
      <c r="D12" s="105">
        <v>0</v>
      </c>
      <c r="E12" s="105">
        <v>0</v>
      </c>
      <c r="F12" s="105">
        <v>0</v>
      </c>
      <c r="G12" s="105">
        <v>0</v>
      </c>
      <c r="H12" s="105">
        <v>0</v>
      </c>
      <c r="I12" s="105">
        <v>0</v>
      </c>
      <c r="J12" s="105">
        <v>0</v>
      </c>
      <c r="K12" s="105">
        <f t="shared" si="0"/>
        <v>0</v>
      </c>
      <c r="L12" s="105"/>
      <c r="M12" s="105"/>
      <c r="N12" s="105"/>
      <c r="O12" s="438">
        <v>0</v>
      </c>
      <c r="P12" s="543">
        <v>0</v>
      </c>
      <c r="Q12" s="439">
        <f t="shared" si="1"/>
        <v>0</v>
      </c>
      <c r="R12" s="498">
        <v>0</v>
      </c>
      <c r="S12" s="270">
        <f t="shared" si="2"/>
        <v>0</v>
      </c>
      <c r="X12" s="90"/>
    </row>
    <row r="13" spans="1:24" ht="15.75" customHeight="1" x14ac:dyDescent="0.25">
      <c r="A13" s="115" t="s">
        <v>6</v>
      </c>
      <c r="B13" s="184"/>
      <c r="C13" s="441">
        <v>0</v>
      </c>
      <c r="D13" s="105">
        <v>0</v>
      </c>
      <c r="E13" s="105">
        <v>0</v>
      </c>
      <c r="F13" s="105">
        <v>0</v>
      </c>
      <c r="G13" s="105">
        <v>0</v>
      </c>
      <c r="H13" s="105">
        <v>0</v>
      </c>
      <c r="I13" s="105">
        <v>15796</v>
      </c>
      <c r="J13" s="105">
        <v>-4.600000011123484E-4</v>
      </c>
      <c r="K13" s="105">
        <f t="shared" si="0"/>
        <v>0</v>
      </c>
      <c r="L13" s="105"/>
      <c r="M13" s="105"/>
      <c r="N13" s="105"/>
      <c r="O13" s="438">
        <v>15795.999539999999</v>
      </c>
      <c r="P13" s="543">
        <v>18120</v>
      </c>
      <c r="Q13" s="439">
        <f t="shared" si="1"/>
        <v>2324.0004600000011</v>
      </c>
      <c r="R13" s="498">
        <f>O13/P13</f>
        <v>0.87174390397350987</v>
      </c>
      <c r="S13" s="270">
        <f t="shared" si="2"/>
        <v>15795.999539999999</v>
      </c>
    </row>
    <row r="14" spans="1:24" ht="15.75" customHeight="1" x14ac:dyDescent="0.25">
      <c r="A14" s="115" t="s">
        <v>7</v>
      </c>
      <c r="B14" s="184"/>
      <c r="C14" s="441">
        <v>0</v>
      </c>
      <c r="D14" s="105">
        <v>0</v>
      </c>
      <c r="E14" s="105">
        <v>0</v>
      </c>
      <c r="F14" s="105">
        <v>0</v>
      </c>
      <c r="G14" s="105">
        <v>0</v>
      </c>
      <c r="H14" s="105">
        <v>0</v>
      </c>
      <c r="I14" s="105">
        <v>0</v>
      </c>
      <c r="J14" s="105">
        <v>0</v>
      </c>
      <c r="K14" s="105">
        <f t="shared" si="0"/>
        <v>0</v>
      </c>
      <c r="L14" s="105"/>
      <c r="M14" s="105"/>
      <c r="N14" s="105"/>
      <c r="O14" s="438">
        <v>0</v>
      </c>
      <c r="P14" s="543">
        <v>0</v>
      </c>
      <c r="Q14" s="439">
        <f t="shared" si="1"/>
        <v>0</v>
      </c>
      <c r="R14" s="498">
        <v>0</v>
      </c>
      <c r="S14" s="270">
        <f t="shared" si="2"/>
        <v>0</v>
      </c>
    </row>
    <row r="15" spans="1:24" ht="15.75" customHeight="1" x14ac:dyDescent="0.25">
      <c r="A15" s="115" t="s">
        <v>8</v>
      </c>
      <c r="B15" s="184"/>
      <c r="C15" s="441">
        <v>0</v>
      </c>
      <c r="D15" s="105">
        <v>0</v>
      </c>
      <c r="E15" s="105">
        <v>0</v>
      </c>
      <c r="F15" s="105">
        <v>19081</v>
      </c>
      <c r="G15" s="105">
        <v>38839</v>
      </c>
      <c r="H15" s="105">
        <v>61239</v>
      </c>
      <c r="I15" s="105">
        <v>0</v>
      </c>
      <c r="J15" s="105">
        <v>12088.684000000008</v>
      </c>
      <c r="K15" s="105">
        <f t="shared" si="0"/>
        <v>51925.315999999992</v>
      </c>
      <c r="L15" s="105"/>
      <c r="M15" s="105"/>
      <c r="N15" s="105"/>
      <c r="O15" s="438">
        <v>183173</v>
      </c>
      <c r="P15" s="543">
        <v>185335</v>
      </c>
      <c r="Q15" s="439">
        <f t="shared" si="1"/>
        <v>2162</v>
      </c>
      <c r="R15" s="498">
        <f>O15/P15</f>
        <v>0.98833463727844173</v>
      </c>
      <c r="S15" s="270">
        <f t="shared" si="2"/>
        <v>183173</v>
      </c>
    </row>
    <row r="16" spans="1:24" ht="15.75" customHeight="1" x14ac:dyDescent="0.25">
      <c r="A16" s="115" t="s">
        <v>9</v>
      </c>
      <c r="B16" s="184"/>
      <c r="C16" s="441">
        <v>0</v>
      </c>
      <c r="D16" s="105">
        <v>0</v>
      </c>
      <c r="E16" s="105">
        <v>0</v>
      </c>
      <c r="F16" s="105">
        <v>0</v>
      </c>
      <c r="G16" s="105">
        <v>11584</v>
      </c>
      <c r="H16" s="105">
        <v>0</v>
      </c>
      <c r="I16" s="105">
        <v>0</v>
      </c>
      <c r="J16" s="105">
        <v>-5.6800000002112938E-3</v>
      </c>
      <c r="K16" s="105">
        <f t="shared" si="0"/>
        <v>0</v>
      </c>
      <c r="L16" s="105"/>
      <c r="M16" s="105"/>
      <c r="N16" s="105"/>
      <c r="O16" s="438">
        <v>11583.99432</v>
      </c>
      <c r="P16" s="543">
        <v>11584</v>
      </c>
      <c r="Q16" s="439">
        <f t="shared" si="1"/>
        <v>5.6800000002112938E-3</v>
      </c>
      <c r="R16" s="498">
        <f>O16/P16</f>
        <v>0.99999950966850826</v>
      </c>
      <c r="S16" s="270">
        <f t="shared" si="2"/>
        <v>11583.99432</v>
      </c>
    </row>
    <row r="17" spans="1:19" ht="15.75" customHeight="1" x14ac:dyDescent="0.25">
      <c r="A17" s="115" t="s">
        <v>10</v>
      </c>
      <c r="B17" s="184"/>
      <c r="C17" s="441">
        <v>0</v>
      </c>
      <c r="D17" s="105">
        <v>0</v>
      </c>
      <c r="E17" s="105">
        <v>0</v>
      </c>
      <c r="F17" s="105">
        <v>27379</v>
      </c>
      <c r="G17" s="105">
        <v>0</v>
      </c>
      <c r="H17" s="105">
        <v>0</v>
      </c>
      <c r="I17" s="105">
        <v>0</v>
      </c>
      <c r="J17" s="105">
        <v>0</v>
      </c>
      <c r="K17" s="105">
        <f t="shared" si="0"/>
        <v>0</v>
      </c>
      <c r="L17" s="105"/>
      <c r="M17" s="105"/>
      <c r="N17" s="105"/>
      <c r="O17" s="438">
        <v>27379</v>
      </c>
      <c r="P17" s="543">
        <v>31407</v>
      </c>
      <c r="Q17" s="439">
        <f t="shared" si="1"/>
        <v>4028</v>
      </c>
      <c r="R17" s="498">
        <f>O17/P17</f>
        <v>0.87174833635813676</v>
      </c>
      <c r="S17" s="270">
        <f t="shared" si="2"/>
        <v>27379</v>
      </c>
    </row>
    <row r="18" spans="1:19" ht="15.75" customHeight="1" x14ac:dyDescent="0.25">
      <c r="A18" s="115" t="s">
        <v>304</v>
      </c>
      <c r="B18" s="184"/>
      <c r="C18" s="437">
        <v>12136</v>
      </c>
      <c r="D18" s="105">
        <v>4713</v>
      </c>
      <c r="E18" s="105">
        <v>0</v>
      </c>
      <c r="F18" s="105">
        <v>0</v>
      </c>
      <c r="G18" s="105">
        <v>0</v>
      </c>
      <c r="H18" s="105">
        <v>0</v>
      </c>
      <c r="I18" s="105">
        <v>0</v>
      </c>
      <c r="J18" s="105">
        <v>0</v>
      </c>
      <c r="K18" s="105">
        <f t="shared" si="0"/>
        <v>0</v>
      </c>
      <c r="L18" s="105"/>
      <c r="M18" s="105"/>
      <c r="N18" s="105"/>
      <c r="O18" s="438">
        <v>16849</v>
      </c>
      <c r="P18" s="543">
        <v>19328</v>
      </c>
      <c r="Q18" s="439">
        <f t="shared" ref="Q18" si="3">P18-O18</f>
        <v>2479</v>
      </c>
      <c r="R18" s="498">
        <f>O18/P18</f>
        <v>0.87174048013245031</v>
      </c>
      <c r="S18" s="270">
        <f t="shared" ref="S18" si="4">B18+O18</f>
        <v>16849</v>
      </c>
    </row>
    <row r="19" spans="1:19" ht="15.75" customHeight="1" x14ac:dyDescent="0.25">
      <c r="A19" s="115" t="s">
        <v>11</v>
      </c>
      <c r="B19" s="184"/>
      <c r="C19" s="441">
        <v>0</v>
      </c>
      <c r="D19" s="105">
        <v>9477</v>
      </c>
      <c r="E19" s="105">
        <v>0</v>
      </c>
      <c r="F19" s="105">
        <v>0</v>
      </c>
      <c r="G19" s="105">
        <v>0</v>
      </c>
      <c r="H19" s="105">
        <v>0</v>
      </c>
      <c r="I19" s="105">
        <v>0</v>
      </c>
      <c r="J19" s="105">
        <v>-3.8000000131432898E-4</v>
      </c>
      <c r="K19" s="105">
        <f t="shared" si="0"/>
        <v>0</v>
      </c>
      <c r="L19" s="105"/>
      <c r="M19" s="105"/>
      <c r="N19" s="105"/>
      <c r="O19" s="438">
        <v>9476.9996199999987</v>
      </c>
      <c r="P19" s="543">
        <v>10871</v>
      </c>
      <c r="Q19" s="439">
        <f t="shared" si="1"/>
        <v>1394.0003800000013</v>
      </c>
      <c r="R19" s="498">
        <f>O19/P19</f>
        <v>0.87176889154631576</v>
      </c>
      <c r="S19" s="270">
        <f t="shared" si="2"/>
        <v>9476.9996199999987</v>
      </c>
    </row>
    <row r="20" spans="1:19" ht="15.75" customHeight="1" x14ac:dyDescent="0.25">
      <c r="A20" s="115" t="s">
        <v>12</v>
      </c>
      <c r="B20" s="184"/>
      <c r="C20" s="441">
        <v>0</v>
      </c>
      <c r="D20" s="105">
        <v>0</v>
      </c>
      <c r="E20" s="105">
        <v>0</v>
      </c>
      <c r="F20" s="105">
        <v>0</v>
      </c>
      <c r="G20" s="105">
        <v>0</v>
      </c>
      <c r="H20" s="105">
        <v>0</v>
      </c>
      <c r="I20" s="105">
        <v>0</v>
      </c>
      <c r="J20" s="105">
        <v>0</v>
      </c>
      <c r="K20" s="105">
        <f t="shared" si="0"/>
        <v>0</v>
      </c>
      <c r="L20" s="105"/>
      <c r="M20" s="105"/>
      <c r="N20" s="105"/>
      <c r="O20" s="438">
        <v>0</v>
      </c>
      <c r="P20" s="543">
        <v>0</v>
      </c>
      <c r="Q20" s="439">
        <f t="shared" si="1"/>
        <v>0</v>
      </c>
      <c r="R20" s="498">
        <v>0</v>
      </c>
      <c r="S20" s="270">
        <f t="shared" si="2"/>
        <v>0</v>
      </c>
    </row>
    <row r="21" spans="1:19" ht="15.75" customHeight="1" x14ac:dyDescent="0.25">
      <c r="A21" s="115" t="s">
        <v>13</v>
      </c>
      <c r="B21" s="184"/>
      <c r="C21" s="441">
        <v>183</v>
      </c>
      <c r="D21" s="105">
        <v>0</v>
      </c>
      <c r="E21" s="105">
        <v>7695</v>
      </c>
      <c r="F21" s="105">
        <v>30228</v>
      </c>
      <c r="G21" s="105">
        <v>3261</v>
      </c>
      <c r="H21" s="105">
        <v>0</v>
      </c>
      <c r="I21" s="105">
        <v>0</v>
      </c>
      <c r="J21" s="105">
        <v>-0.38796999999613035</v>
      </c>
      <c r="K21" s="105">
        <f t="shared" si="0"/>
        <v>0</v>
      </c>
      <c r="L21" s="105"/>
      <c r="M21" s="105"/>
      <c r="N21" s="105"/>
      <c r="O21" s="438">
        <v>41366.612030000004</v>
      </c>
      <c r="P21" s="543">
        <v>57983</v>
      </c>
      <c r="Q21" s="439">
        <f t="shared" si="1"/>
        <v>16616.387969999996</v>
      </c>
      <c r="R21" s="498">
        <f>O21/P21</f>
        <v>0.71342655657692777</v>
      </c>
      <c r="S21" s="270">
        <f t="shared" si="2"/>
        <v>41366.612030000004</v>
      </c>
    </row>
    <row r="22" spans="1:19" ht="15.75" customHeight="1" x14ac:dyDescent="0.25">
      <c r="A22" s="115" t="s">
        <v>14</v>
      </c>
      <c r="B22" s="184"/>
      <c r="C22" s="441">
        <v>0</v>
      </c>
      <c r="D22" s="105">
        <v>6293</v>
      </c>
      <c r="E22" s="105">
        <v>0</v>
      </c>
      <c r="F22" s="105">
        <v>6343</v>
      </c>
      <c r="G22" s="105">
        <v>0</v>
      </c>
      <c r="H22" s="105">
        <v>0</v>
      </c>
      <c r="I22" s="105">
        <v>0</v>
      </c>
      <c r="J22" s="105">
        <v>0</v>
      </c>
      <c r="K22" s="105">
        <f t="shared" si="0"/>
        <v>0</v>
      </c>
      <c r="L22" s="105"/>
      <c r="M22" s="105"/>
      <c r="N22" s="105"/>
      <c r="O22" s="440">
        <v>12636</v>
      </c>
      <c r="P22" s="543">
        <v>14495</v>
      </c>
      <c r="Q22" s="439">
        <f t="shared" si="1"/>
        <v>1859</v>
      </c>
      <c r="R22" s="498">
        <f>O22/P22</f>
        <v>0.87174887892376685</v>
      </c>
      <c r="S22" s="270">
        <f t="shared" si="2"/>
        <v>12636</v>
      </c>
    </row>
    <row r="23" spans="1:19" ht="15.75" customHeight="1" x14ac:dyDescent="0.25">
      <c r="A23" s="115" t="s">
        <v>15</v>
      </c>
      <c r="B23" s="184"/>
      <c r="C23" s="441">
        <v>0</v>
      </c>
      <c r="D23" s="105">
        <v>0</v>
      </c>
      <c r="E23" s="105">
        <v>0</v>
      </c>
      <c r="F23" s="105">
        <v>0</v>
      </c>
      <c r="G23" s="105">
        <v>0</v>
      </c>
      <c r="H23" s="105">
        <v>0</v>
      </c>
      <c r="I23" s="105">
        <v>0</v>
      </c>
      <c r="J23" s="105">
        <v>0</v>
      </c>
      <c r="K23" s="105">
        <f t="shared" si="0"/>
        <v>0</v>
      </c>
      <c r="L23" s="105"/>
      <c r="M23" s="105"/>
      <c r="N23" s="105"/>
      <c r="O23" s="438">
        <v>0</v>
      </c>
      <c r="P23" s="543">
        <v>0</v>
      </c>
      <c r="Q23" s="439">
        <f t="shared" si="1"/>
        <v>0</v>
      </c>
      <c r="R23" s="498">
        <v>0</v>
      </c>
      <c r="S23" s="270">
        <f t="shared" si="2"/>
        <v>0</v>
      </c>
    </row>
    <row r="24" spans="1:19" ht="15.75" customHeight="1" x14ac:dyDescent="0.25">
      <c r="A24" s="115" t="s">
        <v>16</v>
      </c>
      <c r="B24" s="184"/>
      <c r="C24" s="441">
        <v>0</v>
      </c>
      <c r="D24" s="105">
        <v>0</v>
      </c>
      <c r="E24" s="105">
        <v>0</v>
      </c>
      <c r="F24" s="105">
        <v>0</v>
      </c>
      <c r="G24" s="105">
        <v>0</v>
      </c>
      <c r="H24" s="105">
        <v>5359</v>
      </c>
      <c r="I24" s="105">
        <v>0</v>
      </c>
      <c r="J24" s="105">
        <v>5048.2981099999997</v>
      </c>
      <c r="K24" s="105">
        <f t="shared" si="0"/>
        <v>0</v>
      </c>
      <c r="L24" s="105"/>
      <c r="M24" s="105"/>
      <c r="N24" s="105"/>
      <c r="O24" s="438">
        <v>10407.29811</v>
      </c>
      <c r="P24" s="543">
        <v>12079</v>
      </c>
      <c r="Q24" s="439">
        <f t="shared" si="1"/>
        <v>1671.7018900000003</v>
      </c>
      <c r="R24" s="498">
        <f>O24/P24</f>
        <v>0.86160262521731934</v>
      </c>
      <c r="S24" s="270">
        <f t="shared" si="2"/>
        <v>10407.29811</v>
      </c>
    </row>
    <row r="25" spans="1:19" ht="15.75" customHeight="1" x14ac:dyDescent="0.25">
      <c r="A25" s="115" t="s">
        <v>17</v>
      </c>
      <c r="B25" s="184"/>
      <c r="C25" s="441">
        <v>85</v>
      </c>
      <c r="D25" s="105">
        <v>377</v>
      </c>
      <c r="E25" s="105">
        <v>149</v>
      </c>
      <c r="F25" s="105">
        <v>12</v>
      </c>
      <c r="G25" s="105">
        <v>105</v>
      </c>
      <c r="H25" s="105">
        <v>1</v>
      </c>
      <c r="I25" s="105">
        <v>3</v>
      </c>
      <c r="J25" s="105">
        <v>147</v>
      </c>
      <c r="K25" s="105">
        <f t="shared" si="0"/>
        <v>167</v>
      </c>
      <c r="L25" s="105"/>
      <c r="M25" s="105"/>
      <c r="N25" s="105"/>
      <c r="O25" s="438">
        <v>1046</v>
      </c>
      <c r="P25" s="543">
        <v>9663</v>
      </c>
      <c r="Q25" s="439">
        <f t="shared" si="1"/>
        <v>8617</v>
      </c>
      <c r="R25" s="498">
        <f>O25/P25</f>
        <v>0.10824795612128739</v>
      </c>
      <c r="S25" s="270">
        <f t="shared" si="2"/>
        <v>1046</v>
      </c>
    </row>
    <row r="26" spans="1:19" ht="15.75" customHeight="1" x14ac:dyDescent="0.25">
      <c r="A26" s="115" t="s">
        <v>18</v>
      </c>
      <c r="B26" s="184"/>
      <c r="C26" s="441">
        <v>0</v>
      </c>
      <c r="D26" s="105">
        <v>0</v>
      </c>
      <c r="E26" s="105">
        <v>0</v>
      </c>
      <c r="F26" s="105">
        <v>0</v>
      </c>
      <c r="G26" s="105">
        <v>0</v>
      </c>
      <c r="H26" s="105">
        <v>0</v>
      </c>
      <c r="I26" s="105">
        <v>0</v>
      </c>
      <c r="J26" s="105">
        <v>11584</v>
      </c>
      <c r="K26" s="105">
        <f t="shared" si="0"/>
        <v>0</v>
      </c>
      <c r="L26" s="105"/>
      <c r="M26" s="105"/>
      <c r="N26" s="105"/>
      <c r="O26" s="438">
        <v>11584</v>
      </c>
      <c r="P26" s="543">
        <v>13288</v>
      </c>
      <c r="Q26" s="439">
        <f t="shared" si="1"/>
        <v>1704</v>
      </c>
      <c r="R26" s="498">
        <f>O26/P26</f>
        <v>0.87176399759181211</v>
      </c>
      <c r="S26" s="270">
        <f t="shared" si="2"/>
        <v>11584</v>
      </c>
    </row>
    <row r="27" spans="1:19" ht="15.75" customHeight="1" x14ac:dyDescent="0.25">
      <c r="A27" s="115" t="s">
        <v>19</v>
      </c>
      <c r="B27" s="184"/>
      <c r="C27" s="441">
        <v>0</v>
      </c>
      <c r="D27" s="105">
        <v>0</v>
      </c>
      <c r="E27" s="105">
        <v>0</v>
      </c>
      <c r="F27" s="105">
        <v>0</v>
      </c>
      <c r="G27" s="105">
        <v>0</v>
      </c>
      <c r="H27" s="105">
        <v>0</v>
      </c>
      <c r="I27" s="105">
        <v>0</v>
      </c>
      <c r="J27" s="105">
        <v>0</v>
      </c>
      <c r="K27" s="105">
        <f t="shared" si="0"/>
        <v>0</v>
      </c>
      <c r="L27" s="105"/>
      <c r="M27" s="105"/>
      <c r="N27" s="105"/>
      <c r="O27" s="438">
        <v>0</v>
      </c>
      <c r="P27" s="543">
        <v>0</v>
      </c>
      <c r="Q27" s="439">
        <f t="shared" si="1"/>
        <v>0</v>
      </c>
      <c r="R27" s="498">
        <v>0</v>
      </c>
      <c r="S27" s="270">
        <f t="shared" si="2"/>
        <v>0</v>
      </c>
    </row>
    <row r="28" spans="1:19" ht="15.75" customHeight="1" x14ac:dyDescent="0.25">
      <c r="A28" s="273" t="s">
        <v>20</v>
      </c>
      <c r="B28" s="471">
        <v>1887</v>
      </c>
      <c r="C28" s="441">
        <v>0</v>
      </c>
      <c r="D28" s="105">
        <v>0</v>
      </c>
      <c r="E28" s="105">
        <v>7862</v>
      </c>
      <c r="F28" s="105">
        <v>147</v>
      </c>
      <c r="G28" s="105">
        <v>0</v>
      </c>
      <c r="H28" s="105">
        <v>339</v>
      </c>
      <c r="I28" s="105">
        <v>567</v>
      </c>
      <c r="J28" s="105">
        <v>556</v>
      </c>
      <c r="K28" s="105">
        <f t="shared" si="0"/>
        <v>-1328</v>
      </c>
      <c r="L28" s="105"/>
      <c r="M28" s="105"/>
      <c r="N28" s="105"/>
      <c r="O28" s="440">
        <v>8143</v>
      </c>
      <c r="P28" s="543">
        <v>12079</v>
      </c>
      <c r="Q28" s="439">
        <f t="shared" si="1"/>
        <v>3936</v>
      </c>
      <c r="R28" s="498">
        <f t="shared" ref="R28:R33" si="5">O28/P28</f>
        <v>0.67414521069624966</v>
      </c>
      <c r="S28" s="270">
        <f t="shared" si="2"/>
        <v>10030</v>
      </c>
    </row>
    <row r="29" spans="1:19" ht="15.75" customHeight="1" x14ac:dyDescent="0.25">
      <c r="A29" s="273" t="s">
        <v>21</v>
      </c>
      <c r="B29" s="471"/>
      <c r="C29" s="441">
        <v>822</v>
      </c>
      <c r="D29" s="105">
        <v>1074</v>
      </c>
      <c r="E29" s="105">
        <v>1104</v>
      </c>
      <c r="F29" s="105">
        <v>1218</v>
      </c>
      <c r="G29" s="105">
        <v>777</v>
      </c>
      <c r="H29" s="105">
        <v>362</v>
      </c>
      <c r="I29" s="105">
        <v>1432</v>
      </c>
      <c r="J29" s="105">
        <v>1147</v>
      </c>
      <c r="K29" s="105">
        <f t="shared" si="0"/>
        <v>2429</v>
      </c>
      <c r="L29" s="105"/>
      <c r="M29" s="105"/>
      <c r="N29" s="105"/>
      <c r="O29" s="440">
        <v>10365</v>
      </c>
      <c r="P29" s="543">
        <v>14495</v>
      </c>
      <c r="Q29" s="439">
        <f t="shared" si="1"/>
        <v>4130</v>
      </c>
      <c r="R29" s="498">
        <f t="shared" si="5"/>
        <v>0.7150741635046568</v>
      </c>
      <c r="S29" s="270">
        <f t="shared" si="2"/>
        <v>10365</v>
      </c>
    </row>
    <row r="30" spans="1:19" ht="15.75" customHeight="1" x14ac:dyDescent="0.25">
      <c r="A30" s="273" t="s">
        <v>251</v>
      </c>
      <c r="B30" s="471"/>
      <c r="C30" s="441">
        <v>0</v>
      </c>
      <c r="D30" s="105">
        <v>0</v>
      </c>
      <c r="E30" s="105">
        <v>0</v>
      </c>
      <c r="F30" s="105">
        <v>0</v>
      </c>
      <c r="G30" s="105">
        <v>0</v>
      </c>
      <c r="H30" s="105">
        <v>0</v>
      </c>
      <c r="I30" s="105">
        <v>0</v>
      </c>
      <c r="J30" s="105">
        <v>0</v>
      </c>
      <c r="K30" s="105">
        <f t="shared" si="0"/>
        <v>0</v>
      </c>
      <c r="L30" s="105"/>
      <c r="M30" s="105"/>
      <c r="N30" s="105"/>
      <c r="O30" s="440">
        <v>0</v>
      </c>
      <c r="P30" s="543">
        <v>7258</v>
      </c>
      <c r="Q30" s="439">
        <f t="shared" si="1"/>
        <v>7258</v>
      </c>
      <c r="R30" s="498">
        <f t="shared" si="5"/>
        <v>0</v>
      </c>
      <c r="S30" s="270">
        <f t="shared" si="2"/>
        <v>0</v>
      </c>
    </row>
    <row r="31" spans="1:19" ht="15.75" customHeight="1" x14ac:dyDescent="0.25">
      <c r="A31" s="273" t="s">
        <v>22</v>
      </c>
      <c r="B31" s="471"/>
      <c r="C31" s="441">
        <v>13165</v>
      </c>
      <c r="D31" s="105">
        <v>525</v>
      </c>
      <c r="E31" s="105">
        <v>0</v>
      </c>
      <c r="F31" s="105">
        <v>0</v>
      </c>
      <c r="G31" s="105">
        <v>0</v>
      </c>
      <c r="H31" s="105">
        <v>0</v>
      </c>
      <c r="I31" s="105">
        <v>0</v>
      </c>
      <c r="J31" s="105">
        <v>0</v>
      </c>
      <c r="K31" s="105">
        <f t="shared" si="0"/>
        <v>0</v>
      </c>
      <c r="L31" s="105"/>
      <c r="M31" s="105"/>
      <c r="N31" s="105"/>
      <c r="O31" s="440">
        <v>13690</v>
      </c>
      <c r="P31" s="543">
        <v>15704</v>
      </c>
      <c r="Q31" s="439">
        <f t="shared" si="1"/>
        <v>2014</v>
      </c>
      <c r="R31" s="498">
        <f t="shared" si="5"/>
        <v>0.87175241976566475</v>
      </c>
      <c r="S31" s="270">
        <f t="shared" si="2"/>
        <v>13690</v>
      </c>
    </row>
    <row r="32" spans="1:19" ht="15.75" customHeight="1" x14ac:dyDescent="0.25">
      <c r="A32" s="273" t="s">
        <v>23</v>
      </c>
      <c r="B32" s="471"/>
      <c r="C32" s="441">
        <v>0</v>
      </c>
      <c r="D32" s="105">
        <v>10954</v>
      </c>
      <c r="E32" s="105">
        <v>11160</v>
      </c>
      <c r="F32" s="105">
        <v>0</v>
      </c>
      <c r="G32" s="105">
        <v>0</v>
      </c>
      <c r="H32" s="105">
        <v>0</v>
      </c>
      <c r="I32" s="105">
        <v>0</v>
      </c>
      <c r="J32" s="105">
        <v>0</v>
      </c>
      <c r="K32" s="105">
        <f t="shared" si="0"/>
        <v>0</v>
      </c>
      <c r="L32" s="105"/>
      <c r="M32" s="105"/>
      <c r="N32" s="105"/>
      <c r="O32" s="440">
        <v>22114</v>
      </c>
      <c r="P32" s="543">
        <v>25368</v>
      </c>
      <c r="Q32" s="439">
        <f t="shared" si="1"/>
        <v>3254</v>
      </c>
      <c r="R32" s="498">
        <f t="shared" si="5"/>
        <v>0.87172816146326082</v>
      </c>
      <c r="S32" s="270">
        <f t="shared" si="2"/>
        <v>22114</v>
      </c>
    </row>
    <row r="33" spans="1:19" ht="15.75" customHeight="1" x14ac:dyDescent="0.25">
      <c r="A33" s="273" t="s">
        <v>24</v>
      </c>
      <c r="B33" s="471"/>
      <c r="C33" s="441">
        <v>0</v>
      </c>
      <c r="D33" s="105">
        <v>5239</v>
      </c>
      <c r="E33" s="105">
        <v>261</v>
      </c>
      <c r="F33" s="105">
        <v>444</v>
      </c>
      <c r="G33" s="105">
        <v>156</v>
      </c>
      <c r="H33" s="105">
        <v>119</v>
      </c>
      <c r="I33" s="105">
        <v>15293</v>
      </c>
      <c r="J33" s="105">
        <v>7871</v>
      </c>
      <c r="K33" s="105">
        <f t="shared" si="0"/>
        <v>262</v>
      </c>
      <c r="L33" s="105"/>
      <c r="M33" s="105"/>
      <c r="N33" s="105"/>
      <c r="O33" s="440">
        <v>29645</v>
      </c>
      <c r="P33" s="543">
        <v>35031</v>
      </c>
      <c r="Q33" s="439">
        <f t="shared" si="1"/>
        <v>5386</v>
      </c>
      <c r="R33" s="498">
        <f t="shared" si="5"/>
        <v>0.8462504638748537</v>
      </c>
      <c r="S33" s="270">
        <f t="shared" si="2"/>
        <v>29645</v>
      </c>
    </row>
    <row r="34" spans="1:19" ht="15.75" customHeight="1" x14ac:dyDescent="0.25">
      <c r="A34" s="273" t="s">
        <v>25</v>
      </c>
      <c r="B34" s="471"/>
      <c r="C34" s="441">
        <v>0</v>
      </c>
      <c r="D34" s="105">
        <v>0</v>
      </c>
      <c r="E34" s="105">
        <v>0</v>
      </c>
      <c r="F34" s="105">
        <v>0</v>
      </c>
      <c r="G34" s="105">
        <v>0</v>
      </c>
      <c r="H34" s="105">
        <v>0</v>
      </c>
      <c r="I34" s="105">
        <v>0</v>
      </c>
      <c r="J34" s="105">
        <v>0</v>
      </c>
      <c r="K34" s="105">
        <f t="shared" si="0"/>
        <v>0</v>
      </c>
      <c r="L34" s="105"/>
      <c r="M34" s="105"/>
      <c r="N34" s="105"/>
      <c r="O34" s="440">
        <v>0</v>
      </c>
      <c r="P34" s="543">
        <v>0</v>
      </c>
      <c r="Q34" s="439">
        <f t="shared" si="1"/>
        <v>0</v>
      </c>
      <c r="R34" s="498">
        <v>0</v>
      </c>
      <c r="S34" s="270">
        <f t="shared" si="2"/>
        <v>0</v>
      </c>
    </row>
    <row r="35" spans="1:19" ht="15.75" customHeight="1" x14ac:dyDescent="0.25">
      <c r="A35" s="273" t="s">
        <v>43</v>
      </c>
      <c r="B35" s="471">
        <v>1297</v>
      </c>
      <c r="C35" s="437">
        <v>0</v>
      </c>
      <c r="D35" s="105">
        <v>0</v>
      </c>
      <c r="E35" s="105">
        <v>674</v>
      </c>
      <c r="F35" s="105">
        <v>0</v>
      </c>
      <c r="G35" s="105">
        <v>0</v>
      </c>
      <c r="H35" s="105">
        <v>423</v>
      </c>
      <c r="I35" s="105">
        <v>0</v>
      </c>
      <c r="J35" s="105">
        <v>-0.36745999999993728</v>
      </c>
      <c r="K35" s="105">
        <f t="shared" si="0"/>
        <v>0</v>
      </c>
      <c r="L35" s="105"/>
      <c r="M35" s="105"/>
      <c r="N35" s="105"/>
      <c r="O35" s="440">
        <v>1096.6325400000001</v>
      </c>
      <c r="P35" s="543">
        <v>7258</v>
      </c>
      <c r="Q35" s="439">
        <f t="shared" si="1"/>
        <v>6161.3674599999995</v>
      </c>
      <c r="R35" s="498">
        <f>O35/P35</f>
        <v>0.15109293744833288</v>
      </c>
      <c r="S35" s="270">
        <f t="shared" si="2"/>
        <v>2393.6325400000001</v>
      </c>
    </row>
    <row r="36" spans="1:19" ht="15.75" customHeight="1" x14ac:dyDescent="0.25">
      <c r="A36" s="273" t="s">
        <v>26</v>
      </c>
      <c r="B36" s="471"/>
      <c r="C36" s="437">
        <v>0</v>
      </c>
      <c r="D36" s="105">
        <v>0</v>
      </c>
      <c r="E36" s="105">
        <v>104</v>
      </c>
      <c r="F36" s="105">
        <v>3</v>
      </c>
      <c r="G36" s="105">
        <v>13495</v>
      </c>
      <c r="H36" s="105">
        <v>0</v>
      </c>
      <c r="I36" s="105">
        <v>191</v>
      </c>
      <c r="J36" s="105">
        <v>215.80571000000054</v>
      </c>
      <c r="K36" s="105">
        <f t="shared" si="0"/>
        <v>132.19428999999946</v>
      </c>
      <c r="L36" s="105"/>
      <c r="M36" s="105"/>
      <c r="N36" s="105"/>
      <c r="O36" s="440">
        <v>14141</v>
      </c>
      <c r="P36" s="543">
        <v>49527</v>
      </c>
      <c r="Q36" s="439">
        <f t="shared" si="1"/>
        <v>35386</v>
      </c>
      <c r="R36" s="498">
        <f>O36/P36</f>
        <v>0.28552102893371295</v>
      </c>
      <c r="S36" s="270">
        <f t="shared" si="2"/>
        <v>14141</v>
      </c>
    </row>
    <row r="37" spans="1:19" ht="15.75" customHeight="1" x14ac:dyDescent="0.25">
      <c r="A37" s="115" t="s">
        <v>27</v>
      </c>
      <c r="B37" s="184"/>
      <c r="C37" s="437">
        <v>0</v>
      </c>
      <c r="D37" s="105">
        <v>0</v>
      </c>
      <c r="E37" s="105">
        <v>0</v>
      </c>
      <c r="F37" s="105">
        <v>0</v>
      </c>
      <c r="G37" s="105">
        <v>0</v>
      </c>
      <c r="H37" s="105">
        <v>0</v>
      </c>
      <c r="I37" s="105">
        <v>0</v>
      </c>
      <c r="J37" s="105">
        <v>34271.091959999998</v>
      </c>
      <c r="K37" s="105">
        <f t="shared" si="0"/>
        <v>37384.908040000002</v>
      </c>
      <c r="L37" s="105"/>
      <c r="M37" s="105"/>
      <c r="N37" s="105"/>
      <c r="O37" s="438">
        <v>71656</v>
      </c>
      <c r="P37" s="543">
        <v>120160</v>
      </c>
      <c r="Q37" s="439">
        <f t="shared" si="1"/>
        <v>48504</v>
      </c>
      <c r="R37" s="498">
        <f>O37/P37</f>
        <v>0.59633821571238343</v>
      </c>
      <c r="S37" s="270">
        <f t="shared" si="2"/>
        <v>71656</v>
      </c>
    </row>
    <row r="38" spans="1:19" ht="15.75" customHeight="1" x14ac:dyDescent="0.25">
      <c r="A38" s="115" t="s">
        <v>28</v>
      </c>
      <c r="B38" s="184"/>
      <c r="C38" s="437">
        <v>0</v>
      </c>
      <c r="D38" s="105">
        <v>24220</v>
      </c>
      <c r="E38" s="105">
        <v>0</v>
      </c>
      <c r="F38" s="105">
        <v>0</v>
      </c>
      <c r="G38" s="105">
        <v>0</v>
      </c>
      <c r="H38" s="105">
        <v>0</v>
      </c>
      <c r="I38" s="105">
        <v>0</v>
      </c>
      <c r="J38" s="105">
        <v>-3.4899999991466757E-3</v>
      </c>
      <c r="K38" s="105">
        <f t="shared" si="0"/>
        <v>0</v>
      </c>
      <c r="L38" s="105"/>
      <c r="M38" s="105"/>
      <c r="N38" s="105"/>
      <c r="O38" s="438">
        <v>24219.996510000001</v>
      </c>
      <c r="P38" s="543">
        <v>27783</v>
      </c>
      <c r="Q38" s="439">
        <f t="shared" si="1"/>
        <v>3563.0034899999991</v>
      </c>
      <c r="R38" s="498">
        <f>O38/P38</f>
        <v>0.87175598423496381</v>
      </c>
      <c r="S38" s="270">
        <f t="shared" si="2"/>
        <v>24219.996510000001</v>
      </c>
    </row>
    <row r="39" spans="1:19" ht="15.75" customHeight="1" x14ac:dyDescent="0.25">
      <c r="A39" s="115" t="s">
        <v>29</v>
      </c>
      <c r="B39" s="184"/>
      <c r="C39" s="437">
        <v>0</v>
      </c>
      <c r="D39" s="105">
        <v>0</v>
      </c>
      <c r="E39" s="105">
        <v>0</v>
      </c>
      <c r="F39" s="105">
        <v>0</v>
      </c>
      <c r="G39" s="105">
        <v>0</v>
      </c>
      <c r="H39" s="105">
        <v>0</v>
      </c>
      <c r="I39" s="105">
        <v>0</v>
      </c>
      <c r="J39" s="105">
        <v>0</v>
      </c>
      <c r="K39" s="105">
        <f t="shared" si="0"/>
        <v>0</v>
      </c>
      <c r="L39" s="105"/>
      <c r="M39" s="105"/>
      <c r="O39" s="438">
        <v>0</v>
      </c>
      <c r="P39" s="543">
        <v>0</v>
      </c>
      <c r="Q39" s="439">
        <f t="shared" si="1"/>
        <v>0</v>
      </c>
      <c r="R39" s="498">
        <v>0</v>
      </c>
      <c r="S39" s="270">
        <f t="shared" si="2"/>
        <v>0</v>
      </c>
    </row>
    <row r="40" spans="1:19" ht="15.75" customHeight="1" x14ac:dyDescent="0.25">
      <c r="A40" s="115" t="s">
        <v>30</v>
      </c>
      <c r="B40" s="184"/>
      <c r="C40" s="437">
        <v>0</v>
      </c>
      <c r="D40" s="105">
        <v>0</v>
      </c>
      <c r="E40" s="105">
        <v>0</v>
      </c>
      <c r="F40" s="105">
        <v>0</v>
      </c>
      <c r="G40" s="105">
        <v>0</v>
      </c>
      <c r="H40" s="105">
        <v>0</v>
      </c>
      <c r="I40" s="105">
        <v>0</v>
      </c>
      <c r="J40" s="105">
        <v>0</v>
      </c>
      <c r="K40" s="105">
        <f t="shared" si="0"/>
        <v>0</v>
      </c>
      <c r="L40" s="105"/>
      <c r="M40" s="105"/>
      <c r="N40" s="105"/>
      <c r="O40" s="438">
        <v>0</v>
      </c>
      <c r="P40" s="543">
        <v>0</v>
      </c>
      <c r="Q40" s="439">
        <f t="shared" si="1"/>
        <v>0</v>
      </c>
      <c r="R40" s="498">
        <v>0</v>
      </c>
      <c r="S40" s="270">
        <f t="shared" si="2"/>
        <v>0</v>
      </c>
    </row>
    <row r="41" spans="1:19" ht="15.75" customHeight="1" x14ac:dyDescent="0.25">
      <c r="A41" s="115" t="s">
        <v>31</v>
      </c>
      <c r="B41" s="184"/>
      <c r="C41" s="441">
        <v>0</v>
      </c>
      <c r="D41" s="105">
        <v>0</v>
      </c>
      <c r="E41" s="105">
        <v>0</v>
      </c>
      <c r="F41" s="105">
        <v>0</v>
      </c>
      <c r="G41" s="105">
        <v>0</v>
      </c>
      <c r="H41" s="105">
        <v>0</v>
      </c>
      <c r="I41" s="105">
        <v>0</v>
      </c>
      <c r="J41" s="105">
        <v>0</v>
      </c>
      <c r="K41" s="105">
        <f t="shared" si="0"/>
        <v>0</v>
      </c>
      <c r="L41" s="105"/>
      <c r="M41" s="105"/>
      <c r="N41" s="105"/>
      <c r="O41" s="438">
        <v>0</v>
      </c>
      <c r="P41" s="543">
        <v>16912</v>
      </c>
      <c r="Q41" s="439">
        <f t="shared" si="1"/>
        <v>16912</v>
      </c>
      <c r="R41" s="498">
        <f>O41/P41</f>
        <v>0</v>
      </c>
      <c r="S41" s="270">
        <f t="shared" si="2"/>
        <v>0</v>
      </c>
    </row>
    <row r="42" spans="1:19" ht="15.75" customHeight="1" x14ac:dyDescent="0.25">
      <c r="A42" s="115" t="s">
        <v>32</v>
      </c>
      <c r="B42" s="184"/>
      <c r="C42" s="437">
        <v>0</v>
      </c>
      <c r="D42" s="105">
        <v>0</v>
      </c>
      <c r="E42" s="105">
        <v>0</v>
      </c>
      <c r="F42" s="105">
        <v>0</v>
      </c>
      <c r="G42" s="105">
        <v>0</v>
      </c>
      <c r="H42" s="105">
        <v>0</v>
      </c>
      <c r="I42" s="105">
        <v>0</v>
      </c>
      <c r="J42" s="105">
        <v>0</v>
      </c>
      <c r="K42" s="105">
        <f t="shared" si="0"/>
        <v>0</v>
      </c>
      <c r="L42" s="105"/>
      <c r="M42" s="105"/>
      <c r="N42" s="105"/>
      <c r="O42" s="438">
        <v>0</v>
      </c>
      <c r="P42" s="543">
        <v>0</v>
      </c>
      <c r="Q42" s="439">
        <f t="shared" si="1"/>
        <v>0</v>
      </c>
      <c r="R42" s="498">
        <v>0</v>
      </c>
      <c r="S42" s="270">
        <f t="shared" si="2"/>
        <v>0</v>
      </c>
    </row>
    <row r="43" spans="1:19" ht="15.75" customHeight="1" x14ac:dyDescent="0.25">
      <c r="A43" s="115" t="s">
        <v>33</v>
      </c>
      <c r="B43" s="184"/>
      <c r="C43" s="437">
        <v>0</v>
      </c>
      <c r="D43" s="105">
        <v>0</v>
      </c>
      <c r="E43" s="105">
        <v>0</v>
      </c>
      <c r="F43" s="105">
        <v>0</v>
      </c>
      <c r="G43" s="105">
        <v>0</v>
      </c>
      <c r="H43" s="105">
        <v>0</v>
      </c>
      <c r="I43" s="105">
        <v>0</v>
      </c>
      <c r="J43" s="105">
        <v>0</v>
      </c>
      <c r="K43" s="105">
        <f t="shared" si="0"/>
        <v>0</v>
      </c>
      <c r="L43" s="105"/>
      <c r="M43" s="105"/>
      <c r="N43" s="105"/>
      <c r="O43" s="438">
        <v>0</v>
      </c>
      <c r="P43" s="543">
        <v>0</v>
      </c>
      <c r="Q43" s="439">
        <f t="shared" si="1"/>
        <v>0</v>
      </c>
      <c r="R43" s="498">
        <v>0</v>
      </c>
      <c r="S43" s="270">
        <f t="shared" si="2"/>
        <v>0</v>
      </c>
    </row>
    <row r="44" spans="1:19" ht="15.75" customHeight="1" x14ac:dyDescent="0.25">
      <c r="A44" s="115" t="s">
        <v>34</v>
      </c>
      <c r="B44" s="184"/>
      <c r="C44" s="437">
        <v>12636</v>
      </c>
      <c r="D44" s="105">
        <v>0</v>
      </c>
      <c r="E44" s="105">
        <v>0</v>
      </c>
      <c r="F44" s="105">
        <v>0</v>
      </c>
      <c r="G44" s="105">
        <v>0</v>
      </c>
      <c r="H44" s="105">
        <v>0</v>
      </c>
      <c r="I44" s="105">
        <v>0</v>
      </c>
      <c r="J44" s="105">
        <v>-0.2999999999992724</v>
      </c>
      <c r="K44" s="105">
        <f t="shared" si="0"/>
        <v>0</v>
      </c>
      <c r="L44" s="105"/>
      <c r="M44" s="105"/>
      <c r="N44" s="105"/>
      <c r="O44" s="443">
        <v>12635.7</v>
      </c>
      <c r="P44" s="543">
        <v>14495</v>
      </c>
      <c r="Q44" s="439">
        <f t="shared" si="1"/>
        <v>1859.2999999999993</v>
      </c>
      <c r="R44" s="498">
        <f>O44/P44</f>
        <v>0.87172818213176961</v>
      </c>
      <c r="S44" s="270">
        <f t="shared" si="2"/>
        <v>12635.7</v>
      </c>
    </row>
    <row r="45" spans="1:19" ht="12.15" customHeight="1" x14ac:dyDescent="0.25">
      <c r="A45" s="115"/>
      <c r="B45" s="175"/>
      <c r="C45" s="442"/>
      <c r="D45" s="105"/>
      <c r="E45" s="105"/>
      <c r="F45" s="105"/>
      <c r="G45" s="105"/>
      <c r="H45" s="105"/>
      <c r="I45" s="105"/>
      <c r="J45" s="105"/>
      <c r="K45" s="103"/>
      <c r="L45" s="103"/>
      <c r="M45" s="299"/>
      <c r="N45" s="299"/>
      <c r="O45" s="444"/>
      <c r="P45" s="270"/>
      <c r="Q45" s="439"/>
      <c r="R45" s="498"/>
      <c r="S45" s="115"/>
    </row>
    <row r="46" spans="1:19" ht="13.65" customHeight="1" x14ac:dyDescent="0.25">
      <c r="A46" s="445" t="s">
        <v>35</v>
      </c>
      <c r="B46" s="472">
        <f>SUM(B5:B44)</f>
        <v>10749</v>
      </c>
      <c r="C46" s="446">
        <f t="shared" ref="C46:K46" si="6">SUM(C5:C44)</f>
        <v>74599</v>
      </c>
      <c r="D46" s="447">
        <f t="shared" si="6"/>
        <v>144433</v>
      </c>
      <c r="E46" s="447">
        <f t="shared" si="6"/>
        <v>88812</v>
      </c>
      <c r="F46" s="447">
        <f t="shared" si="6"/>
        <v>155173</v>
      </c>
      <c r="G46" s="447">
        <f t="shared" si="6"/>
        <v>95599</v>
      </c>
      <c r="H46" s="447">
        <f t="shared" si="6"/>
        <v>70000</v>
      </c>
      <c r="I46" s="447">
        <f t="shared" si="6"/>
        <v>34019</v>
      </c>
      <c r="J46" s="447">
        <f t="shared" si="6"/>
        <v>73851.051170000006</v>
      </c>
      <c r="K46" s="447">
        <f t="shared" si="6"/>
        <v>117087.04592999999</v>
      </c>
      <c r="L46" s="447"/>
      <c r="M46" s="447"/>
      <c r="N46" s="447"/>
      <c r="O46" s="448">
        <f>SUM(O5:O44)</f>
        <v>853573.09709999978</v>
      </c>
      <c r="P46" s="449">
        <f>SUM(P5:P44)</f>
        <v>1117195</v>
      </c>
      <c r="Q46" s="449">
        <f>SUM(Q5:Q44)</f>
        <v>263621.90289999999</v>
      </c>
      <c r="R46" s="499">
        <f>O46/P46</f>
        <v>0.76403232837597712</v>
      </c>
      <c r="S46" s="449">
        <f>SUM(S5:S44)</f>
        <v>864322.09709999978</v>
      </c>
    </row>
    <row r="47" spans="1:19" ht="18" customHeight="1" x14ac:dyDescent="0.25">
      <c r="A47" s="74"/>
      <c r="B47" s="74"/>
      <c r="C47" s="105"/>
      <c r="D47" s="105"/>
      <c r="E47" s="105"/>
      <c r="F47" s="105"/>
      <c r="G47" s="105"/>
      <c r="H47" s="104"/>
      <c r="I47" s="104"/>
      <c r="J47" s="104"/>
      <c r="K47" s="104"/>
      <c r="L47" s="104"/>
      <c r="M47" s="104"/>
      <c r="N47" s="104"/>
      <c r="O47" s="101"/>
      <c r="P47" s="105"/>
      <c r="Q47" s="74"/>
      <c r="R47" s="74"/>
      <c r="S47" s="74"/>
    </row>
    <row r="48" spans="1:19" s="91" customFormat="1" ht="15.75" customHeight="1" x14ac:dyDescent="0.25">
      <c r="A48" s="134" t="s">
        <v>226</v>
      </c>
      <c r="B48" s="134"/>
      <c r="C48" s="105"/>
      <c r="D48" s="105"/>
      <c r="E48" s="116"/>
      <c r="F48" s="105"/>
      <c r="G48" s="105"/>
      <c r="H48" s="104"/>
      <c r="I48" s="104"/>
      <c r="J48" s="104"/>
      <c r="K48" s="104"/>
      <c r="L48" s="104"/>
      <c r="M48" s="104"/>
      <c r="N48" s="104"/>
      <c r="O48" s="450"/>
      <c r="P48" s="105"/>
      <c r="Q48" s="103"/>
      <c r="R48" s="74"/>
      <c r="S48" s="38"/>
    </row>
    <row r="49" spans="1:19" s="91" customFormat="1" ht="15.75" customHeight="1" x14ac:dyDescent="0.25">
      <c r="A49" s="344" t="s">
        <v>209</v>
      </c>
      <c r="B49" s="344"/>
      <c r="C49" s="105"/>
      <c r="D49" s="105"/>
      <c r="E49" s="105"/>
      <c r="F49" s="105"/>
      <c r="G49" s="105"/>
      <c r="H49" s="104"/>
      <c r="I49" s="104"/>
      <c r="J49" s="104"/>
      <c r="K49" s="104"/>
      <c r="L49" s="104"/>
      <c r="M49" s="104"/>
      <c r="N49" s="104"/>
      <c r="O49" s="344"/>
      <c r="P49" s="105"/>
      <c r="Q49" s="177"/>
      <c r="R49" s="74"/>
      <c r="S49" s="38"/>
    </row>
    <row r="50" spans="1:19" s="91" customFormat="1" ht="15.75" customHeight="1" x14ac:dyDescent="0.25">
      <c r="A50" s="74" t="s">
        <v>150</v>
      </c>
      <c r="B50" s="74"/>
      <c r="C50" s="74"/>
      <c r="D50" s="74"/>
      <c r="E50" s="103"/>
      <c r="F50" s="74"/>
      <c r="G50" s="74"/>
      <c r="H50" s="74"/>
      <c r="I50" s="74"/>
      <c r="J50" s="74"/>
      <c r="K50" s="74"/>
      <c r="L50" s="74"/>
      <c r="M50" s="74"/>
      <c r="N50" s="74"/>
      <c r="O50" s="342"/>
      <c r="P50" s="103"/>
      <c r="Q50" s="74"/>
      <c r="R50" s="103"/>
    </row>
    <row r="51" spans="1:19" s="91" customFormat="1" ht="13.65" customHeight="1" x14ac:dyDescent="0.25">
      <c r="A51" s="17"/>
      <c r="B51" s="17"/>
      <c r="E51" s="38"/>
      <c r="O51" s="29"/>
      <c r="P51" s="38"/>
      <c r="R51" s="38"/>
    </row>
    <row r="52" spans="1:19" s="91" customFormat="1" x14ac:dyDescent="0.25">
      <c r="E52" s="38"/>
      <c r="O52" s="29"/>
      <c r="R52" s="38"/>
    </row>
    <row r="53" spans="1:19" s="91" customFormat="1" x14ac:dyDescent="0.25">
      <c r="E53" s="38"/>
      <c r="O53" s="29"/>
    </row>
    <row r="54" spans="1:19" s="91" customFormat="1" x14ac:dyDescent="0.25">
      <c r="E54" s="38"/>
      <c r="O54" s="24"/>
      <c r="P54" s="34"/>
    </row>
    <row r="56" spans="1:19" x14ac:dyDescent="0.25">
      <c r="C56" s="90"/>
      <c r="D56" s="90"/>
      <c r="F56" s="90"/>
      <c r="O56" s="8"/>
    </row>
    <row r="57" spans="1:19" x14ac:dyDescent="0.25">
      <c r="B57" s="90"/>
      <c r="D57" s="35"/>
      <c r="E57" s="36"/>
      <c r="F57" s="37"/>
      <c r="O57" s="31"/>
    </row>
    <row r="58" spans="1:19" x14ac:dyDescent="0.25">
      <c r="B58" s="90"/>
      <c r="D58" s="35"/>
      <c r="E58" s="36"/>
      <c r="F58" s="37"/>
      <c r="O58" s="31"/>
    </row>
    <row r="59" spans="1:19" x14ac:dyDescent="0.25">
      <c r="B59" s="90"/>
      <c r="D59" s="35"/>
      <c r="E59" s="38"/>
    </row>
    <row r="60" spans="1:19" x14ac:dyDescent="0.25">
      <c r="D60" s="35"/>
      <c r="E60" s="36"/>
    </row>
  </sheetData>
  <mergeCells count="2">
    <mergeCell ref="O2:R2"/>
    <mergeCell ref="C4:N4"/>
  </mergeCells>
  <phoneticPr fontId="24" type="noConversion"/>
  <pageMargins left="0.5" right="0.17" top="0.42" bottom="0.17" header="0.3" footer="0.17"/>
  <pageSetup scale="62" orientation="landscape" r:id="rId1"/>
  <headerFooter alignWithMargins="0"/>
  <ignoredErrors>
    <ignoredError sqref="R46" formula="1"/>
    <ignoredError sqref="K35 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E640B-F3C0-4625-8EFF-EA82EAAD5951}">
  <sheetPr>
    <pageSetUpPr fitToPage="1"/>
  </sheetPr>
  <dimension ref="A1:F48"/>
  <sheetViews>
    <sheetView zoomScaleNormal="100" workbookViewId="0">
      <pane xSplit="1" ySplit="3" topLeftCell="B4" activePane="bottomRight" state="frozen"/>
      <selection pane="topRight" activeCell="B1" sqref="B1"/>
      <selection pane="bottomLeft" activeCell="A4" sqref="A4"/>
      <selection pane="bottomRight" sqref="A1:E47"/>
    </sheetView>
  </sheetViews>
  <sheetFormatPr defaultColWidth="9.109375" defaultRowHeight="13.2" x14ac:dyDescent="0.25"/>
  <cols>
    <col min="1" max="1" width="28.6640625" style="89" customWidth="1"/>
    <col min="2" max="2" width="21.6640625" style="89" customWidth="1"/>
    <col min="3" max="3" width="19.109375" style="89" customWidth="1"/>
    <col min="4" max="5" width="21.6640625" style="89" customWidth="1"/>
    <col min="6" max="16384" width="9.109375" style="89"/>
  </cols>
  <sheetData>
    <row r="1" spans="1:6" ht="15.6" x14ac:dyDescent="0.3">
      <c r="A1" s="534" t="s">
        <v>298</v>
      </c>
      <c r="B1" s="534"/>
      <c r="C1" s="534"/>
      <c r="D1" s="534"/>
      <c r="E1" s="534"/>
    </row>
    <row r="2" spans="1:6" ht="25.95" customHeight="1" x14ac:dyDescent="0.25">
      <c r="A2" s="535" t="s">
        <v>116</v>
      </c>
      <c r="B2" s="536" t="s">
        <v>295</v>
      </c>
      <c r="C2" s="535" t="s">
        <v>296</v>
      </c>
      <c r="D2" s="535" t="s">
        <v>297</v>
      </c>
      <c r="E2" s="536" t="s">
        <v>287</v>
      </c>
    </row>
    <row r="3" spans="1:6" ht="14.4" customHeight="1" x14ac:dyDescent="0.25">
      <c r="A3" s="540"/>
      <c r="B3" s="633" t="s">
        <v>38</v>
      </c>
      <c r="C3" s="634"/>
      <c r="D3" s="634"/>
      <c r="E3" s="635"/>
      <c r="F3" s="537"/>
    </row>
    <row r="4" spans="1:6" ht="13.8" x14ac:dyDescent="0.25">
      <c r="A4" s="541" t="s">
        <v>0</v>
      </c>
      <c r="B4" s="542">
        <v>45281</v>
      </c>
      <c r="C4" s="542">
        <v>0</v>
      </c>
      <c r="D4" s="542">
        <v>6662</v>
      </c>
      <c r="E4" s="542">
        <v>51943</v>
      </c>
    </row>
    <row r="5" spans="1:6" ht="13.8" x14ac:dyDescent="0.25">
      <c r="A5" s="427" t="s">
        <v>117</v>
      </c>
      <c r="B5" s="543">
        <v>87402</v>
      </c>
      <c r="C5" s="543">
        <v>0</v>
      </c>
      <c r="D5" s="543">
        <v>12859</v>
      </c>
      <c r="E5" s="543">
        <v>100261</v>
      </c>
    </row>
    <row r="6" spans="1:6" ht="13.8" x14ac:dyDescent="0.25">
      <c r="A6" s="427" t="s">
        <v>1</v>
      </c>
      <c r="B6" s="543">
        <v>7371</v>
      </c>
      <c r="C6" s="543">
        <v>0</v>
      </c>
      <c r="D6" s="543">
        <v>300</v>
      </c>
      <c r="E6" s="543">
        <v>7671</v>
      </c>
    </row>
    <row r="7" spans="1:6" ht="13.8" x14ac:dyDescent="0.25">
      <c r="A7" s="427" t="s">
        <v>2</v>
      </c>
      <c r="B7" s="543">
        <v>11584</v>
      </c>
      <c r="C7" s="543">
        <v>0</v>
      </c>
      <c r="D7" s="543">
        <v>1704</v>
      </c>
      <c r="E7" s="543">
        <v>13288</v>
      </c>
    </row>
    <row r="8" spans="1:6" ht="13.8" x14ac:dyDescent="0.25">
      <c r="A8" s="427" t="s">
        <v>3</v>
      </c>
      <c r="B8" s="543">
        <v>8424</v>
      </c>
      <c r="C8" s="543">
        <v>0</v>
      </c>
      <c r="D8" s="543">
        <v>1239</v>
      </c>
      <c r="E8" s="543">
        <v>9663</v>
      </c>
    </row>
    <row r="9" spans="1:6" ht="13.8" x14ac:dyDescent="0.25">
      <c r="A9" s="427" t="s">
        <v>37</v>
      </c>
      <c r="B9" s="543">
        <v>152691</v>
      </c>
      <c r="C9" s="543">
        <v>0</v>
      </c>
      <c r="D9" s="543">
        <v>22464</v>
      </c>
      <c r="E9" s="543">
        <v>175155</v>
      </c>
    </row>
    <row r="10" spans="1:6" ht="13.8" x14ac:dyDescent="0.25">
      <c r="A10" s="427" t="s">
        <v>4</v>
      </c>
      <c r="B10" s="543">
        <v>25273</v>
      </c>
      <c r="C10" s="543">
        <v>0</v>
      </c>
      <c r="D10" s="543">
        <v>3718</v>
      </c>
      <c r="E10" s="543">
        <v>28991</v>
      </c>
    </row>
    <row r="11" spans="1:6" ht="13.8" x14ac:dyDescent="0.25">
      <c r="A11" s="427" t="s">
        <v>5</v>
      </c>
      <c r="B11" s="543">
        <v>7258</v>
      </c>
      <c r="C11" s="543">
        <v>7258</v>
      </c>
      <c r="D11" s="543">
        <v>0</v>
      </c>
      <c r="E11" s="543">
        <v>0</v>
      </c>
    </row>
    <row r="12" spans="1:6" ht="13.8" x14ac:dyDescent="0.25">
      <c r="A12" s="427" t="s">
        <v>6</v>
      </c>
      <c r="B12" s="543">
        <v>15796</v>
      </c>
      <c r="C12" s="543">
        <v>0</v>
      </c>
      <c r="D12" s="543">
        <v>2324</v>
      </c>
      <c r="E12" s="543">
        <v>18120</v>
      </c>
    </row>
    <row r="13" spans="1:6" ht="13.8" x14ac:dyDescent="0.25">
      <c r="A13" s="427" t="s">
        <v>7</v>
      </c>
      <c r="B13" s="543">
        <v>7258</v>
      </c>
      <c r="C13" s="543">
        <v>7258</v>
      </c>
      <c r="D13" s="543">
        <v>0</v>
      </c>
      <c r="E13" s="543">
        <v>0</v>
      </c>
    </row>
    <row r="14" spans="1:6" ht="13.8" x14ac:dyDescent="0.25">
      <c r="A14" s="427" t="s">
        <v>57</v>
      </c>
      <c r="B14" s="543">
        <v>185335</v>
      </c>
      <c r="C14" s="543">
        <v>0</v>
      </c>
      <c r="D14" s="543">
        <v>0</v>
      </c>
      <c r="E14" s="543">
        <v>185335</v>
      </c>
    </row>
    <row r="15" spans="1:6" ht="13.8" x14ac:dyDescent="0.25">
      <c r="A15" s="427" t="s">
        <v>9</v>
      </c>
      <c r="B15" s="543">
        <v>11584</v>
      </c>
      <c r="C15" s="543">
        <v>0</v>
      </c>
      <c r="D15" s="543">
        <v>0</v>
      </c>
      <c r="E15" s="543">
        <v>11584</v>
      </c>
    </row>
    <row r="16" spans="1:6" ht="13.8" x14ac:dyDescent="0.25">
      <c r="A16" s="427" t="s">
        <v>10</v>
      </c>
      <c r="B16" s="543">
        <v>27379</v>
      </c>
      <c r="C16" s="543">
        <v>0</v>
      </c>
      <c r="D16" s="543">
        <v>4028</v>
      </c>
      <c r="E16" s="543">
        <v>31407</v>
      </c>
    </row>
    <row r="17" spans="1:5" ht="13.8" x14ac:dyDescent="0.25">
      <c r="A17" s="115" t="s">
        <v>304</v>
      </c>
      <c r="B17" s="543">
        <v>16849</v>
      </c>
      <c r="C17" s="543">
        <v>0</v>
      </c>
      <c r="D17" s="543">
        <v>2479</v>
      </c>
      <c r="E17" s="543">
        <v>19328</v>
      </c>
    </row>
    <row r="18" spans="1:5" ht="13.8" x14ac:dyDescent="0.25">
      <c r="A18" s="427" t="s">
        <v>11</v>
      </c>
      <c r="B18" s="543">
        <v>9477</v>
      </c>
      <c r="C18" s="543">
        <v>0</v>
      </c>
      <c r="D18" s="543">
        <v>1394</v>
      </c>
      <c r="E18" s="543">
        <v>10871</v>
      </c>
    </row>
    <row r="19" spans="1:5" ht="13.8" x14ac:dyDescent="0.25">
      <c r="A19" s="427" t="s">
        <v>12</v>
      </c>
      <c r="B19" s="543">
        <v>7258</v>
      </c>
      <c r="C19" s="543">
        <v>7258</v>
      </c>
      <c r="D19" s="543">
        <v>0</v>
      </c>
      <c r="E19" s="543">
        <v>0</v>
      </c>
    </row>
    <row r="20" spans="1:5" ht="13.8" x14ac:dyDescent="0.25">
      <c r="A20" s="427" t="s">
        <v>13</v>
      </c>
      <c r="B20" s="543">
        <v>50546</v>
      </c>
      <c r="C20" s="543">
        <v>0</v>
      </c>
      <c r="D20" s="543">
        <v>7437</v>
      </c>
      <c r="E20" s="543">
        <v>57983</v>
      </c>
    </row>
    <row r="21" spans="1:5" ht="13.8" x14ac:dyDescent="0.25">
      <c r="A21" s="427" t="s">
        <v>14</v>
      </c>
      <c r="B21" s="543">
        <v>12636</v>
      </c>
      <c r="C21" s="543">
        <v>0</v>
      </c>
      <c r="D21" s="543">
        <v>1859</v>
      </c>
      <c r="E21" s="543">
        <v>14495</v>
      </c>
    </row>
    <row r="22" spans="1:5" ht="13.8" x14ac:dyDescent="0.25">
      <c r="A22" s="427" t="s">
        <v>15</v>
      </c>
      <c r="B22" s="543">
        <v>7258</v>
      </c>
      <c r="C22" s="543">
        <v>7258</v>
      </c>
      <c r="D22" s="543">
        <v>0</v>
      </c>
      <c r="E22" s="543">
        <v>0</v>
      </c>
    </row>
    <row r="23" spans="1:5" ht="13.8" x14ac:dyDescent="0.25">
      <c r="A23" s="427" t="s">
        <v>16</v>
      </c>
      <c r="B23" s="543">
        <v>10530</v>
      </c>
      <c r="C23" s="543">
        <v>0</v>
      </c>
      <c r="D23" s="543">
        <v>1549</v>
      </c>
      <c r="E23" s="543">
        <v>12079</v>
      </c>
    </row>
    <row r="24" spans="1:5" ht="13.8" x14ac:dyDescent="0.25">
      <c r="A24" s="427" t="s">
        <v>17</v>
      </c>
      <c r="B24" s="543">
        <v>8424</v>
      </c>
      <c r="C24" s="543">
        <v>0</v>
      </c>
      <c r="D24" s="543">
        <v>1239</v>
      </c>
      <c r="E24" s="543">
        <v>9663</v>
      </c>
    </row>
    <row r="25" spans="1:5" ht="13.8" x14ac:dyDescent="0.25">
      <c r="A25" s="427" t="s">
        <v>18</v>
      </c>
      <c r="B25" s="543">
        <v>11584</v>
      </c>
      <c r="C25" s="543">
        <v>0</v>
      </c>
      <c r="D25" s="543">
        <v>1704</v>
      </c>
      <c r="E25" s="543">
        <v>13288</v>
      </c>
    </row>
    <row r="26" spans="1:5" ht="13.8" x14ac:dyDescent="0.25">
      <c r="A26" s="427" t="s">
        <v>19</v>
      </c>
      <c r="B26" s="543">
        <v>7258</v>
      </c>
      <c r="C26" s="543">
        <v>7258</v>
      </c>
      <c r="D26" s="543">
        <v>0</v>
      </c>
      <c r="E26" s="543">
        <v>0</v>
      </c>
    </row>
    <row r="27" spans="1:5" ht="13.8" x14ac:dyDescent="0.25">
      <c r="A27" s="427" t="s">
        <v>20</v>
      </c>
      <c r="B27" s="543">
        <v>10530</v>
      </c>
      <c r="C27" s="543">
        <v>0</v>
      </c>
      <c r="D27" s="543">
        <v>1549</v>
      </c>
      <c r="E27" s="543">
        <v>12079</v>
      </c>
    </row>
    <row r="28" spans="1:5" ht="13.8" x14ac:dyDescent="0.25">
      <c r="A28" s="427" t="s">
        <v>21</v>
      </c>
      <c r="B28" s="543">
        <v>12636</v>
      </c>
      <c r="C28" s="543">
        <v>0</v>
      </c>
      <c r="D28" s="543">
        <v>1859</v>
      </c>
      <c r="E28" s="543">
        <v>14495</v>
      </c>
    </row>
    <row r="29" spans="1:5" ht="13.8" x14ac:dyDescent="0.25">
      <c r="A29" s="427" t="s">
        <v>36</v>
      </c>
      <c r="B29" s="543">
        <v>7258</v>
      </c>
      <c r="C29" s="543">
        <v>0</v>
      </c>
      <c r="D29" s="543">
        <v>0</v>
      </c>
      <c r="E29" s="543">
        <v>7258</v>
      </c>
    </row>
    <row r="30" spans="1:5" ht="13.8" x14ac:dyDescent="0.25">
      <c r="A30" s="427" t="s">
        <v>22</v>
      </c>
      <c r="B30" s="543">
        <v>13690</v>
      </c>
      <c r="C30" s="543">
        <v>0</v>
      </c>
      <c r="D30" s="543">
        <v>2014</v>
      </c>
      <c r="E30" s="543">
        <v>15704</v>
      </c>
    </row>
    <row r="31" spans="1:5" ht="13.8" x14ac:dyDescent="0.25">
      <c r="A31" s="427" t="s">
        <v>23</v>
      </c>
      <c r="B31" s="543">
        <v>22114</v>
      </c>
      <c r="C31" s="543">
        <v>0</v>
      </c>
      <c r="D31" s="543">
        <v>3254</v>
      </c>
      <c r="E31" s="543">
        <v>25368</v>
      </c>
    </row>
    <row r="32" spans="1:5" ht="13.8" x14ac:dyDescent="0.25">
      <c r="A32" s="427" t="s">
        <v>24</v>
      </c>
      <c r="B32" s="543">
        <v>30538</v>
      </c>
      <c r="C32" s="543">
        <v>0</v>
      </c>
      <c r="D32" s="543">
        <v>4493</v>
      </c>
      <c r="E32" s="543">
        <v>35031</v>
      </c>
    </row>
    <row r="33" spans="1:6" ht="13.8" x14ac:dyDescent="0.25">
      <c r="A33" s="427" t="s">
        <v>25</v>
      </c>
      <c r="B33" s="543">
        <v>7258</v>
      </c>
      <c r="C33" s="543">
        <v>7258</v>
      </c>
      <c r="D33" s="543">
        <v>0</v>
      </c>
      <c r="E33" s="543">
        <v>0</v>
      </c>
    </row>
    <row r="34" spans="1:6" ht="13.8" x14ac:dyDescent="0.25">
      <c r="A34" s="427" t="s">
        <v>43</v>
      </c>
      <c r="B34" s="543">
        <v>7258</v>
      </c>
      <c r="C34" s="543">
        <v>0</v>
      </c>
      <c r="D34" s="543">
        <v>0</v>
      </c>
      <c r="E34" s="543">
        <v>7258</v>
      </c>
    </row>
    <row r="35" spans="1:6" ht="13.8" x14ac:dyDescent="0.25">
      <c r="A35" s="427" t="s">
        <v>26</v>
      </c>
      <c r="B35" s="543">
        <v>43175</v>
      </c>
      <c r="C35" s="543">
        <v>0</v>
      </c>
      <c r="D35" s="543">
        <v>6352</v>
      </c>
      <c r="E35" s="543">
        <v>49527</v>
      </c>
    </row>
    <row r="36" spans="1:6" ht="13.8" x14ac:dyDescent="0.25">
      <c r="A36" s="427" t="s">
        <v>286</v>
      </c>
      <c r="B36" s="543">
        <v>142160</v>
      </c>
      <c r="C36" s="543">
        <v>22000</v>
      </c>
      <c r="D36" s="543">
        <v>0</v>
      </c>
      <c r="E36" s="543">
        <v>120160</v>
      </c>
    </row>
    <row r="37" spans="1:6" ht="13.8" x14ac:dyDescent="0.25">
      <c r="A37" s="427" t="s">
        <v>28</v>
      </c>
      <c r="B37" s="543">
        <v>24220</v>
      </c>
      <c r="C37" s="543">
        <v>0</v>
      </c>
      <c r="D37" s="543">
        <v>3563</v>
      </c>
      <c r="E37" s="543">
        <v>27783</v>
      </c>
    </row>
    <row r="38" spans="1:6" ht="13.8" x14ac:dyDescent="0.25">
      <c r="A38" s="427" t="s">
        <v>285</v>
      </c>
      <c r="B38" s="543">
        <v>7258</v>
      </c>
      <c r="C38" s="543">
        <v>7258</v>
      </c>
      <c r="D38" s="543">
        <v>0</v>
      </c>
      <c r="E38" s="543">
        <v>0</v>
      </c>
    </row>
    <row r="39" spans="1:6" ht="13.8" x14ac:dyDescent="0.25">
      <c r="A39" s="427" t="s">
        <v>30</v>
      </c>
      <c r="B39" s="543">
        <v>12636</v>
      </c>
      <c r="C39" s="543">
        <v>12636</v>
      </c>
      <c r="D39" s="543">
        <v>0</v>
      </c>
      <c r="E39" s="543">
        <v>0</v>
      </c>
    </row>
    <row r="40" spans="1:6" ht="13.8" x14ac:dyDescent="0.25">
      <c r="A40" s="427" t="s">
        <v>31</v>
      </c>
      <c r="B40" s="543">
        <v>14743</v>
      </c>
      <c r="C40" s="543">
        <v>0</v>
      </c>
      <c r="D40" s="543">
        <v>2169</v>
      </c>
      <c r="E40" s="543">
        <v>16912</v>
      </c>
    </row>
    <row r="41" spans="1:6" ht="13.8" x14ac:dyDescent="0.25">
      <c r="A41" s="427" t="s">
        <v>32</v>
      </c>
      <c r="B41" s="543">
        <v>7371</v>
      </c>
      <c r="C41" s="543">
        <v>7371</v>
      </c>
      <c r="D41" s="543">
        <v>0</v>
      </c>
      <c r="E41" s="543">
        <v>0</v>
      </c>
    </row>
    <row r="42" spans="1:6" ht="13.8" x14ac:dyDescent="0.25">
      <c r="A42" s="427" t="s">
        <v>33</v>
      </c>
      <c r="B42" s="543">
        <v>7258</v>
      </c>
      <c r="C42" s="543">
        <v>7258</v>
      </c>
      <c r="D42" s="543">
        <v>0</v>
      </c>
      <c r="E42" s="543">
        <v>0</v>
      </c>
    </row>
    <row r="43" spans="1:6" ht="13.8" x14ac:dyDescent="0.25">
      <c r="A43" s="544" t="s">
        <v>34</v>
      </c>
      <c r="B43" s="545">
        <v>12636</v>
      </c>
      <c r="C43" s="543">
        <v>0</v>
      </c>
      <c r="D43" s="543">
        <v>1859</v>
      </c>
      <c r="E43" s="543">
        <v>14495</v>
      </c>
    </row>
    <row r="44" spans="1:6" ht="13.8" x14ac:dyDescent="0.25">
      <c r="A44" s="546" t="s">
        <v>35</v>
      </c>
      <c r="B44" s="547">
        <f>SUM(B4:B43)</f>
        <v>1117195</v>
      </c>
      <c r="C44" s="547">
        <f t="shared" ref="C44:D44" si="0">SUM(C4:C43)</f>
        <v>100071</v>
      </c>
      <c r="D44" s="547">
        <f t="shared" si="0"/>
        <v>100071</v>
      </c>
      <c r="E44" s="547">
        <f>SUM(E4:E43)</f>
        <v>1117195</v>
      </c>
    </row>
    <row r="45" spans="1:6" x14ac:dyDescent="0.25">
      <c r="A45" s="78"/>
      <c r="B45" s="78"/>
      <c r="C45" s="78"/>
      <c r="D45" s="78"/>
      <c r="E45" s="78"/>
    </row>
    <row r="46" spans="1:6" s="74" customFormat="1" ht="13.8" x14ac:dyDescent="0.25">
      <c r="A46" s="235" t="s">
        <v>299</v>
      </c>
      <c r="B46" s="235"/>
      <c r="C46" s="235"/>
      <c r="D46" s="235"/>
      <c r="E46" s="235"/>
      <c r="F46" s="341"/>
    </row>
    <row r="47" spans="1:6" s="74" customFormat="1" ht="13.95" customHeight="1" x14ac:dyDescent="0.25">
      <c r="A47" s="548" t="s">
        <v>301</v>
      </c>
    </row>
    <row r="48" spans="1:6" ht="29.4" customHeight="1" x14ac:dyDescent="0.25">
      <c r="A48" s="636"/>
      <c r="B48" s="637"/>
      <c r="C48" s="637"/>
      <c r="D48" s="637"/>
      <c r="E48" s="637"/>
    </row>
  </sheetData>
  <mergeCells count="2">
    <mergeCell ref="B3:E3"/>
    <mergeCell ref="A48:E48"/>
  </mergeCells>
  <hyperlinks>
    <hyperlink ref="A47" r:id="rId1" display="https://www.govinfo.gov/content/pkg/FR-2019-06-25/pdf/2019-13415.pdf" xr:uid="{9E8BA11A-E2D6-4CE3-8A31-2FE86F64FAF0}"/>
  </hyperlinks>
  <pageMargins left="0.5" right="0.17" top="0.42" bottom="0.17" header="0.17" footer="0.17"/>
  <pageSetup scale="9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pane xSplit="1" ySplit="3" topLeftCell="B4" activePane="bottomRight" state="frozen"/>
      <selection pane="topRight" activeCell="B1" sqref="B1"/>
      <selection pane="bottomLeft" activeCell="A4" sqref="A4"/>
      <selection pane="bottomRight" sqref="A1:P22"/>
    </sheetView>
  </sheetViews>
  <sheetFormatPr defaultRowHeight="13.2" x14ac:dyDescent="0.25"/>
  <cols>
    <col min="1" max="1" width="25.88671875" customWidth="1"/>
    <col min="2" max="2" width="10.109375" customWidth="1"/>
    <col min="3" max="3" width="12" customWidth="1"/>
    <col min="4" max="4" width="9.6640625" customWidth="1"/>
    <col min="5"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ht="18.75" customHeight="1" x14ac:dyDescent="0.3">
      <c r="A1" s="42" t="s">
        <v>184</v>
      </c>
      <c r="B1" s="20"/>
      <c r="C1" s="20"/>
      <c r="D1" s="20"/>
      <c r="E1" s="20"/>
      <c r="F1" s="20"/>
      <c r="G1" s="20"/>
      <c r="H1" s="20"/>
      <c r="I1" s="20"/>
      <c r="J1" s="20"/>
      <c r="K1" s="20"/>
      <c r="L1" s="20"/>
      <c r="M1" s="20"/>
      <c r="N1" s="20"/>
      <c r="O1" s="20"/>
      <c r="P1" s="20"/>
    </row>
    <row r="2" spans="1:18" s="45" customFormat="1" ht="18" customHeight="1" x14ac:dyDescent="0.25">
      <c r="A2" s="54"/>
      <c r="B2" s="296" t="s">
        <v>191</v>
      </c>
      <c r="C2" s="297" t="s">
        <v>188</v>
      </c>
      <c r="D2" s="297" t="s">
        <v>192</v>
      </c>
      <c r="E2" s="297" t="s">
        <v>193</v>
      </c>
      <c r="F2" s="297" t="s">
        <v>194</v>
      </c>
      <c r="G2" s="297" t="s">
        <v>195</v>
      </c>
      <c r="H2" s="297" t="s">
        <v>196</v>
      </c>
      <c r="I2" s="297" t="s">
        <v>197</v>
      </c>
      <c r="J2" s="297" t="s">
        <v>198</v>
      </c>
      <c r="K2" s="297" t="s">
        <v>199</v>
      </c>
      <c r="L2" s="297" t="s">
        <v>200</v>
      </c>
      <c r="M2" s="298" t="s">
        <v>187</v>
      </c>
      <c r="N2" s="640" t="s">
        <v>201</v>
      </c>
      <c r="O2" s="641"/>
      <c r="P2" s="642"/>
    </row>
    <row r="3" spans="1:18" s="52" customFormat="1" ht="32.25" customHeight="1" x14ac:dyDescent="0.2">
      <c r="A3" s="51"/>
      <c r="B3" s="131">
        <v>43402</v>
      </c>
      <c r="C3" s="132">
        <v>43437</v>
      </c>
      <c r="D3" s="133">
        <v>43465</v>
      </c>
      <c r="E3" s="132">
        <v>43500</v>
      </c>
      <c r="F3" s="132">
        <v>43528</v>
      </c>
      <c r="G3" s="132">
        <v>43556</v>
      </c>
      <c r="H3" s="132">
        <v>43219</v>
      </c>
      <c r="I3" s="132">
        <v>43619</v>
      </c>
      <c r="J3" s="132">
        <v>43647</v>
      </c>
      <c r="K3" s="132">
        <v>43675</v>
      </c>
      <c r="L3" s="132">
        <v>43710</v>
      </c>
      <c r="M3" s="132">
        <v>43738</v>
      </c>
      <c r="N3" s="335" t="s">
        <v>204</v>
      </c>
      <c r="O3" s="294" t="s">
        <v>58</v>
      </c>
      <c r="P3" s="295" t="s">
        <v>207</v>
      </c>
    </row>
    <row r="4" spans="1:18" ht="7.5" customHeight="1" x14ac:dyDescent="0.25">
      <c r="A4" s="22"/>
      <c r="B4" s="26"/>
      <c r="C4" s="27"/>
      <c r="D4" s="27"/>
      <c r="E4" s="27"/>
      <c r="F4" s="28"/>
      <c r="G4" s="6"/>
      <c r="H4" s="6"/>
      <c r="I4" s="2"/>
      <c r="J4" s="2"/>
      <c r="K4" s="2"/>
      <c r="L4" s="2"/>
      <c r="M4" s="10"/>
      <c r="N4" s="19"/>
      <c r="O4" s="18"/>
      <c r="P4" s="4"/>
    </row>
    <row r="5" spans="1:18" ht="12.75" customHeight="1" x14ac:dyDescent="0.3">
      <c r="A5" s="146"/>
      <c r="B5" s="615" t="s">
        <v>41</v>
      </c>
      <c r="C5" s="638"/>
      <c r="D5" s="638"/>
      <c r="E5" s="638"/>
      <c r="F5" s="638"/>
      <c r="G5" s="638"/>
      <c r="H5" s="638"/>
      <c r="I5" s="638"/>
      <c r="J5" s="638"/>
      <c r="K5" s="638"/>
      <c r="L5" s="638"/>
      <c r="M5" s="639"/>
      <c r="N5" s="244"/>
      <c r="O5" s="245"/>
      <c r="P5" s="244"/>
    </row>
    <row r="6" spans="1:18" ht="13.65" customHeight="1" x14ac:dyDescent="0.3">
      <c r="A6" s="146"/>
      <c r="B6" s="246"/>
      <c r="C6" s="247"/>
      <c r="D6" s="247"/>
      <c r="E6" s="247"/>
      <c r="F6" s="248"/>
      <c r="G6" s="249"/>
      <c r="H6" s="249"/>
      <c r="I6" s="247"/>
      <c r="J6" s="247"/>
      <c r="K6" s="247"/>
      <c r="L6" s="247"/>
      <c r="M6" s="250"/>
      <c r="N6" s="251"/>
      <c r="O6" s="252"/>
      <c r="P6" s="253"/>
    </row>
    <row r="7" spans="1:18" ht="18" customHeight="1" x14ac:dyDescent="0.25">
      <c r="A7" s="254" t="s">
        <v>240</v>
      </c>
      <c r="B7" s="255">
        <v>7090</v>
      </c>
      <c r="C7" s="256">
        <v>0</v>
      </c>
      <c r="D7" s="256">
        <v>0</v>
      </c>
      <c r="E7" s="223">
        <v>0</v>
      </c>
      <c r="F7" s="223">
        <v>0</v>
      </c>
      <c r="G7" s="223">
        <v>0</v>
      </c>
      <c r="H7" s="223">
        <v>0</v>
      </c>
      <c r="I7" s="223">
        <v>0</v>
      </c>
      <c r="J7" s="252">
        <v>0</v>
      </c>
      <c r="K7" s="252"/>
      <c r="L7" s="257"/>
      <c r="M7" s="258"/>
      <c r="N7" s="251">
        <v>7090</v>
      </c>
      <c r="O7" s="259">
        <v>7090</v>
      </c>
      <c r="P7" s="253">
        <f>N7/O7</f>
        <v>1</v>
      </c>
    </row>
    <row r="8" spans="1:18" ht="18" customHeight="1" x14ac:dyDescent="0.25">
      <c r="A8" s="254" t="s">
        <v>153</v>
      </c>
      <c r="B8" s="255">
        <v>95</v>
      </c>
      <c r="C8" s="256">
        <v>1729</v>
      </c>
      <c r="D8" s="256">
        <v>1330</v>
      </c>
      <c r="E8" s="223">
        <v>1873</v>
      </c>
      <c r="F8" s="223">
        <v>2600</v>
      </c>
      <c r="G8" s="223">
        <v>387</v>
      </c>
      <c r="H8" s="223">
        <v>265</v>
      </c>
      <c r="I8" s="223">
        <v>190</v>
      </c>
      <c r="J8" s="223">
        <f>N8-SUM(B8:I8)</f>
        <v>303</v>
      </c>
      <c r="K8" s="252"/>
      <c r="L8" s="256"/>
      <c r="M8" s="258"/>
      <c r="N8" s="260">
        <v>8772</v>
      </c>
      <c r="O8" s="259">
        <v>10300</v>
      </c>
      <c r="P8" s="253">
        <f>N8/O8</f>
        <v>0.85165048543689326</v>
      </c>
      <c r="Q8" s="1"/>
      <c r="R8" s="32"/>
    </row>
    <row r="9" spans="1:18" ht="18" customHeight="1" x14ac:dyDescent="0.25">
      <c r="A9" s="261" t="s">
        <v>241</v>
      </c>
      <c r="B9" s="255">
        <v>0</v>
      </c>
      <c r="C9" s="256">
        <v>0</v>
      </c>
      <c r="D9" s="256">
        <v>0</v>
      </c>
      <c r="E9" s="223">
        <v>0</v>
      </c>
      <c r="F9" s="223">
        <v>0</v>
      </c>
      <c r="G9" s="223">
        <v>0</v>
      </c>
      <c r="H9" s="223">
        <v>0</v>
      </c>
      <c r="I9" s="223">
        <v>0</v>
      </c>
      <c r="J9" s="223">
        <v>0</v>
      </c>
      <c r="K9" s="262"/>
      <c r="L9" s="257"/>
      <c r="M9" s="258"/>
      <c r="N9" s="263">
        <v>0</v>
      </c>
      <c r="O9" s="264">
        <v>2954</v>
      </c>
      <c r="P9" s="265">
        <f>N9/O9</f>
        <v>0</v>
      </c>
    </row>
    <row r="10" spans="1:18" ht="18" customHeight="1" x14ac:dyDescent="0.25">
      <c r="A10" s="266" t="s">
        <v>242</v>
      </c>
      <c r="B10" s="255">
        <v>1624</v>
      </c>
      <c r="C10" s="256">
        <v>0</v>
      </c>
      <c r="D10" s="256">
        <v>0</v>
      </c>
      <c r="E10" s="223">
        <v>0</v>
      </c>
      <c r="F10" s="223">
        <v>0</v>
      </c>
      <c r="G10" s="223">
        <v>0</v>
      </c>
      <c r="H10" s="223">
        <v>0</v>
      </c>
      <c r="I10" s="223">
        <v>0</v>
      </c>
      <c r="J10" s="223">
        <v>0</v>
      </c>
      <c r="K10" s="262"/>
      <c r="L10" s="257"/>
      <c r="M10" s="258"/>
      <c r="N10" s="251">
        <v>1624</v>
      </c>
      <c r="O10" s="259">
        <v>1656</v>
      </c>
      <c r="P10" s="253">
        <f>N10/O10</f>
        <v>0.98067632850241548</v>
      </c>
    </row>
    <row r="11" spans="1:18" s="7" customFormat="1" ht="18" customHeight="1" x14ac:dyDescent="0.25">
      <c r="A11" s="266" t="s">
        <v>243</v>
      </c>
      <c r="B11" s="267">
        <v>49624</v>
      </c>
      <c r="C11" s="256">
        <v>0</v>
      </c>
      <c r="D11" s="256">
        <v>0</v>
      </c>
      <c r="E11" s="223">
        <v>49564</v>
      </c>
      <c r="F11" s="256">
        <v>0</v>
      </c>
      <c r="G11" s="224">
        <v>0</v>
      </c>
      <c r="H11" s="223">
        <v>35000</v>
      </c>
      <c r="I11" s="223">
        <v>0</v>
      </c>
      <c r="J11" s="223">
        <f>N11-SUM(B11:I11)</f>
        <v>0</v>
      </c>
      <c r="K11" s="223"/>
      <c r="L11" s="268"/>
      <c r="M11" s="269"/>
      <c r="N11" s="270">
        <v>134188</v>
      </c>
      <c r="O11" s="271">
        <v>170000</v>
      </c>
      <c r="P11" s="272">
        <f>N11/O11</f>
        <v>0.78934117647058821</v>
      </c>
      <c r="Q11" s="40"/>
    </row>
    <row r="12" spans="1:18" s="7" customFormat="1" ht="10.95" customHeight="1" x14ac:dyDescent="0.25">
      <c r="A12" s="273"/>
      <c r="B12" s="267"/>
      <c r="C12" s="274"/>
      <c r="D12" s="274"/>
      <c r="E12" s="224"/>
      <c r="F12" s="224"/>
      <c r="G12" s="224"/>
      <c r="H12" s="224"/>
      <c r="I12" s="224"/>
      <c r="J12" s="262"/>
      <c r="K12" s="262"/>
      <c r="L12" s="275"/>
      <c r="M12" s="269"/>
      <c r="N12" s="260"/>
      <c r="O12" s="276"/>
      <c r="P12" s="272"/>
    </row>
    <row r="13" spans="1:18" ht="13.65" customHeight="1" x14ac:dyDescent="0.25">
      <c r="A13" s="277" t="s">
        <v>35</v>
      </c>
      <c r="B13" s="278">
        <f t="shared" ref="B13:J13" si="0">SUM(B7:B11)</f>
        <v>58433</v>
      </c>
      <c r="C13" s="279">
        <f t="shared" si="0"/>
        <v>1729</v>
      </c>
      <c r="D13" s="279">
        <f t="shared" si="0"/>
        <v>1330</v>
      </c>
      <c r="E13" s="279">
        <f t="shared" si="0"/>
        <v>51437</v>
      </c>
      <c r="F13" s="279">
        <f t="shared" si="0"/>
        <v>2600</v>
      </c>
      <c r="G13" s="279">
        <f t="shared" si="0"/>
        <v>387</v>
      </c>
      <c r="H13" s="279">
        <f t="shared" si="0"/>
        <v>35265</v>
      </c>
      <c r="I13" s="279">
        <f t="shared" si="0"/>
        <v>190</v>
      </c>
      <c r="J13" s="279">
        <f t="shared" si="0"/>
        <v>303</v>
      </c>
      <c r="K13" s="279"/>
      <c r="L13" s="279"/>
      <c r="M13" s="280"/>
      <c r="N13" s="281">
        <f>SUM(N7:N12)</f>
        <v>151674</v>
      </c>
      <c r="O13" s="281">
        <f>SUM(O7:O12)</f>
        <v>192000</v>
      </c>
      <c r="P13" s="282">
        <f>N13/O13</f>
        <v>0.78996875</v>
      </c>
    </row>
    <row r="14" spans="1:18" ht="9" customHeight="1" x14ac:dyDescent="0.25">
      <c r="A14" s="104"/>
      <c r="B14" s="105"/>
      <c r="C14" s="105"/>
      <c r="D14" s="105"/>
      <c r="E14" s="105"/>
      <c r="F14" s="105"/>
      <c r="G14" s="104"/>
      <c r="H14" s="104"/>
      <c r="I14" s="104"/>
      <c r="J14" s="104"/>
      <c r="K14" s="104"/>
      <c r="L14" s="104"/>
      <c r="M14" s="104"/>
      <c r="N14" s="104"/>
      <c r="O14" s="105"/>
      <c r="P14" s="283"/>
    </row>
    <row r="15" spans="1:18" s="91" customFormat="1" ht="15.75" customHeight="1" x14ac:dyDescent="0.25">
      <c r="A15" s="134" t="s">
        <v>226</v>
      </c>
      <c r="B15" s="134"/>
      <c r="C15" s="134"/>
      <c r="D15" s="105"/>
      <c r="E15" s="105"/>
      <c r="F15" s="116"/>
      <c r="G15" s="74"/>
      <c r="H15" s="74"/>
      <c r="I15" s="74"/>
      <c r="J15" s="74"/>
      <c r="K15" s="74"/>
      <c r="L15" s="74"/>
      <c r="M15" s="74"/>
      <c r="N15" s="74"/>
      <c r="O15" s="74"/>
      <c r="P15" s="74"/>
    </row>
    <row r="16" spans="1:18" s="80" customFormat="1" ht="15.75" customHeight="1" x14ac:dyDescent="0.25">
      <c r="A16" s="235" t="s">
        <v>151</v>
      </c>
      <c r="B16" s="235"/>
      <c r="C16" s="235"/>
      <c r="D16" s="235"/>
      <c r="E16" s="235"/>
      <c r="F16" s="235"/>
      <c r="G16" s="235"/>
      <c r="H16" s="235"/>
      <c r="I16" s="235"/>
      <c r="J16" s="235"/>
      <c r="K16" s="235"/>
      <c r="L16" s="235"/>
      <c r="M16" s="235"/>
      <c r="N16" s="235"/>
      <c r="O16" s="235"/>
      <c r="P16" s="235"/>
    </row>
    <row r="17" spans="1:17" s="80" customFormat="1" ht="15.75" customHeight="1" x14ac:dyDescent="0.25">
      <c r="A17" s="643" t="s">
        <v>205</v>
      </c>
      <c r="B17" s="643"/>
      <c r="C17" s="643"/>
      <c r="D17" s="643"/>
      <c r="E17" s="643"/>
      <c r="F17" s="643"/>
      <c r="G17" s="643"/>
      <c r="H17" s="643"/>
      <c r="I17" s="643"/>
      <c r="J17" s="643"/>
      <c r="K17" s="643"/>
      <c r="L17" s="643"/>
      <c r="M17" s="643"/>
      <c r="N17" s="643"/>
      <c r="O17" s="643"/>
      <c r="P17" s="643"/>
    </row>
    <row r="18" spans="1:17" s="80" customFormat="1" ht="14.25" customHeight="1" x14ac:dyDescent="0.25">
      <c r="A18" s="284" t="s">
        <v>48</v>
      </c>
      <c r="B18" s="285">
        <v>1656</v>
      </c>
      <c r="C18" s="286">
        <v>43374</v>
      </c>
      <c r="D18" s="235"/>
      <c r="E18" s="235"/>
      <c r="F18" s="287"/>
      <c r="G18" s="235"/>
      <c r="H18" s="288"/>
      <c r="I18" s="235"/>
      <c r="J18" s="235"/>
      <c r="K18" s="287"/>
      <c r="L18" s="235"/>
      <c r="M18" s="235"/>
      <c r="N18" s="235"/>
      <c r="O18" s="287"/>
      <c r="P18" s="287"/>
    </row>
    <row r="19" spans="1:17" s="80" customFormat="1" ht="14.25" customHeight="1" x14ac:dyDescent="0.25">
      <c r="A19" s="284" t="s">
        <v>47</v>
      </c>
      <c r="B19" s="285">
        <v>50000</v>
      </c>
      <c r="C19" s="286">
        <v>43383</v>
      </c>
      <c r="D19" s="235"/>
      <c r="E19" s="235"/>
      <c r="F19" s="287"/>
      <c r="G19" s="235"/>
      <c r="H19" s="289"/>
      <c r="I19" s="235"/>
      <c r="J19" s="235"/>
      <c r="K19" s="235"/>
      <c r="L19" s="235"/>
      <c r="M19" s="235"/>
      <c r="N19" s="235"/>
      <c r="O19" s="287"/>
      <c r="P19" s="235"/>
    </row>
    <row r="20" spans="1:17" s="80" customFormat="1" ht="14.25" customHeight="1" x14ac:dyDescent="0.25">
      <c r="A20" s="284" t="s">
        <v>46</v>
      </c>
      <c r="B20" s="285">
        <v>50000</v>
      </c>
      <c r="C20" s="286">
        <v>43488</v>
      </c>
      <c r="D20" s="235"/>
      <c r="E20" s="235"/>
      <c r="F20" s="290"/>
      <c r="G20" s="291"/>
      <c r="H20" s="290"/>
      <c r="I20" s="290"/>
      <c r="J20" s="292"/>
      <c r="K20" s="292"/>
      <c r="L20" s="292"/>
      <c r="M20" s="292"/>
      <c r="N20" s="292"/>
      <c r="O20" s="292"/>
      <c r="P20" s="293"/>
      <c r="Q20" s="129"/>
    </row>
    <row r="21" spans="1:17" s="80" customFormat="1" ht="14.25" customHeight="1" x14ac:dyDescent="0.25">
      <c r="A21" s="284" t="s">
        <v>45</v>
      </c>
      <c r="B21" s="285">
        <v>35000</v>
      </c>
      <c r="C21" s="286">
        <v>43572</v>
      </c>
      <c r="D21" s="235"/>
      <c r="E21" s="235"/>
      <c r="F21" s="287"/>
      <c r="G21" s="235"/>
      <c r="H21" s="288"/>
      <c r="I21" s="235"/>
      <c r="J21" s="235"/>
      <c r="K21" s="235"/>
      <c r="L21" s="235"/>
      <c r="M21" s="235"/>
      <c r="N21" s="235"/>
      <c r="O21" s="235"/>
      <c r="P21" s="235"/>
    </row>
    <row r="22" spans="1:17" s="80" customFormat="1" ht="14.25" customHeight="1" x14ac:dyDescent="0.25">
      <c r="A22" s="284" t="s">
        <v>49</v>
      </c>
      <c r="B22" s="285">
        <v>35000</v>
      </c>
      <c r="C22" s="286">
        <v>43663</v>
      </c>
      <c r="D22" s="235"/>
      <c r="E22" s="235"/>
      <c r="F22" s="287"/>
      <c r="G22" s="235"/>
      <c r="H22" s="288"/>
      <c r="I22" s="235"/>
      <c r="J22" s="235"/>
      <c r="K22" s="235"/>
      <c r="L22" s="235"/>
      <c r="M22" s="235"/>
      <c r="N22" s="235"/>
      <c r="O22" s="235"/>
      <c r="P22" s="235"/>
    </row>
    <row r="23" spans="1:17" ht="12.15" customHeight="1" x14ac:dyDescent="0.25">
      <c r="A23" s="25"/>
      <c r="B23" s="1"/>
      <c r="C23" s="44"/>
      <c r="F23" s="12"/>
      <c r="H23" s="16"/>
    </row>
  </sheetData>
  <mergeCells count="3">
    <mergeCell ref="B5:M5"/>
    <mergeCell ref="N2:P2"/>
    <mergeCell ref="A17:P17"/>
  </mergeCells>
  <phoneticPr fontId="24" type="noConversion"/>
  <pageMargins left="0.5" right="0.17" top="0.42"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X54"/>
  <sheetViews>
    <sheetView showGridLines="0" zoomScaleNormal="100" zoomScaleSheetLayoutView="100" workbookViewId="0">
      <pane xSplit="1" ySplit="4" topLeftCell="B18" activePane="bottomRight" state="frozen"/>
      <selection pane="topRight" activeCell="B1" sqref="B1"/>
      <selection pane="bottomLeft" activeCell="A5" sqref="A5"/>
      <selection pane="bottomRight" sqref="A1:T39"/>
    </sheetView>
  </sheetViews>
  <sheetFormatPr defaultRowHeight="13.2" x14ac:dyDescent="0.25"/>
  <cols>
    <col min="1" max="1" width="22.109375" style="89" customWidth="1"/>
    <col min="2" max="2" width="10.33203125" style="151" customWidth="1"/>
    <col min="3" max="5" width="9" style="89" customWidth="1"/>
    <col min="6" max="6" width="9.33203125" style="89" customWidth="1"/>
    <col min="7" max="7" width="8.44140625" style="89" customWidth="1"/>
    <col min="8" max="16" width="8.33203125" style="89" customWidth="1"/>
    <col min="17" max="17" width="9.6640625" style="89" customWidth="1"/>
    <col min="18" max="19" width="8.88671875" style="89" customWidth="1"/>
    <col min="20" max="20" width="9.88671875" style="89" customWidth="1"/>
    <col min="21" max="21" width="6" customWidth="1"/>
  </cols>
  <sheetData>
    <row r="1" spans="1:24" ht="28.5" customHeight="1" x14ac:dyDescent="0.3">
      <c r="A1" s="650" t="s">
        <v>264</v>
      </c>
      <c r="B1" s="650"/>
      <c r="C1" s="650"/>
      <c r="D1" s="650"/>
      <c r="E1" s="650"/>
      <c r="F1" s="650"/>
      <c r="G1" s="650"/>
      <c r="H1" s="650"/>
      <c r="I1" s="650"/>
      <c r="J1" s="650"/>
      <c r="K1" s="650"/>
      <c r="L1" s="650"/>
      <c r="M1" s="650"/>
      <c r="N1" s="650"/>
      <c r="O1" s="650"/>
      <c r="P1" s="650"/>
      <c r="Q1" s="650"/>
      <c r="R1" s="650"/>
      <c r="S1" s="59"/>
      <c r="T1" s="148"/>
    </row>
    <row r="2" spans="1:24" s="2" customFormat="1" ht="29.25" customHeight="1" x14ac:dyDescent="0.3">
      <c r="A2" s="57"/>
      <c r="B2" s="333" t="s">
        <v>212</v>
      </c>
      <c r="C2" s="334" t="s">
        <v>191</v>
      </c>
      <c r="D2" s="241" t="s">
        <v>188</v>
      </c>
      <c r="E2" s="241" t="s">
        <v>192</v>
      </c>
      <c r="F2" s="648" t="s">
        <v>216</v>
      </c>
      <c r="G2" s="649"/>
      <c r="H2" s="241">
        <v>43484</v>
      </c>
      <c r="I2" s="241" t="s">
        <v>194</v>
      </c>
      <c r="J2" s="241" t="s">
        <v>195</v>
      </c>
      <c r="K2" s="241" t="s">
        <v>196</v>
      </c>
      <c r="L2" s="241" t="s">
        <v>197</v>
      </c>
      <c r="M2" s="241" t="s">
        <v>198</v>
      </c>
      <c r="N2" s="241" t="s">
        <v>199</v>
      </c>
      <c r="O2" s="241" t="s">
        <v>200</v>
      </c>
      <c r="P2" s="241">
        <v>43726</v>
      </c>
      <c r="Q2" s="335" t="s">
        <v>169</v>
      </c>
      <c r="R2" s="336" t="s">
        <v>214</v>
      </c>
      <c r="S2" s="651" t="s">
        <v>239</v>
      </c>
      <c r="T2" s="652"/>
      <c r="U2" s="5"/>
    </row>
    <row r="3" spans="1:24" s="52" customFormat="1" ht="29.4" customHeight="1" x14ac:dyDescent="0.2">
      <c r="A3" s="53"/>
      <c r="B3" s="152" t="s">
        <v>115</v>
      </c>
      <c r="C3" s="131">
        <v>43402</v>
      </c>
      <c r="D3" s="132">
        <v>43437</v>
      </c>
      <c r="E3" s="143">
        <v>43465</v>
      </c>
      <c r="F3" s="467" t="s">
        <v>255</v>
      </c>
      <c r="G3" s="468" t="s">
        <v>58</v>
      </c>
      <c r="H3" s="132">
        <v>43500</v>
      </c>
      <c r="I3" s="132">
        <v>43528</v>
      </c>
      <c r="J3" s="132">
        <v>43556</v>
      </c>
      <c r="K3" s="132">
        <v>43219</v>
      </c>
      <c r="L3" s="132">
        <v>43619</v>
      </c>
      <c r="M3" s="132">
        <v>43647</v>
      </c>
      <c r="N3" s="132">
        <v>43675</v>
      </c>
      <c r="O3" s="132">
        <v>43710</v>
      </c>
      <c r="P3" s="132">
        <v>43738</v>
      </c>
      <c r="Q3" s="500" t="s">
        <v>213</v>
      </c>
      <c r="R3" s="501" t="s">
        <v>213</v>
      </c>
      <c r="S3" s="502" t="s">
        <v>256</v>
      </c>
      <c r="T3" s="503" t="s">
        <v>58</v>
      </c>
      <c r="U3" s="97"/>
    </row>
    <row r="4" spans="1:24" ht="23.4" customHeight="1" x14ac:dyDescent="0.25">
      <c r="A4" s="46"/>
      <c r="B4" s="46"/>
      <c r="C4" s="645" t="s">
        <v>38</v>
      </c>
      <c r="D4" s="646"/>
      <c r="E4" s="646"/>
      <c r="F4" s="646"/>
      <c r="G4" s="646"/>
      <c r="H4" s="646"/>
      <c r="I4" s="646"/>
      <c r="J4" s="646"/>
      <c r="K4" s="646"/>
      <c r="L4" s="646"/>
      <c r="M4" s="646"/>
      <c r="N4" s="646"/>
      <c r="O4" s="646"/>
      <c r="P4" s="646"/>
      <c r="Q4" s="646"/>
      <c r="R4" s="646"/>
      <c r="S4" s="646"/>
      <c r="T4" s="647"/>
    </row>
    <row r="5" spans="1:24" ht="12.75" customHeight="1" x14ac:dyDescent="0.25">
      <c r="A5" s="3"/>
      <c r="B5" s="3"/>
      <c r="C5" s="49"/>
      <c r="D5" s="49"/>
      <c r="E5" s="49"/>
      <c r="F5" s="48"/>
      <c r="G5" s="48"/>
      <c r="H5" s="49"/>
      <c r="I5" s="49"/>
      <c r="J5" s="49"/>
      <c r="K5" s="49"/>
      <c r="L5" s="49"/>
      <c r="M5" s="49"/>
      <c r="N5" s="49"/>
      <c r="O5" s="49"/>
      <c r="P5" s="49"/>
      <c r="Q5" s="48"/>
      <c r="R5" s="50"/>
      <c r="S5" s="50"/>
      <c r="T5" s="50"/>
    </row>
    <row r="6" spans="1:24" ht="13.65" customHeight="1" x14ac:dyDescent="0.25">
      <c r="A6" s="300" t="s">
        <v>56</v>
      </c>
      <c r="B6" s="301">
        <f t="shared" ref="B6:M6" si="0">SUM(B7:B13)</f>
        <v>115882</v>
      </c>
      <c r="C6" s="302">
        <f t="shared" si="0"/>
        <v>12968</v>
      </c>
      <c r="D6" s="451">
        <f t="shared" si="0"/>
        <v>2816</v>
      </c>
      <c r="E6" s="451">
        <f t="shared" si="0"/>
        <v>2701</v>
      </c>
      <c r="F6" s="304">
        <f t="shared" si="0"/>
        <v>134367</v>
      </c>
      <c r="G6" s="304">
        <f t="shared" si="0"/>
        <v>135460</v>
      </c>
      <c r="H6" s="477">
        <f t="shared" si="0"/>
        <v>13368</v>
      </c>
      <c r="I6" s="484">
        <f t="shared" si="0"/>
        <v>9092</v>
      </c>
      <c r="J6" s="484">
        <f t="shared" si="0"/>
        <v>10387</v>
      </c>
      <c r="K6" s="484">
        <f t="shared" si="0"/>
        <v>23353</v>
      </c>
      <c r="L6" s="484">
        <f t="shared" si="0"/>
        <v>18442</v>
      </c>
      <c r="M6" s="484">
        <f t="shared" si="0"/>
        <v>6054</v>
      </c>
      <c r="N6" s="480"/>
      <c r="O6" s="480"/>
      <c r="P6" s="504"/>
      <c r="Q6" s="306">
        <f>SUM(Q7:Q13)</f>
        <v>117789.76381148165</v>
      </c>
      <c r="R6" s="306">
        <f>SUM(R7:R13)</f>
        <v>136274.76381148165</v>
      </c>
      <c r="S6" s="306">
        <f>SUM(S7:S13)</f>
        <v>80696</v>
      </c>
      <c r="T6" s="304">
        <f>SUM(T7:T13)</f>
        <v>137900</v>
      </c>
      <c r="U6" s="307"/>
      <c r="X6" s="90"/>
    </row>
    <row r="7" spans="1:24" ht="15" customHeight="1" x14ac:dyDescent="0.25">
      <c r="A7" s="225" t="s">
        <v>6</v>
      </c>
      <c r="B7" s="302">
        <v>2689</v>
      </c>
      <c r="C7" s="309">
        <v>10951</v>
      </c>
      <c r="D7" s="310">
        <v>0</v>
      </c>
      <c r="E7" s="310">
        <f>F7-B7-C7-D7</f>
        <v>0</v>
      </c>
      <c r="F7" s="311">
        <v>13640</v>
      </c>
      <c r="G7" s="311">
        <v>13640</v>
      </c>
      <c r="H7" s="303">
        <v>0</v>
      </c>
      <c r="I7" s="305">
        <v>200</v>
      </c>
      <c r="J7" s="305">
        <v>125</v>
      </c>
      <c r="K7" s="305">
        <v>9700</v>
      </c>
      <c r="L7" s="303">
        <v>10</v>
      </c>
      <c r="M7" s="303">
        <f>S7-SUM(H7:L7)</f>
        <v>20</v>
      </c>
      <c r="N7" s="303"/>
      <c r="O7" s="303"/>
      <c r="P7" s="312"/>
      <c r="Q7" s="313">
        <v>12245.13755927748</v>
      </c>
      <c r="R7" s="313">
        <f t="shared" ref="R7:R13" si="1">SUM(C7:E7)+Q7</f>
        <v>23196.137559277478</v>
      </c>
      <c r="S7" s="313">
        <v>10055</v>
      </c>
      <c r="T7" s="314">
        <v>13860</v>
      </c>
      <c r="U7" s="315"/>
      <c r="X7" s="90"/>
    </row>
    <row r="8" spans="1:24" ht="15" customHeight="1" x14ac:dyDescent="0.25">
      <c r="A8" s="225" t="s">
        <v>52</v>
      </c>
      <c r="B8" s="317">
        <v>134</v>
      </c>
      <c r="C8" s="309">
        <v>1576</v>
      </c>
      <c r="D8" s="310">
        <v>207</v>
      </c>
      <c r="E8" s="310">
        <f>F8-B8-C8-D8</f>
        <v>72</v>
      </c>
      <c r="F8" s="311">
        <v>1989</v>
      </c>
      <c r="G8" s="311">
        <v>2000</v>
      </c>
      <c r="H8" s="303">
        <v>87</v>
      </c>
      <c r="I8" s="305">
        <v>247</v>
      </c>
      <c r="J8" s="305">
        <v>205</v>
      </c>
      <c r="K8" s="305">
        <v>88</v>
      </c>
      <c r="L8" s="303">
        <v>601</v>
      </c>
      <c r="M8" s="303">
        <f t="shared" ref="M8:M15" si="2">S8-SUM(H8:L8)</f>
        <v>416</v>
      </c>
      <c r="N8" s="303"/>
      <c r="O8" s="303"/>
      <c r="P8" s="312"/>
      <c r="Q8" s="313">
        <v>1127.6939655172414</v>
      </c>
      <c r="R8" s="313">
        <f t="shared" si="1"/>
        <v>2982.6939655172414</v>
      </c>
      <c r="S8" s="313">
        <v>1644</v>
      </c>
      <c r="T8" s="314">
        <v>2000</v>
      </c>
      <c r="U8" s="315"/>
    </row>
    <row r="9" spans="1:24" ht="15" customHeight="1" x14ac:dyDescent="0.25">
      <c r="A9" s="225" t="s">
        <v>227</v>
      </c>
      <c r="B9" s="317">
        <v>0</v>
      </c>
      <c r="C9" s="309">
        <v>0</v>
      </c>
      <c r="D9" s="310">
        <v>0</v>
      </c>
      <c r="E9" s="310">
        <f>F9-B9-C9-D9</f>
        <v>0</v>
      </c>
      <c r="F9" s="311">
        <v>0</v>
      </c>
      <c r="G9" s="311">
        <v>0</v>
      </c>
      <c r="H9" s="303">
        <v>0</v>
      </c>
      <c r="I9" s="305">
        <v>0</v>
      </c>
      <c r="J9" s="305">
        <v>0</v>
      </c>
      <c r="K9" s="305">
        <v>0</v>
      </c>
      <c r="L9" s="303">
        <v>0</v>
      </c>
      <c r="M9" s="303">
        <f t="shared" si="2"/>
        <v>0</v>
      </c>
      <c r="N9" s="303"/>
      <c r="O9" s="303"/>
      <c r="P9" s="303"/>
      <c r="Q9" s="313">
        <v>0</v>
      </c>
      <c r="R9" s="313">
        <f t="shared" si="1"/>
        <v>0</v>
      </c>
      <c r="S9" s="313">
        <v>0</v>
      </c>
      <c r="T9" s="314">
        <v>0</v>
      </c>
      <c r="U9" s="315"/>
    </row>
    <row r="10" spans="1:24" ht="15" customHeight="1" x14ac:dyDescent="0.25">
      <c r="A10" s="225" t="s">
        <v>10</v>
      </c>
      <c r="B10" s="302">
        <v>34680</v>
      </c>
      <c r="C10" s="309">
        <v>0</v>
      </c>
      <c r="D10" s="310">
        <v>0</v>
      </c>
      <c r="E10" s="310">
        <f>F10-B10-C10-D10</f>
        <v>0</v>
      </c>
      <c r="F10" s="311">
        <v>34680</v>
      </c>
      <c r="G10" s="311">
        <v>34680</v>
      </c>
      <c r="H10" s="303">
        <v>7176</v>
      </c>
      <c r="I10" s="305">
        <v>3156</v>
      </c>
      <c r="J10" s="305">
        <v>4347</v>
      </c>
      <c r="K10" s="305">
        <v>5043</v>
      </c>
      <c r="L10" s="303">
        <v>2883</v>
      </c>
      <c r="M10" s="303">
        <f t="shared" si="2"/>
        <v>1915</v>
      </c>
      <c r="N10" s="303"/>
      <c r="O10" s="303"/>
      <c r="P10" s="312"/>
      <c r="Q10" s="313">
        <v>32646</v>
      </c>
      <c r="R10" s="313">
        <f t="shared" si="1"/>
        <v>32646</v>
      </c>
      <c r="S10" s="313">
        <v>24520</v>
      </c>
      <c r="T10" s="314">
        <v>35360</v>
      </c>
      <c r="U10" s="315"/>
    </row>
    <row r="11" spans="1:24" ht="15" customHeight="1" x14ac:dyDescent="0.25">
      <c r="A11" s="225" t="s">
        <v>228</v>
      </c>
      <c r="B11" s="302">
        <v>50467</v>
      </c>
      <c r="C11" s="309">
        <v>0</v>
      </c>
      <c r="D11" s="451">
        <v>0</v>
      </c>
      <c r="E11" s="310">
        <v>0</v>
      </c>
      <c r="F11" s="311">
        <v>50467</v>
      </c>
      <c r="G11" s="311">
        <v>47940</v>
      </c>
      <c r="H11" s="303">
        <v>4114</v>
      </c>
      <c r="I11" s="305">
        <v>2089</v>
      </c>
      <c r="J11" s="305">
        <v>3922</v>
      </c>
      <c r="K11" s="305">
        <v>7114</v>
      </c>
      <c r="L11" s="303">
        <v>2574</v>
      </c>
      <c r="M11" s="303">
        <f t="shared" si="2"/>
        <v>2370</v>
      </c>
      <c r="N11" s="303"/>
      <c r="O11" s="303"/>
      <c r="P11" s="312"/>
      <c r="Q11" s="313">
        <v>35636.082171495975</v>
      </c>
      <c r="R11" s="313">
        <f t="shared" si="1"/>
        <v>35636.082171495975</v>
      </c>
      <c r="S11" s="313">
        <v>22183</v>
      </c>
      <c r="T11" s="314">
        <v>48880</v>
      </c>
      <c r="U11" s="315"/>
    </row>
    <row r="12" spans="1:24" ht="15" customHeight="1" x14ac:dyDescent="0.25">
      <c r="A12" s="225" t="s">
        <v>16</v>
      </c>
      <c r="B12" s="302">
        <v>7488</v>
      </c>
      <c r="C12" s="309">
        <v>261</v>
      </c>
      <c r="D12" s="310">
        <v>1646</v>
      </c>
      <c r="E12" s="310">
        <f>F12-B12-C12-D12</f>
        <v>0</v>
      </c>
      <c r="F12" s="311">
        <v>9395</v>
      </c>
      <c r="G12" s="311">
        <v>9920</v>
      </c>
      <c r="H12" s="303">
        <v>411</v>
      </c>
      <c r="I12" s="305">
        <v>629</v>
      </c>
      <c r="J12" s="305">
        <v>1088</v>
      </c>
      <c r="K12" s="305">
        <v>1208</v>
      </c>
      <c r="L12" s="303">
        <v>1549</v>
      </c>
      <c r="M12" s="303">
        <f t="shared" si="2"/>
        <v>913</v>
      </c>
      <c r="N12" s="303"/>
      <c r="O12" s="316"/>
      <c r="P12" s="312"/>
      <c r="Q12" s="313">
        <v>8897.9414118777022</v>
      </c>
      <c r="R12" s="313">
        <f t="shared" si="1"/>
        <v>10804.941411877702</v>
      </c>
      <c r="S12" s="313">
        <v>5798</v>
      </c>
      <c r="T12" s="314">
        <v>10080</v>
      </c>
      <c r="U12" s="315"/>
    </row>
    <row r="13" spans="1:24" ht="15" customHeight="1" x14ac:dyDescent="0.25">
      <c r="A13" s="225" t="s">
        <v>23</v>
      </c>
      <c r="B13" s="302">
        <v>20424</v>
      </c>
      <c r="C13" s="309">
        <v>180</v>
      </c>
      <c r="D13" s="310">
        <v>963</v>
      </c>
      <c r="E13" s="310">
        <f>F13-B13-C13-D13</f>
        <v>2629</v>
      </c>
      <c r="F13" s="311">
        <v>24196</v>
      </c>
      <c r="G13" s="311">
        <v>27280</v>
      </c>
      <c r="H13" s="303">
        <v>1580</v>
      </c>
      <c r="I13" s="305">
        <v>2771</v>
      </c>
      <c r="J13" s="305">
        <v>700</v>
      </c>
      <c r="K13" s="305">
        <v>200</v>
      </c>
      <c r="L13" s="303">
        <v>10825</v>
      </c>
      <c r="M13" s="303">
        <f t="shared" si="2"/>
        <v>420</v>
      </c>
      <c r="N13" s="303"/>
      <c r="O13" s="316"/>
      <c r="P13" s="312"/>
      <c r="Q13" s="313">
        <v>27236.908703313249</v>
      </c>
      <c r="R13" s="313">
        <f t="shared" si="1"/>
        <v>31008.908703313249</v>
      </c>
      <c r="S13" s="313">
        <v>16496</v>
      </c>
      <c r="T13" s="314">
        <v>27720</v>
      </c>
      <c r="U13" s="315"/>
    </row>
    <row r="14" spans="1:24" ht="12.15" customHeight="1" x14ac:dyDescent="0.25">
      <c r="A14" s="146"/>
      <c r="B14" s="317"/>
      <c r="C14" s="309"/>
      <c r="D14" s="310"/>
      <c r="E14" s="310"/>
      <c r="F14" s="311"/>
      <c r="G14" s="311"/>
      <c r="H14" s="316"/>
      <c r="I14" s="305"/>
      <c r="J14" s="305"/>
      <c r="K14" s="305"/>
      <c r="L14" s="303"/>
      <c r="M14" s="303"/>
      <c r="N14" s="303"/>
      <c r="O14" s="316"/>
      <c r="P14" s="316"/>
      <c r="Q14" s="313"/>
      <c r="R14" s="313"/>
      <c r="S14" s="313"/>
      <c r="T14" s="318"/>
      <c r="U14" s="299"/>
    </row>
    <row r="15" spans="1:24" ht="15" customHeight="1" x14ac:dyDescent="0.25">
      <c r="A15" s="319" t="s">
        <v>4</v>
      </c>
      <c r="B15" s="320">
        <v>39869</v>
      </c>
      <c r="C15" s="309">
        <v>2191</v>
      </c>
      <c r="D15" s="310">
        <v>4380</v>
      </c>
      <c r="E15" s="310">
        <f>F15-B15-C15-D15</f>
        <v>1971</v>
      </c>
      <c r="F15" s="321">
        <v>48411</v>
      </c>
      <c r="G15" s="321">
        <v>54500</v>
      </c>
      <c r="H15" s="480">
        <v>106</v>
      </c>
      <c r="I15" s="480">
        <v>1573</v>
      </c>
      <c r="J15" s="480">
        <v>1697</v>
      </c>
      <c r="K15" s="480">
        <v>3782</v>
      </c>
      <c r="L15" s="484">
        <v>3788</v>
      </c>
      <c r="M15" s="303">
        <f t="shared" si="2"/>
        <v>1255</v>
      </c>
      <c r="N15" s="484"/>
      <c r="O15" s="308"/>
      <c r="P15" s="484"/>
      <c r="Q15" s="322">
        <v>37103</v>
      </c>
      <c r="R15" s="322">
        <f>SUM(C15:E15)+Q15</f>
        <v>45645</v>
      </c>
      <c r="S15" s="322">
        <v>12201</v>
      </c>
      <c r="T15" s="304">
        <v>55250</v>
      </c>
      <c r="U15" s="299"/>
    </row>
    <row r="16" spans="1:24" ht="12.15" customHeight="1" x14ac:dyDescent="0.25">
      <c r="A16" s="181"/>
      <c r="B16" s="317"/>
      <c r="C16" s="309"/>
      <c r="D16" s="310"/>
      <c r="E16" s="310"/>
      <c r="F16" s="311"/>
      <c r="G16" s="311"/>
      <c r="H16" s="305"/>
      <c r="I16" s="305"/>
      <c r="J16" s="303"/>
      <c r="K16" s="305"/>
      <c r="L16" s="303"/>
      <c r="M16" s="303"/>
      <c r="N16" s="303"/>
      <c r="O16" s="316"/>
      <c r="P16" s="303"/>
      <c r="Q16" s="323"/>
      <c r="R16" s="323"/>
      <c r="S16" s="323"/>
      <c r="T16" s="323"/>
      <c r="U16" s="299"/>
    </row>
    <row r="17" spans="1:21" ht="13.65" customHeight="1" x14ac:dyDescent="0.25">
      <c r="A17" s="181" t="s">
        <v>54</v>
      </c>
      <c r="B17" s="301">
        <f>SUM(B18:B20)</f>
        <v>2149</v>
      </c>
      <c r="C17" s="302">
        <f>SUM(C18:C20)</f>
        <v>100</v>
      </c>
      <c r="D17" s="451">
        <f t="shared" ref="D17:E17" si="3">SUM(D18:D20)</f>
        <v>0</v>
      </c>
      <c r="E17" s="451">
        <f t="shared" si="3"/>
        <v>0</v>
      </c>
      <c r="F17" s="304">
        <f>SUM(F18:F20)</f>
        <v>2249</v>
      </c>
      <c r="G17" s="321">
        <f>SUM(G18:G20)</f>
        <v>6920</v>
      </c>
      <c r="H17" s="478">
        <v>0</v>
      </c>
      <c r="I17" s="475">
        <f>SUM(I18:I20)</f>
        <v>0</v>
      </c>
      <c r="J17" s="475">
        <f>SUM(J18:J20)</f>
        <v>0</v>
      </c>
      <c r="K17" s="475">
        <f>SUM(K18:K20)</f>
        <v>0</v>
      </c>
      <c r="L17" s="475">
        <f>SUM(L18:L20)</f>
        <v>0</v>
      </c>
      <c r="M17" s="475">
        <f>SUM(M18:M20)</f>
        <v>0</v>
      </c>
      <c r="N17" s="474"/>
      <c r="O17" s="474"/>
      <c r="P17" s="484"/>
      <c r="Q17" s="304">
        <f>SUM(Q18:Q20)</f>
        <v>6476</v>
      </c>
      <c r="R17" s="304">
        <f>SUM(R18:R20)</f>
        <v>6576</v>
      </c>
      <c r="S17" s="304">
        <f>SUM(S18:S20)</f>
        <v>0</v>
      </c>
      <c r="T17" s="304">
        <f>SUM(T18:T20)</f>
        <v>7520</v>
      </c>
      <c r="U17" s="299"/>
    </row>
    <row r="18" spans="1:21" ht="15" customHeight="1" x14ac:dyDescent="0.25">
      <c r="A18" s="324" t="s">
        <v>245</v>
      </c>
      <c r="B18" s="325">
        <v>0</v>
      </c>
      <c r="C18" s="309">
        <v>0</v>
      </c>
      <c r="D18" s="310">
        <v>0</v>
      </c>
      <c r="E18" s="310">
        <f>F18-B18-C18-D18</f>
        <v>0</v>
      </c>
      <c r="F18" s="311">
        <v>0</v>
      </c>
      <c r="G18" s="311">
        <v>0</v>
      </c>
      <c r="H18" s="303">
        <v>0</v>
      </c>
      <c r="I18" s="305">
        <v>0</v>
      </c>
      <c r="J18" s="303">
        <v>0</v>
      </c>
      <c r="K18" s="303">
        <v>0</v>
      </c>
      <c r="L18" s="303">
        <f t="shared" ref="L18:L24" si="4">S18-SUM(H18:K18)</f>
        <v>0</v>
      </c>
      <c r="M18" s="303">
        <f t="shared" ref="M18:M24" si="5">S18-SUM(H18:L18)</f>
        <v>0</v>
      </c>
      <c r="N18" s="303"/>
      <c r="O18" s="316"/>
      <c r="P18" s="303"/>
      <c r="Q18" s="323">
        <v>405</v>
      </c>
      <c r="R18" s="323">
        <f>SUM(C18:E18)+Q18</f>
        <v>405</v>
      </c>
      <c r="S18" s="323">
        <v>0</v>
      </c>
      <c r="T18" s="323">
        <v>540</v>
      </c>
      <c r="U18" s="299"/>
    </row>
    <row r="19" spans="1:21" ht="15" customHeight="1" x14ac:dyDescent="0.25">
      <c r="A19" s="181" t="s">
        <v>69</v>
      </c>
      <c r="B19" s="302">
        <v>1950</v>
      </c>
      <c r="C19" s="309">
        <v>0</v>
      </c>
      <c r="D19" s="310">
        <v>0</v>
      </c>
      <c r="E19" s="310">
        <f>F19-B19-C19-D19</f>
        <v>0</v>
      </c>
      <c r="F19" s="311">
        <v>1950</v>
      </c>
      <c r="G19" s="311">
        <v>6420</v>
      </c>
      <c r="H19" s="303">
        <v>0</v>
      </c>
      <c r="I19" s="305">
        <v>0</v>
      </c>
      <c r="J19" s="303">
        <v>0</v>
      </c>
      <c r="K19" s="303">
        <v>0</v>
      </c>
      <c r="L19" s="303">
        <f t="shared" si="4"/>
        <v>0</v>
      </c>
      <c r="M19" s="119">
        <f t="shared" si="5"/>
        <v>0</v>
      </c>
      <c r="N19" s="303"/>
      <c r="O19" s="316"/>
      <c r="P19" s="303"/>
      <c r="Q19" s="323">
        <v>5696</v>
      </c>
      <c r="R19" s="323">
        <f>SUM(C19:E19)+Q19</f>
        <v>5696</v>
      </c>
      <c r="S19" s="323">
        <v>0</v>
      </c>
      <c r="T19" s="323">
        <v>6480</v>
      </c>
      <c r="U19" s="299"/>
    </row>
    <row r="20" spans="1:21" ht="15" customHeight="1" x14ac:dyDescent="0.25">
      <c r="A20" s="181" t="s">
        <v>70</v>
      </c>
      <c r="B20" s="317">
        <v>199</v>
      </c>
      <c r="C20" s="309">
        <v>100</v>
      </c>
      <c r="D20" s="310">
        <v>0</v>
      </c>
      <c r="E20" s="310">
        <f>F20-B20-C20-D20</f>
        <v>0</v>
      </c>
      <c r="F20" s="311">
        <v>299</v>
      </c>
      <c r="G20" s="311">
        <v>500</v>
      </c>
      <c r="H20" s="303">
        <v>0</v>
      </c>
      <c r="I20" s="305">
        <v>0</v>
      </c>
      <c r="J20" s="303">
        <v>0</v>
      </c>
      <c r="K20" s="303">
        <v>0</v>
      </c>
      <c r="L20" s="303">
        <f t="shared" si="4"/>
        <v>0</v>
      </c>
      <c r="M20" s="303">
        <f t="shared" si="5"/>
        <v>0</v>
      </c>
      <c r="N20" s="303"/>
      <c r="O20" s="316"/>
      <c r="P20" s="303"/>
      <c r="Q20" s="323">
        <v>375</v>
      </c>
      <c r="R20" s="323">
        <f>SUM(C20:E20)+Q20</f>
        <v>475</v>
      </c>
      <c r="S20" s="323">
        <v>0</v>
      </c>
      <c r="T20" s="323">
        <v>500</v>
      </c>
      <c r="U20" s="299"/>
    </row>
    <row r="21" spans="1:21" ht="11.4" customHeight="1" x14ac:dyDescent="0.25">
      <c r="A21" s="225"/>
      <c r="B21" s="317"/>
      <c r="C21" s="309"/>
      <c r="D21" s="310"/>
      <c r="E21" s="310"/>
      <c r="F21" s="311"/>
      <c r="G21" s="311"/>
      <c r="H21" s="303"/>
      <c r="I21" s="305"/>
      <c r="J21" s="303"/>
      <c r="K21" s="303"/>
      <c r="L21" s="303"/>
      <c r="M21" s="303"/>
      <c r="N21" s="303"/>
      <c r="O21" s="316"/>
      <c r="P21" s="303"/>
      <c r="Q21" s="323"/>
      <c r="R21" s="323"/>
      <c r="S21" s="323"/>
      <c r="T21" s="323"/>
      <c r="U21" s="299"/>
    </row>
    <row r="22" spans="1:21" ht="13.65" customHeight="1" x14ac:dyDescent="0.25">
      <c r="A22" s="115" t="s">
        <v>55</v>
      </c>
      <c r="B22" s="326">
        <f>SUM(B23:B24)</f>
        <v>0</v>
      </c>
      <c r="C22" s="317">
        <f>SUM(C23:C24)</f>
        <v>0</v>
      </c>
      <c r="D22" s="362">
        <f t="shared" ref="D22:E22" si="6">SUM(D23:D24)</f>
        <v>0</v>
      </c>
      <c r="E22" s="362">
        <f t="shared" si="6"/>
        <v>0</v>
      </c>
      <c r="F22" s="321">
        <f>SUM(F23:F24)</f>
        <v>0</v>
      </c>
      <c r="G22" s="321">
        <f>SUM(G23:G24)</f>
        <v>2000</v>
      </c>
      <c r="H22" s="478">
        <v>0</v>
      </c>
      <c r="I22" s="475">
        <f>SUM(I23:I24)</f>
        <v>0</v>
      </c>
      <c r="J22" s="475">
        <f>SUM(J23:J24)</f>
        <v>0</v>
      </c>
      <c r="K22" s="475">
        <f>SUM(K23:K24)</f>
        <v>0</v>
      </c>
      <c r="L22" s="475">
        <f>SUM(L23:L24)</f>
        <v>0</v>
      </c>
      <c r="M22" s="475">
        <f>SUM(M23:M24)</f>
        <v>0</v>
      </c>
      <c r="N22" s="484"/>
      <c r="O22" s="484"/>
      <c r="P22" s="484"/>
      <c r="Q22" s="304">
        <f>SUM(Q23:Q24)</f>
        <v>0</v>
      </c>
      <c r="R22" s="304">
        <v>0</v>
      </c>
      <c r="S22" s="304">
        <v>0</v>
      </c>
      <c r="T22" s="304">
        <f>SUM(T23:T24)</f>
        <v>2000</v>
      </c>
      <c r="U22" s="299"/>
    </row>
    <row r="23" spans="1:21" ht="16.95" customHeight="1" x14ac:dyDescent="0.25">
      <c r="A23" s="324" t="s">
        <v>229</v>
      </c>
      <c r="B23" s="325">
        <v>0</v>
      </c>
      <c r="C23" s="309">
        <v>0</v>
      </c>
      <c r="D23" s="303">
        <v>0</v>
      </c>
      <c r="E23" s="310">
        <v>0</v>
      </c>
      <c r="F23" s="311">
        <v>0</v>
      </c>
      <c r="G23" s="311">
        <v>0</v>
      </c>
      <c r="H23" s="303">
        <v>0</v>
      </c>
      <c r="I23" s="305">
        <v>0</v>
      </c>
      <c r="J23" s="303">
        <v>0</v>
      </c>
      <c r="K23" s="303">
        <v>0</v>
      </c>
      <c r="L23" s="303">
        <f t="shared" si="4"/>
        <v>0</v>
      </c>
      <c r="M23" s="303">
        <f t="shared" si="5"/>
        <v>0</v>
      </c>
      <c r="N23" s="303"/>
      <c r="O23" s="316"/>
      <c r="P23" s="303"/>
      <c r="Q23" s="323">
        <v>0</v>
      </c>
      <c r="R23" s="323">
        <f>SUM(C23:E23)+Q23</f>
        <v>0</v>
      </c>
      <c r="S23" s="323">
        <v>0</v>
      </c>
      <c r="T23" s="323">
        <v>0</v>
      </c>
      <c r="U23" s="299"/>
    </row>
    <row r="24" spans="1:21" ht="13.65" customHeight="1" x14ac:dyDescent="0.25">
      <c r="A24" s="324" t="s">
        <v>51</v>
      </c>
      <c r="B24" s="325">
        <v>0</v>
      </c>
      <c r="C24" s="309">
        <v>0</v>
      </c>
      <c r="D24" s="310">
        <v>0</v>
      </c>
      <c r="E24" s="310">
        <v>0</v>
      </c>
      <c r="F24" s="311">
        <v>0</v>
      </c>
      <c r="G24" s="323">
        <v>2000</v>
      </c>
      <c r="H24" s="303">
        <v>0</v>
      </c>
      <c r="I24" s="305">
        <v>0</v>
      </c>
      <c r="J24" s="303">
        <v>0</v>
      </c>
      <c r="K24" s="303">
        <v>0</v>
      </c>
      <c r="L24" s="303">
        <f t="shared" si="4"/>
        <v>0</v>
      </c>
      <c r="M24" s="303">
        <f t="shared" si="5"/>
        <v>0</v>
      </c>
      <c r="N24" s="303"/>
      <c r="O24" s="316"/>
      <c r="P24" s="312"/>
      <c r="Q24" s="313">
        <v>0</v>
      </c>
      <c r="R24" s="313">
        <f>SUM(C24:E24)+Q24</f>
        <v>0</v>
      </c>
      <c r="S24" s="313">
        <v>0</v>
      </c>
      <c r="T24" s="323">
        <v>2000</v>
      </c>
      <c r="U24" s="299"/>
    </row>
    <row r="25" spans="1:21" ht="13.2" customHeight="1" x14ac:dyDescent="0.25">
      <c r="A25" s="324"/>
      <c r="B25" s="134"/>
      <c r="C25" s="327"/>
      <c r="D25" s="303"/>
      <c r="E25" s="303"/>
      <c r="F25" s="323"/>
      <c r="G25" s="115"/>
      <c r="H25" s="303"/>
      <c r="I25" s="303"/>
      <c r="J25" s="303"/>
      <c r="K25" s="303"/>
      <c r="L25" s="303"/>
      <c r="M25" s="303"/>
      <c r="N25" s="303"/>
      <c r="O25" s="303"/>
      <c r="P25" s="312"/>
      <c r="Q25" s="313"/>
      <c r="R25" s="313"/>
      <c r="S25" s="313"/>
      <c r="T25" s="323"/>
      <c r="U25" s="74"/>
    </row>
    <row r="26" spans="1:21" ht="15" customHeight="1" x14ac:dyDescent="0.25">
      <c r="A26" s="328" t="s">
        <v>84</v>
      </c>
      <c r="B26" s="329">
        <f t="shared" ref="B26:M26" si="7">B6+B15+B17+B22</f>
        <v>157900</v>
      </c>
      <c r="C26" s="329">
        <f t="shared" si="7"/>
        <v>15259</v>
      </c>
      <c r="D26" s="531">
        <f t="shared" si="7"/>
        <v>7196</v>
      </c>
      <c r="E26" s="531">
        <f t="shared" si="7"/>
        <v>4672</v>
      </c>
      <c r="F26" s="331">
        <f t="shared" si="7"/>
        <v>185027</v>
      </c>
      <c r="G26" s="331">
        <f t="shared" si="7"/>
        <v>198880</v>
      </c>
      <c r="H26" s="479">
        <f t="shared" si="7"/>
        <v>13474</v>
      </c>
      <c r="I26" s="485">
        <f t="shared" si="7"/>
        <v>10665</v>
      </c>
      <c r="J26" s="485">
        <f t="shared" si="7"/>
        <v>12084</v>
      </c>
      <c r="K26" s="485">
        <f t="shared" si="7"/>
        <v>27135</v>
      </c>
      <c r="L26" s="485">
        <f t="shared" si="7"/>
        <v>22230</v>
      </c>
      <c r="M26" s="485">
        <f t="shared" si="7"/>
        <v>7309</v>
      </c>
      <c r="N26" s="330"/>
      <c r="O26" s="330"/>
      <c r="P26" s="330"/>
      <c r="Q26" s="331">
        <f>Q6+Q15+Q17+Q22</f>
        <v>161368.76381148165</v>
      </c>
      <c r="R26" s="331">
        <f>R6+R15+R17+R22</f>
        <v>188495.76381148165</v>
      </c>
      <c r="S26" s="331">
        <f>S6+S15+S17+S22</f>
        <v>92897</v>
      </c>
      <c r="T26" s="332">
        <f>T6+T15+T17+T22</f>
        <v>202670</v>
      </c>
      <c r="U26" s="307"/>
    </row>
    <row r="27" spans="1:21" ht="10.199999999999999" customHeight="1" x14ac:dyDescent="0.3">
      <c r="A27" s="117"/>
      <c r="B27" s="149"/>
      <c r="C27" s="118"/>
      <c r="D27" s="116"/>
      <c r="E27" s="116"/>
      <c r="F27" s="116"/>
      <c r="G27" s="116"/>
      <c r="H27" s="119"/>
      <c r="I27" s="116"/>
      <c r="J27" s="106"/>
      <c r="K27" s="105"/>
      <c r="L27" s="120"/>
      <c r="M27" s="120"/>
      <c r="N27" s="120"/>
      <c r="O27" s="120"/>
      <c r="P27" s="120"/>
      <c r="Q27" s="120"/>
      <c r="R27" s="120"/>
      <c r="S27" s="120"/>
      <c r="T27" s="119"/>
    </row>
    <row r="28" spans="1:21" ht="15.75" customHeight="1" x14ac:dyDescent="0.25">
      <c r="A28" s="134" t="s">
        <v>226</v>
      </c>
      <c r="B28" s="134"/>
      <c r="C28" s="134"/>
      <c r="D28" s="105"/>
      <c r="E28" s="105"/>
      <c r="F28" s="105"/>
      <c r="G28" s="105"/>
      <c r="H28" s="119"/>
      <c r="I28" s="116"/>
      <c r="J28" s="106"/>
      <c r="K28" s="105"/>
      <c r="L28" s="120"/>
      <c r="M28" s="120"/>
      <c r="N28" s="120"/>
      <c r="O28" s="120"/>
      <c r="P28" s="120"/>
      <c r="Q28" s="77"/>
      <c r="R28" s="77"/>
      <c r="S28" s="77"/>
      <c r="T28" s="141"/>
      <c r="U28" s="91"/>
    </row>
    <row r="29" spans="1:21" ht="16.5" customHeight="1" x14ac:dyDescent="0.3">
      <c r="A29" s="337" t="s">
        <v>244</v>
      </c>
      <c r="B29" s="338"/>
      <c r="C29" s="119"/>
      <c r="D29" s="119"/>
      <c r="E29" s="119"/>
      <c r="F29" s="119"/>
      <c r="G29" s="119"/>
      <c r="H29" s="119"/>
      <c r="I29" s="118"/>
      <c r="J29" s="339"/>
      <c r="K29" s="340"/>
      <c r="L29" s="119"/>
      <c r="M29" s="119"/>
      <c r="N29" s="119"/>
      <c r="O29" s="119"/>
      <c r="P29" s="119"/>
      <c r="Q29" s="13"/>
      <c r="R29" s="13"/>
      <c r="S29" s="13"/>
      <c r="T29" s="13"/>
      <c r="U29" s="91"/>
    </row>
    <row r="30" spans="1:21" ht="14.4" x14ac:dyDescent="0.3">
      <c r="A30" s="74" t="s">
        <v>246</v>
      </c>
      <c r="B30" s="341"/>
      <c r="C30" s="119"/>
      <c r="D30" s="119"/>
      <c r="E30" s="119"/>
      <c r="F30" s="119"/>
      <c r="G30" s="119"/>
      <c r="H30" s="119"/>
      <c r="I30" s="118"/>
      <c r="J30" s="339"/>
      <c r="K30" s="119"/>
      <c r="L30" s="119"/>
      <c r="M30" s="119"/>
      <c r="N30" s="119"/>
      <c r="O30" s="119"/>
      <c r="P30" s="119"/>
      <c r="Q30" s="13"/>
      <c r="R30" s="13"/>
      <c r="S30" s="13"/>
      <c r="T30" s="13"/>
      <c r="U30" s="38"/>
    </row>
    <row r="31" spans="1:21" ht="14.25" hidden="1" customHeight="1" x14ac:dyDescent="0.3">
      <c r="A31" s="342" t="s">
        <v>89</v>
      </c>
      <c r="B31" s="343"/>
      <c r="C31" s="106"/>
      <c r="D31" s="106"/>
      <c r="E31" s="106"/>
      <c r="F31" s="106"/>
      <c r="G31" s="106"/>
      <c r="H31" s="106"/>
      <c r="I31" s="339"/>
      <c r="J31" s="339"/>
      <c r="K31" s="106"/>
      <c r="L31" s="106"/>
      <c r="M31" s="106"/>
      <c r="N31" s="106"/>
      <c r="O31" s="106"/>
      <c r="P31" s="106"/>
      <c r="Q31" s="14"/>
      <c r="R31" s="14"/>
      <c r="S31" s="14"/>
      <c r="T31" s="13"/>
      <c r="U31" s="91"/>
    </row>
    <row r="32" spans="1:21" s="74" customFormat="1" ht="14.25" customHeight="1" x14ac:dyDescent="0.3">
      <c r="A32" s="342" t="s">
        <v>257</v>
      </c>
      <c r="B32" s="342"/>
      <c r="C32" s="106"/>
      <c r="D32" s="106"/>
      <c r="E32" s="106"/>
      <c r="F32" s="106"/>
      <c r="G32" s="106"/>
      <c r="H32" s="106"/>
      <c r="I32" s="106"/>
      <c r="J32" s="106"/>
      <c r="K32" s="106"/>
      <c r="L32" s="339"/>
      <c r="M32" s="339"/>
      <c r="N32" s="106"/>
      <c r="O32" s="106"/>
      <c r="P32" s="106"/>
      <c r="Q32" s="106"/>
      <c r="R32" s="106"/>
      <c r="S32" s="106"/>
      <c r="T32" s="106"/>
      <c r="U32" s="106"/>
    </row>
    <row r="33" spans="1:21" ht="11.25" customHeight="1" x14ac:dyDescent="0.3">
      <c r="A33" s="344"/>
      <c r="B33" s="134"/>
      <c r="C33" s="106"/>
      <c r="D33" s="106"/>
      <c r="E33" s="106"/>
      <c r="F33" s="106"/>
      <c r="G33" s="106"/>
      <c r="H33" s="106"/>
      <c r="I33" s="339"/>
      <c r="J33" s="339"/>
      <c r="K33" s="106"/>
      <c r="L33" s="106"/>
      <c r="M33" s="106"/>
      <c r="N33" s="106"/>
      <c r="O33" s="106"/>
      <c r="P33" s="106"/>
      <c r="Q33" s="14"/>
      <c r="R33" s="14"/>
      <c r="S33" s="14"/>
      <c r="T33" s="13"/>
      <c r="U33" s="91"/>
    </row>
    <row r="34" spans="1:21" ht="16.5" customHeight="1" x14ac:dyDescent="0.25">
      <c r="A34" s="644" t="s">
        <v>118</v>
      </c>
      <c r="B34" s="644"/>
      <c r="C34" s="644"/>
      <c r="D34" s="644"/>
      <c r="E34" s="644"/>
      <c r="F34" s="644"/>
      <c r="G34" s="644"/>
      <c r="H34" s="644"/>
      <c r="I34" s="644"/>
      <c r="J34" s="345"/>
      <c r="K34" s="345"/>
      <c r="L34" s="345"/>
      <c r="M34" s="345"/>
      <c r="N34" s="345"/>
      <c r="O34" s="345"/>
      <c r="P34" s="345"/>
      <c r="Q34" s="147"/>
      <c r="R34" s="147"/>
      <c r="S34" s="476"/>
      <c r="T34" s="58"/>
      <c r="U34" s="91"/>
    </row>
    <row r="35" spans="1:21" ht="16.5" customHeight="1" x14ac:dyDescent="0.25">
      <c r="A35" s="346" t="s">
        <v>217</v>
      </c>
      <c r="B35" s="196"/>
      <c r="C35" s="196"/>
      <c r="D35" s="196"/>
      <c r="E35" s="196"/>
      <c r="F35" s="196"/>
      <c r="G35" s="196"/>
      <c r="H35" s="196"/>
      <c r="I35" s="196"/>
      <c r="J35" s="196"/>
      <c r="K35" s="196"/>
      <c r="L35" s="196"/>
      <c r="M35" s="196"/>
      <c r="N35" s="196"/>
      <c r="O35" s="347"/>
      <c r="P35" s="347"/>
      <c r="Q35" s="58"/>
      <c r="R35" s="58"/>
      <c r="S35" s="58"/>
      <c r="T35" s="58"/>
      <c r="U35" s="91"/>
    </row>
    <row r="36" spans="1:21" ht="16.5" customHeight="1" x14ac:dyDescent="0.25">
      <c r="A36" s="346" t="s">
        <v>218</v>
      </c>
      <c r="B36" s="196"/>
      <c r="C36" s="196"/>
      <c r="D36" s="196"/>
      <c r="E36" s="196"/>
      <c r="F36" s="196"/>
      <c r="G36" s="196"/>
      <c r="H36" s="196"/>
      <c r="I36" s="196"/>
      <c r="J36" s="196"/>
      <c r="K36" s="196"/>
      <c r="L36" s="196"/>
      <c r="M36" s="196"/>
      <c r="N36" s="347"/>
      <c r="O36" s="347"/>
      <c r="P36" s="347"/>
      <c r="Q36" s="58"/>
      <c r="R36" s="58"/>
      <c r="S36" s="58"/>
      <c r="T36" s="58"/>
      <c r="U36" s="91"/>
    </row>
    <row r="37" spans="1:21" ht="16.5" customHeight="1" x14ac:dyDescent="0.25">
      <c r="A37" s="346" t="s">
        <v>219</v>
      </c>
      <c r="B37" s="196"/>
      <c r="C37" s="196"/>
      <c r="D37" s="196"/>
      <c r="E37" s="196"/>
      <c r="F37" s="196"/>
      <c r="G37" s="196"/>
      <c r="H37" s="196"/>
      <c r="I37" s="196"/>
      <c r="J37" s="196"/>
      <c r="K37" s="196"/>
      <c r="L37" s="196"/>
      <c r="M37" s="196"/>
      <c r="N37" s="196"/>
      <c r="O37" s="347"/>
      <c r="P37" s="347"/>
      <c r="Q37" s="58"/>
      <c r="R37" s="58"/>
      <c r="S37" s="58"/>
      <c r="T37" s="58"/>
      <c r="U37" s="91"/>
    </row>
    <row r="38" spans="1:21" ht="16.5" customHeight="1" x14ac:dyDescent="0.3">
      <c r="A38" s="344" t="s">
        <v>247</v>
      </c>
      <c r="B38" s="134"/>
      <c r="C38" s="106"/>
      <c r="D38" s="106"/>
      <c r="E38" s="106"/>
      <c r="F38" s="106"/>
      <c r="G38" s="106"/>
      <c r="H38" s="106"/>
      <c r="I38" s="339"/>
      <c r="J38" s="339"/>
      <c r="K38" s="106"/>
      <c r="L38" s="106"/>
      <c r="M38" s="106"/>
      <c r="N38" s="106"/>
      <c r="O38" s="106"/>
      <c r="P38" s="106"/>
      <c r="Q38" s="14"/>
      <c r="R38" s="14"/>
      <c r="S38" s="14"/>
      <c r="T38" s="13"/>
      <c r="U38" s="91"/>
    </row>
    <row r="39" spans="1:21" ht="16.5" customHeight="1" x14ac:dyDescent="0.3">
      <c r="A39" s="344" t="s">
        <v>248</v>
      </c>
      <c r="B39" s="134"/>
      <c r="C39" s="106"/>
      <c r="D39" s="106"/>
      <c r="E39" s="106"/>
      <c r="F39" s="106"/>
      <c r="G39" s="106"/>
      <c r="H39" s="106"/>
      <c r="I39" s="339"/>
      <c r="J39" s="339"/>
      <c r="K39" s="106"/>
      <c r="L39" s="106"/>
      <c r="M39" s="106"/>
      <c r="N39" s="106"/>
      <c r="O39" s="106"/>
      <c r="P39" s="106"/>
      <c r="Q39" s="14"/>
      <c r="R39" s="14"/>
      <c r="S39" s="14"/>
      <c r="T39" s="13"/>
      <c r="U39" s="91"/>
    </row>
    <row r="40" spans="1:21" ht="14.25" customHeight="1" x14ac:dyDescent="0.25">
      <c r="A40" s="17"/>
      <c r="B40" s="23"/>
      <c r="C40" s="14"/>
      <c r="D40" s="14"/>
      <c r="E40" s="14"/>
      <c r="F40" s="14"/>
      <c r="G40" s="14"/>
      <c r="H40" s="14"/>
      <c r="I40" s="15"/>
      <c r="J40" s="15"/>
      <c r="K40" s="14"/>
      <c r="L40" s="14"/>
      <c r="M40" s="14"/>
      <c r="N40" s="14"/>
      <c r="O40" s="14"/>
      <c r="P40" s="14"/>
      <c r="Q40" s="14"/>
      <c r="R40" s="14"/>
      <c r="S40" s="14"/>
      <c r="T40" s="13"/>
    </row>
    <row r="41" spans="1:21" ht="14.25" customHeight="1" x14ac:dyDescent="0.25">
      <c r="A41" s="29"/>
      <c r="B41" s="150"/>
      <c r="C41" s="14"/>
      <c r="D41" s="14"/>
      <c r="E41" s="14"/>
      <c r="F41" s="14"/>
      <c r="G41" s="14"/>
      <c r="H41" s="14"/>
      <c r="I41" s="15"/>
      <c r="J41" s="15"/>
      <c r="K41" s="14"/>
      <c r="L41" s="14"/>
      <c r="M41" s="14"/>
      <c r="N41" s="14"/>
      <c r="O41" s="14"/>
      <c r="P41" s="14"/>
      <c r="Q41" s="14"/>
      <c r="R41" s="14"/>
      <c r="S41" s="14"/>
      <c r="T41" s="13"/>
    </row>
    <row r="42" spans="1:21" ht="14.25" customHeight="1" x14ac:dyDescent="0.25">
      <c r="A42" s="29"/>
      <c r="B42" s="150"/>
      <c r="C42" s="14"/>
      <c r="D42" s="14"/>
      <c r="E42" s="14"/>
      <c r="F42" s="14"/>
      <c r="G42" s="14"/>
      <c r="H42" s="14"/>
      <c r="I42" s="15"/>
      <c r="J42" s="15"/>
      <c r="K42" s="14"/>
      <c r="L42" s="14"/>
      <c r="M42" s="14"/>
      <c r="N42" s="14"/>
      <c r="O42" s="14"/>
      <c r="P42" s="14"/>
      <c r="Q42" s="14"/>
      <c r="R42" s="14"/>
      <c r="S42" s="14"/>
      <c r="T42" s="13"/>
    </row>
    <row r="43" spans="1:21" ht="14.25" customHeight="1" x14ac:dyDescent="0.25">
      <c r="A43" s="29"/>
      <c r="B43" s="150"/>
      <c r="C43" s="14"/>
      <c r="D43" s="14"/>
      <c r="E43" s="14"/>
      <c r="F43" s="14"/>
      <c r="G43" s="14"/>
      <c r="H43" s="14"/>
      <c r="I43" s="15"/>
      <c r="J43" s="15"/>
      <c r="K43" s="14"/>
      <c r="L43" s="14"/>
      <c r="M43" s="14"/>
      <c r="N43" s="14"/>
      <c r="O43" s="14"/>
      <c r="P43" s="14"/>
      <c r="Q43" s="14"/>
      <c r="R43" s="14"/>
      <c r="S43" s="14"/>
      <c r="T43" s="13"/>
    </row>
    <row r="44" spans="1:21" ht="14.25" customHeight="1" x14ac:dyDescent="0.25">
      <c r="A44" s="29"/>
      <c r="B44" s="150"/>
      <c r="C44" s="14"/>
      <c r="D44" s="14"/>
      <c r="E44" s="14"/>
      <c r="F44" s="14"/>
      <c r="G44" s="14"/>
      <c r="H44" s="14"/>
      <c r="I44" s="15"/>
      <c r="J44" s="15"/>
      <c r="K44" s="14"/>
      <c r="L44" s="14"/>
      <c r="M44" s="14"/>
      <c r="N44" s="14"/>
      <c r="O44" s="14"/>
      <c r="P44" s="14"/>
      <c r="Q44" s="14"/>
      <c r="R44" s="14"/>
      <c r="S44" s="14"/>
      <c r="T44" s="13"/>
    </row>
    <row r="45" spans="1:21" ht="14.25" customHeight="1" x14ac:dyDescent="0.25">
      <c r="A45" s="29"/>
      <c r="B45" s="150"/>
      <c r="C45" s="14"/>
      <c r="D45" s="14"/>
      <c r="E45" s="14"/>
      <c r="F45" s="14"/>
      <c r="G45" s="14"/>
      <c r="H45" s="14"/>
      <c r="I45" s="15"/>
      <c r="J45" s="15"/>
      <c r="K45" s="14"/>
      <c r="L45" s="14"/>
      <c r="M45" s="14"/>
      <c r="N45" s="14"/>
      <c r="O45" s="14"/>
      <c r="P45" s="14"/>
      <c r="Q45" s="14"/>
      <c r="R45" s="14"/>
      <c r="S45" s="14"/>
      <c r="T45" s="13"/>
    </row>
    <row r="46" spans="1:21" ht="14.25" customHeight="1" x14ac:dyDescent="0.25">
      <c r="A46" s="29"/>
      <c r="B46" s="150"/>
      <c r="C46" s="14"/>
      <c r="D46" s="14"/>
      <c r="E46" s="14"/>
      <c r="F46" s="14"/>
      <c r="G46" s="14"/>
      <c r="H46" s="14"/>
      <c r="I46" s="15"/>
      <c r="J46" s="15"/>
      <c r="K46" s="14"/>
      <c r="L46" s="14"/>
      <c r="M46" s="14"/>
      <c r="N46" s="14"/>
      <c r="O46" s="14"/>
      <c r="P46" s="14"/>
      <c r="Q46" s="14"/>
      <c r="R46" s="14"/>
      <c r="S46" s="14"/>
      <c r="T46" s="13"/>
    </row>
    <row r="47" spans="1:21" ht="14.25" customHeight="1" x14ac:dyDescent="0.25">
      <c r="A47" s="29"/>
      <c r="B47" s="150"/>
      <c r="C47" s="14"/>
      <c r="D47" s="14"/>
      <c r="E47" s="14"/>
      <c r="F47" s="14"/>
      <c r="G47" s="14"/>
      <c r="H47" s="14"/>
      <c r="I47" s="15"/>
      <c r="J47" s="15"/>
      <c r="K47" s="14"/>
      <c r="L47" s="88"/>
      <c r="M47" s="88"/>
      <c r="N47" s="14"/>
      <c r="O47" s="14"/>
      <c r="P47" s="14"/>
      <c r="Q47" s="14"/>
      <c r="R47" s="14"/>
      <c r="S47" s="14"/>
      <c r="T47" s="13"/>
    </row>
    <row r="48" spans="1:21" ht="14.25" customHeight="1" x14ac:dyDescent="0.25">
      <c r="A48" s="29"/>
      <c r="B48" s="150"/>
      <c r="C48" s="14"/>
      <c r="D48" s="14"/>
      <c r="E48" s="14"/>
      <c r="F48" s="14"/>
      <c r="G48" s="14"/>
      <c r="H48" s="14"/>
      <c r="I48" s="15"/>
      <c r="J48" s="15"/>
      <c r="K48" s="14"/>
      <c r="L48" s="14"/>
      <c r="M48" s="14"/>
      <c r="N48" s="14"/>
      <c r="O48" s="14"/>
      <c r="P48" s="14"/>
      <c r="Q48" s="14"/>
      <c r="R48" s="14"/>
      <c r="S48" s="14"/>
      <c r="T48" s="13"/>
    </row>
    <row r="49" spans="1:20" ht="14.25" customHeight="1" x14ac:dyDescent="0.25">
      <c r="A49" s="29"/>
      <c r="B49" s="150"/>
      <c r="C49" s="14"/>
      <c r="D49" s="14"/>
      <c r="E49" s="14"/>
      <c r="F49" s="14"/>
      <c r="G49" s="14"/>
      <c r="H49" s="14"/>
      <c r="I49" s="15"/>
      <c r="J49" s="15"/>
      <c r="K49" s="14"/>
      <c r="L49" s="14"/>
      <c r="M49" s="14"/>
      <c r="N49" s="14"/>
      <c r="O49" s="14"/>
      <c r="P49" s="14"/>
      <c r="Q49" s="14"/>
      <c r="R49" s="14"/>
      <c r="S49" s="14"/>
      <c r="T49" s="13"/>
    </row>
    <row r="50" spans="1:20" ht="14.25" customHeight="1" x14ac:dyDescent="0.25">
      <c r="A50" s="29"/>
      <c r="B50" s="150"/>
      <c r="C50" s="14"/>
      <c r="D50" s="14"/>
      <c r="E50" s="14"/>
      <c r="F50" s="14"/>
      <c r="G50" s="14"/>
      <c r="H50" s="14"/>
      <c r="I50" s="15"/>
      <c r="J50" s="15"/>
      <c r="K50" s="14"/>
      <c r="L50" s="14"/>
      <c r="M50" s="14"/>
      <c r="N50" s="14"/>
      <c r="O50" s="14"/>
      <c r="P50" s="14"/>
      <c r="Q50" s="14"/>
      <c r="R50" s="14"/>
      <c r="S50" s="14"/>
      <c r="T50" s="13"/>
    </row>
    <row r="51" spans="1:20" ht="14.25" customHeight="1" x14ac:dyDescent="0.25">
      <c r="A51" s="29"/>
      <c r="B51" s="150"/>
      <c r="C51" s="14"/>
      <c r="D51" s="14"/>
      <c r="E51" s="14"/>
      <c r="F51" s="14"/>
      <c r="G51" s="14"/>
      <c r="H51" s="14"/>
      <c r="I51" s="15"/>
      <c r="J51" s="15"/>
      <c r="K51" s="14"/>
      <c r="L51" s="14"/>
      <c r="M51" s="14"/>
      <c r="N51" s="14"/>
      <c r="O51" s="14"/>
      <c r="P51" s="14"/>
      <c r="Q51" s="14"/>
      <c r="R51" s="14"/>
      <c r="S51" s="14"/>
      <c r="T51" s="13"/>
    </row>
    <row r="52" spans="1:20" ht="14.25" customHeight="1" x14ac:dyDescent="0.25">
      <c r="A52" s="29"/>
      <c r="B52" s="150"/>
      <c r="C52" s="14"/>
      <c r="D52" s="14"/>
      <c r="E52" s="14"/>
      <c r="F52" s="14"/>
      <c r="G52" s="14"/>
      <c r="H52" s="14"/>
      <c r="I52" s="15"/>
      <c r="J52" s="15"/>
      <c r="K52" s="14"/>
      <c r="L52" s="14"/>
      <c r="M52" s="14"/>
      <c r="N52" s="14"/>
      <c r="O52" s="14"/>
      <c r="P52" s="14"/>
      <c r="Q52" s="14"/>
      <c r="R52" s="14"/>
      <c r="S52" s="14"/>
      <c r="T52" s="13"/>
    </row>
    <row r="53" spans="1:20" ht="14.25" customHeight="1" x14ac:dyDescent="0.25">
      <c r="A53" s="29"/>
      <c r="B53" s="150"/>
      <c r="C53" s="14"/>
      <c r="D53" s="14"/>
      <c r="E53" s="14"/>
      <c r="F53" s="14"/>
      <c r="G53" s="14"/>
      <c r="H53" s="14"/>
      <c r="I53" s="15"/>
      <c r="J53" s="15"/>
      <c r="K53" s="14"/>
      <c r="L53" s="14"/>
      <c r="M53" s="14"/>
      <c r="N53" s="14"/>
      <c r="O53" s="14"/>
      <c r="P53" s="14"/>
      <c r="Q53" s="14"/>
      <c r="R53" s="14"/>
      <c r="S53" s="14"/>
      <c r="T53" s="13"/>
    </row>
    <row r="54" spans="1:20" ht="14.25" customHeight="1" x14ac:dyDescent="0.25">
      <c r="A54" s="29"/>
      <c r="B54" s="150"/>
      <c r="C54" s="14"/>
      <c r="D54" s="14"/>
      <c r="E54" s="14"/>
      <c r="F54" s="14"/>
      <c r="G54" s="14"/>
      <c r="H54" s="14"/>
      <c r="I54" s="15"/>
      <c r="J54" s="15"/>
      <c r="K54" s="14"/>
      <c r="L54" s="14"/>
      <c r="M54" s="14"/>
      <c r="N54" s="14"/>
      <c r="O54" s="14"/>
      <c r="P54" s="14"/>
      <c r="Q54" s="14"/>
      <c r="R54" s="14"/>
      <c r="S54" s="14"/>
      <c r="T54" s="13"/>
    </row>
  </sheetData>
  <mergeCells count="5">
    <mergeCell ref="A34:I34"/>
    <mergeCell ref="C4:T4"/>
    <mergeCell ref="F2:G2"/>
    <mergeCell ref="A1:R1"/>
    <mergeCell ref="S2:T2"/>
  </mergeCells>
  <printOptions horizontalCentered="1"/>
  <pageMargins left="0.5" right="0.17" top="0.42" bottom="0.17" header="0.17" footer="0.17"/>
  <pageSetup scale="70" orientation="landscape" r:id="rId1"/>
  <headerFooter alignWithMargins="0"/>
  <ignoredErrors>
    <ignoredError sqref="R11 R23:R24 K14 L16 L18:L20 L23:L24 M7:M13 M15" formulaRange="1"/>
    <ignoredError sqref="L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23"/>
  <sheetViews>
    <sheetView showGridLines="0" zoomScaleNormal="100" workbookViewId="0">
      <pane xSplit="1" ySplit="3" topLeftCell="B4" activePane="bottomRight" state="frozen"/>
      <selection pane="topRight" activeCell="B1" sqref="B1"/>
      <selection pane="bottomLeft" activeCell="A4" sqref="A4"/>
      <selection pane="bottomRight" sqref="A1:N22"/>
    </sheetView>
  </sheetViews>
  <sheetFormatPr defaultColWidth="8.88671875" defaultRowHeight="13.2" x14ac:dyDescent="0.25"/>
  <cols>
    <col min="1" max="1" width="15.6640625" style="89" customWidth="1"/>
    <col min="2" max="13" width="9.88671875" style="89" customWidth="1"/>
    <col min="14" max="14" width="16" style="89" customWidth="1"/>
    <col min="15" max="16384" width="8.88671875" style="89"/>
  </cols>
  <sheetData>
    <row r="1" spans="1:15" ht="21.15" customHeight="1" x14ac:dyDescent="0.3">
      <c r="A1" s="59" t="s">
        <v>185</v>
      </c>
      <c r="B1" s="142"/>
      <c r="C1" s="142"/>
      <c r="D1" s="142"/>
      <c r="E1" s="142"/>
      <c r="F1" s="142"/>
      <c r="G1" s="142"/>
      <c r="H1" s="142"/>
      <c r="I1" s="142"/>
      <c r="J1" s="142"/>
      <c r="K1" s="142"/>
      <c r="L1" s="142"/>
      <c r="M1" s="142"/>
      <c r="N1" s="142"/>
    </row>
    <row r="2" spans="1:15" ht="30.75" customHeight="1" x14ac:dyDescent="0.25">
      <c r="A2" s="348"/>
      <c r="B2" s="334" t="s">
        <v>191</v>
      </c>
      <c r="C2" s="241" t="s">
        <v>188</v>
      </c>
      <c r="D2" s="241" t="s">
        <v>192</v>
      </c>
      <c r="E2" s="241" t="s">
        <v>193</v>
      </c>
      <c r="F2" s="241" t="s">
        <v>194</v>
      </c>
      <c r="G2" s="241" t="s">
        <v>195</v>
      </c>
      <c r="H2" s="241" t="s">
        <v>196</v>
      </c>
      <c r="I2" s="241" t="s">
        <v>197</v>
      </c>
      <c r="J2" s="241" t="s">
        <v>198</v>
      </c>
      <c r="K2" s="241" t="s">
        <v>199</v>
      </c>
      <c r="L2" s="241" t="s">
        <v>200</v>
      </c>
      <c r="M2" s="241">
        <v>43726</v>
      </c>
      <c r="N2" s="335" t="s">
        <v>203</v>
      </c>
    </row>
    <row r="3" spans="1:15" ht="13.65" customHeight="1" x14ac:dyDescent="0.3">
      <c r="A3" s="115"/>
      <c r="B3" s="653" t="s">
        <v>41</v>
      </c>
      <c r="C3" s="654"/>
      <c r="D3" s="654"/>
      <c r="E3" s="654"/>
      <c r="F3" s="654"/>
      <c r="G3" s="654"/>
      <c r="H3" s="654"/>
      <c r="I3" s="654"/>
      <c r="J3" s="654"/>
      <c r="K3" s="654"/>
      <c r="L3" s="654"/>
      <c r="M3" s="655"/>
      <c r="N3" s="121"/>
      <c r="O3" s="74"/>
    </row>
    <row r="4" spans="1:15" ht="13.65" customHeight="1" x14ac:dyDescent="0.3">
      <c r="A4" s="146"/>
      <c r="B4" s="349"/>
      <c r="C4" s="149"/>
      <c r="D4" s="149"/>
      <c r="E4" s="149"/>
      <c r="F4" s="149"/>
      <c r="G4" s="149"/>
      <c r="H4" s="149"/>
      <c r="I4" s="149"/>
      <c r="J4" s="149"/>
      <c r="K4" s="149"/>
      <c r="L4" s="149"/>
      <c r="M4" s="350"/>
      <c r="N4" s="121"/>
      <c r="O4" s="74"/>
    </row>
    <row r="5" spans="1:15" ht="14.25" customHeight="1" x14ac:dyDescent="0.25">
      <c r="A5" s="146" t="s">
        <v>36</v>
      </c>
      <c r="B5" s="462">
        <v>2622</v>
      </c>
      <c r="C5" s="119">
        <v>1900</v>
      </c>
      <c r="D5" s="119">
        <v>1113</v>
      </c>
      <c r="E5" s="119">
        <v>0</v>
      </c>
      <c r="F5" s="119">
        <v>1716</v>
      </c>
      <c r="G5" s="119">
        <v>519</v>
      </c>
      <c r="H5" s="119">
        <v>0</v>
      </c>
      <c r="I5" s="119">
        <v>2104</v>
      </c>
      <c r="J5" s="452">
        <v>161</v>
      </c>
      <c r="K5" s="452"/>
      <c r="L5" s="119"/>
      <c r="M5" s="453"/>
      <c r="N5" s="351">
        <f>SUM(B5:M5)</f>
        <v>10135</v>
      </c>
      <c r="O5" s="74"/>
    </row>
    <row r="6" spans="1:15" ht="14.25" customHeight="1" x14ac:dyDescent="0.25">
      <c r="A6" s="146" t="s">
        <v>153</v>
      </c>
      <c r="B6" s="462">
        <v>93</v>
      </c>
      <c r="C6" s="119">
        <v>632</v>
      </c>
      <c r="D6" s="119">
        <v>478</v>
      </c>
      <c r="E6" s="119">
        <v>99</v>
      </c>
      <c r="F6" s="119">
        <v>123</v>
      </c>
      <c r="G6" s="119">
        <v>96</v>
      </c>
      <c r="H6" s="119">
        <v>564</v>
      </c>
      <c r="I6" s="119">
        <v>80</v>
      </c>
      <c r="J6" s="452">
        <v>62</v>
      </c>
      <c r="K6" s="452"/>
      <c r="L6" s="119"/>
      <c r="M6" s="453"/>
      <c r="N6" s="351">
        <f>SUM(B6:M6)</f>
        <v>2227</v>
      </c>
      <c r="O6" s="74"/>
    </row>
    <row r="7" spans="1:15" ht="14.25" customHeight="1" x14ac:dyDescent="0.25">
      <c r="A7" s="352" t="s">
        <v>42</v>
      </c>
      <c r="B7" s="463">
        <f t="shared" ref="B7:I7" si="0">B9-B5-B6</f>
        <v>1336</v>
      </c>
      <c r="C7" s="316">
        <f t="shared" si="0"/>
        <v>1382</v>
      </c>
      <c r="D7" s="316">
        <f t="shared" si="0"/>
        <v>1523</v>
      </c>
      <c r="E7" s="316">
        <f t="shared" si="0"/>
        <v>1657</v>
      </c>
      <c r="F7" s="316">
        <f t="shared" si="0"/>
        <v>1069</v>
      </c>
      <c r="G7" s="316">
        <f t="shared" si="0"/>
        <v>1345</v>
      </c>
      <c r="H7" s="316">
        <f t="shared" si="0"/>
        <v>1447</v>
      </c>
      <c r="I7" s="316">
        <f t="shared" si="0"/>
        <v>1232</v>
      </c>
      <c r="J7" s="354">
        <v>0</v>
      </c>
      <c r="K7" s="354"/>
      <c r="L7" s="451"/>
      <c r="M7" s="454"/>
      <c r="N7" s="351">
        <f>SUM(B7:M7)</f>
        <v>10991</v>
      </c>
      <c r="O7" s="74"/>
    </row>
    <row r="8" spans="1:15" ht="12.6" customHeight="1" x14ac:dyDescent="0.25">
      <c r="A8" s="352"/>
      <c r="B8" s="463"/>
      <c r="C8" s="362"/>
      <c r="D8" s="362"/>
      <c r="E8" s="362"/>
      <c r="F8" s="362"/>
      <c r="G8" s="362"/>
      <c r="H8" s="119"/>
      <c r="I8" s="119"/>
      <c r="J8" s="455"/>
      <c r="K8" s="455"/>
      <c r="L8" s="456"/>
      <c r="M8" s="457"/>
      <c r="N8" s="351"/>
      <c r="O8" s="74"/>
    </row>
    <row r="9" spans="1:15" ht="12.6" customHeight="1" x14ac:dyDescent="0.25">
      <c r="A9" s="355" t="s">
        <v>35</v>
      </c>
      <c r="B9" s="464">
        <v>4051</v>
      </c>
      <c r="C9" s="458">
        <v>3914</v>
      </c>
      <c r="D9" s="459">
        <v>3114</v>
      </c>
      <c r="E9" s="458">
        <v>1756</v>
      </c>
      <c r="F9" s="458">
        <v>2908</v>
      </c>
      <c r="G9" s="458">
        <v>1960</v>
      </c>
      <c r="H9" s="458">
        <v>2011</v>
      </c>
      <c r="I9" s="458">
        <v>3416</v>
      </c>
      <c r="J9" s="460">
        <v>1175</v>
      </c>
      <c r="K9" s="460"/>
      <c r="L9" s="458"/>
      <c r="M9" s="461"/>
      <c r="N9" s="356">
        <f>SUM(B9:M9)</f>
        <v>24305</v>
      </c>
      <c r="O9" s="74"/>
    </row>
    <row r="10" spans="1:15" ht="10.5" customHeight="1" x14ac:dyDescent="0.25">
      <c r="A10" s="104"/>
      <c r="B10" s="105"/>
      <c r="C10" s="105"/>
      <c r="D10" s="105"/>
      <c r="E10" s="105"/>
      <c r="F10" s="104"/>
      <c r="G10" s="104"/>
      <c r="H10" s="104"/>
      <c r="I10" s="104"/>
      <c r="J10" s="104"/>
      <c r="K10" s="104"/>
      <c r="L10" s="104"/>
      <c r="M10" s="104"/>
      <c r="N10" s="105"/>
      <c r="O10" s="74"/>
    </row>
    <row r="11" spans="1:15" s="91" customFormat="1" ht="15.75" customHeight="1" x14ac:dyDescent="0.25">
      <c r="A11" s="74" t="s">
        <v>230</v>
      </c>
      <c r="B11" s="103"/>
      <c r="C11" s="103"/>
      <c r="D11" s="103"/>
      <c r="E11" s="103"/>
      <c r="F11" s="74"/>
      <c r="G11" s="74"/>
      <c r="H11" s="74"/>
      <c r="I11" s="74"/>
      <c r="J11" s="74"/>
      <c r="K11" s="74"/>
      <c r="L11" s="74"/>
      <c r="M11" s="74"/>
      <c r="N11" s="103"/>
    </row>
    <row r="12" spans="1:15" s="91" customFormat="1" ht="15.75" customHeight="1" x14ac:dyDescent="0.25">
      <c r="A12" s="74" t="s">
        <v>90</v>
      </c>
      <c r="B12" s="74"/>
      <c r="C12" s="74"/>
      <c r="D12" s="74"/>
      <c r="E12" s="74"/>
      <c r="F12" s="74"/>
      <c r="G12" s="74"/>
      <c r="H12" s="74"/>
      <c r="I12" s="74"/>
      <c r="J12" s="74"/>
      <c r="K12" s="74"/>
      <c r="L12" s="74"/>
      <c r="M12" s="74"/>
      <c r="N12" s="74"/>
    </row>
    <row r="13" spans="1:15" s="91" customFormat="1" ht="13.65" customHeight="1" x14ac:dyDescent="0.25"/>
    <row r="14" spans="1:15" s="91" customFormat="1" ht="10.199999999999999" customHeight="1" x14ac:dyDescent="0.25"/>
    <row r="15" spans="1:15" s="91" customFormat="1" ht="13.65" customHeight="1" x14ac:dyDescent="0.25"/>
    <row r="16" spans="1:15" ht="21.15" customHeight="1" x14ac:dyDescent="0.3">
      <c r="A16" s="656" t="s">
        <v>186</v>
      </c>
      <c r="B16" s="656"/>
      <c r="C16" s="656"/>
      <c r="D16" s="656"/>
      <c r="E16" s="656"/>
      <c r="F16" s="656"/>
      <c r="G16" s="656"/>
      <c r="H16" s="656"/>
      <c r="I16" s="656"/>
      <c r="J16" s="656"/>
      <c r="K16" s="656"/>
      <c r="L16" s="656"/>
      <c r="M16" s="656"/>
      <c r="N16" s="657"/>
    </row>
    <row r="17" spans="1:17" s="45" customFormat="1" ht="29.25" customHeight="1" x14ac:dyDescent="0.25">
      <c r="A17" s="357"/>
      <c r="B17" s="334" t="s">
        <v>191</v>
      </c>
      <c r="C17" s="241" t="s">
        <v>188</v>
      </c>
      <c r="D17" s="241" t="s">
        <v>192</v>
      </c>
      <c r="E17" s="241" t="s">
        <v>193</v>
      </c>
      <c r="F17" s="241" t="s">
        <v>194</v>
      </c>
      <c r="G17" s="241" t="s">
        <v>195</v>
      </c>
      <c r="H17" s="241" t="s">
        <v>196</v>
      </c>
      <c r="I17" s="241" t="s">
        <v>197</v>
      </c>
      <c r="J17" s="241" t="s">
        <v>198</v>
      </c>
      <c r="K17" s="241" t="s">
        <v>199</v>
      </c>
      <c r="L17" s="241" t="s">
        <v>200</v>
      </c>
      <c r="M17" s="241">
        <v>43726</v>
      </c>
      <c r="N17" s="335" t="s">
        <v>203</v>
      </c>
      <c r="P17" s="56"/>
    </row>
    <row r="18" spans="1:17" ht="13.65" customHeight="1" x14ac:dyDescent="0.3">
      <c r="A18" s="115"/>
      <c r="B18" s="358"/>
      <c r="C18" s="359"/>
      <c r="D18" s="658" t="s">
        <v>41</v>
      </c>
      <c r="E18" s="658"/>
      <c r="F18" s="658"/>
      <c r="G18" s="658"/>
      <c r="H18" s="658"/>
      <c r="I18" s="658"/>
      <c r="J18" s="658"/>
      <c r="K18" s="658"/>
      <c r="L18" s="359"/>
      <c r="M18" s="360"/>
      <c r="N18" s="361"/>
    </row>
    <row r="19" spans="1:17" ht="13.65" customHeight="1" x14ac:dyDescent="0.3">
      <c r="A19" s="146"/>
      <c r="B19" s="163"/>
      <c r="C19" s="362"/>
      <c r="D19" s="166"/>
      <c r="E19" s="166"/>
      <c r="F19" s="166"/>
      <c r="G19" s="166"/>
      <c r="H19" s="166"/>
      <c r="I19" s="166"/>
      <c r="J19" s="166"/>
      <c r="K19" s="166"/>
      <c r="L19" s="362"/>
      <c r="M19" s="363"/>
      <c r="N19" s="244"/>
    </row>
    <row r="20" spans="1:17" ht="15.75" customHeight="1" x14ac:dyDescent="0.25">
      <c r="A20" s="153" t="s">
        <v>87</v>
      </c>
      <c r="B20" s="364">
        <v>93038</v>
      </c>
      <c r="C20" s="365">
        <v>6738</v>
      </c>
      <c r="D20" s="365">
        <v>54378</v>
      </c>
      <c r="E20" s="365">
        <v>19339</v>
      </c>
      <c r="F20" s="365">
        <v>22213</v>
      </c>
      <c r="G20" s="365">
        <v>23419</v>
      </c>
      <c r="H20" s="365">
        <v>13419</v>
      </c>
      <c r="I20" s="366">
        <v>14220</v>
      </c>
      <c r="J20" s="365">
        <v>32546</v>
      </c>
      <c r="K20" s="365"/>
      <c r="L20" s="365"/>
      <c r="M20" s="367"/>
      <c r="N20" s="368">
        <f>SUM(B20:M20)</f>
        <v>279310</v>
      </c>
      <c r="P20" s="90"/>
      <c r="Q20" s="39"/>
    </row>
    <row r="21" spans="1:17" ht="12.15" customHeight="1" x14ac:dyDescent="0.3">
      <c r="A21" s="117"/>
      <c r="B21" s="119"/>
      <c r="C21" s="122"/>
      <c r="D21" s="122"/>
      <c r="E21" s="122"/>
      <c r="F21" s="123"/>
      <c r="G21" s="124"/>
      <c r="H21" s="124"/>
      <c r="I21" s="124"/>
      <c r="J21" s="124"/>
      <c r="K21" s="124"/>
      <c r="L21" s="124"/>
      <c r="M21" s="124"/>
      <c r="N21" s="125"/>
    </row>
    <row r="22" spans="1:17" ht="18.75" customHeight="1" x14ac:dyDescent="0.25">
      <c r="A22" s="104" t="s">
        <v>231</v>
      </c>
      <c r="B22" s="119"/>
      <c r="C22" s="119"/>
      <c r="D22" s="119"/>
      <c r="E22" s="119"/>
      <c r="F22" s="104"/>
      <c r="G22" s="104"/>
      <c r="H22" s="104"/>
      <c r="I22" s="104"/>
      <c r="J22" s="104"/>
      <c r="K22" s="104"/>
      <c r="L22" s="104"/>
      <c r="M22" s="104"/>
      <c r="N22" s="105"/>
    </row>
    <row r="23" spans="1:17" x14ac:dyDescent="0.25">
      <c r="A23" s="91"/>
      <c r="B23" s="91"/>
      <c r="C23" s="38"/>
      <c r="D23" s="91"/>
      <c r="E23" s="91"/>
      <c r="F23" s="91"/>
      <c r="G23" s="91"/>
      <c r="H23" s="91"/>
      <c r="I23" s="91"/>
      <c r="J23" s="91"/>
      <c r="K23" s="91"/>
      <c r="L23" s="91"/>
      <c r="M23" s="91"/>
      <c r="N23" s="38"/>
    </row>
  </sheetData>
  <mergeCells count="3">
    <mergeCell ref="B3:M3"/>
    <mergeCell ref="A16:N16"/>
    <mergeCell ref="D18:K18"/>
  </mergeCells>
  <pageMargins left="0.5" right="0.17" top="0.42" bottom="0.17" header="0.17" footer="0.17"/>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I70"/>
  <sheetViews>
    <sheetView zoomScaleNormal="100" workbookViewId="0">
      <pane xSplit="1" ySplit="3" topLeftCell="B4" activePane="bottomRight" state="frozen"/>
      <selection pane="topRight" activeCell="B1" sqref="B1"/>
      <selection pane="bottomLeft" activeCell="A4" sqref="A4"/>
      <selection pane="bottomRight" sqref="A1:H54"/>
    </sheetView>
  </sheetViews>
  <sheetFormatPr defaultColWidth="8.88671875" defaultRowHeight="13.2" x14ac:dyDescent="0.25"/>
  <cols>
    <col min="1" max="1" width="46.88671875" style="89" customWidth="1"/>
    <col min="2" max="2" width="17.77734375" style="89" customWidth="1"/>
    <col min="3" max="4" width="14.6640625" style="89" customWidth="1"/>
    <col min="5" max="5" width="19.21875" style="89" customWidth="1"/>
    <col min="6" max="7" width="14.6640625" style="89" customWidth="1"/>
    <col min="8" max="8" width="19.109375" style="89" customWidth="1"/>
    <col min="9" max="16384" width="8.88671875" style="89"/>
  </cols>
  <sheetData>
    <row r="1" spans="1:8" ht="21.6" customHeight="1" x14ac:dyDescent="0.3">
      <c r="A1" s="96" t="s">
        <v>288</v>
      </c>
      <c r="B1" s="82"/>
      <c r="C1" s="82"/>
      <c r="D1" s="82"/>
      <c r="E1" s="82"/>
      <c r="F1" s="82"/>
      <c r="G1" s="82"/>
      <c r="H1" s="82"/>
    </row>
    <row r="2" spans="1:8" ht="32.4" customHeight="1" x14ac:dyDescent="0.25">
      <c r="A2" s="144"/>
      <c r="B2" s="145" t="s">
        <v>58</v>
      </c>
      <c r="C2" s="135" t="s">
        <v>162</v>
      </c>
      <c r="D2" s="135" t="s">
        <v>163</v>
      </c>
      <c r="E2" s="136" t="s">
        <v>292</v>
      </c>
      <c r="F2" s="137" t="s">
        <v>162</v>
      </c>
      <c r="G2" s="137" t="s">
        <v>163</v>
      </c>
      <c r="H2" s="138" t="s">
        <v>293</v>
      </c>
    </row>
    <row r="3" spans="1:8" x14ac:dyDescent="0.25">
      <c r="A3" s="83"/>
      <c r="B3" s="95" t="s">
        <v>39</v>
      </c>
      <c r="C3" s="659" t="s">
        <v>144</v>
      </c>
      <c r="D3" s="660"/>
      <c r="E3" s="661"/>
      <c r="F3" s="662" t="s">
        <v>145</v>
      </c>
      <c r="G3" s="663"/>
      <c r="H3" s="664"/>
    </row>
    <row r="4" spans="1:8" x14ac:dyDescent="0.25">
      <c r="A4" s="84"/>
      <c r="B4" s="85"/>
      <c r="C4" s="86"/>
      <c r="D4" s="86"/>
      <c r="E4" s="86"/>
      <c r="F4" s="86"/>
      <c r="G4" s="86"/>
      <c r="H4" s="87"/>
    </row>
    <row r="5" spans="1:8" ht="13.8" x14ac:dyDescent="0.25">
      <c r="A5" s="369" t="s">
        <v>166</v>
      </c>
      <c r="B5" s="370"/>
      <c r="C5" s="371"/>
      <c r="D5" s="371"/>
      <c r="E5" s="371"/>
      <c r="F5" s="371"/>
      <c r="G5" s="371"/>
      <c r="H5" s="372"/>
    </row>
    <row r="6" spans="1:8" ht="14.4" x14ac:dyDescent="0.3">
      <c r="A6" s="373" t="s">
        <v>64</v>
      </c>
      <c r="B6" s="374">
        <f>1117195</f>
        <v>1117195</v>
      </c>
      <c r="C6" s="371">
        <v>1117195</v>
      </c>
      <c r="D6" s="371">
        <f>1117195</f>
        <v>1117195</v>
      </c>
      <c r="E6" s="371">
        <f>D6-C6</f>
        <v>0</v>
      </c>
      <c r="F6" s="375">
        <v>1231496.6169437501</v>
      </c>
      <c r="G6" s="375">
        <f t="shared" ref="F6:G8" si="0">D6*1.10231125</f>
        <v>1231496.6169437501</v>
      </c>
      <c r="H6" s="376">
        <f>E6*1.10231125</f>
        <v>0</v>
      </c>
    </row>
    <row r="7" spans="1:8" ht="14.4" x14ac:dyDescent="0.3">
      <c r="A7" s="373" t="s">
        <v>71</v>
      </c>
      <c r="B7" s="370"/>
      <c r="C7" s="374">
        <v>-110000</v>
      </c>
      <c r="D7" s="374">
        <v>-50000</v>
      </c>
      <c r="E7" s="371">
        <f t="shared" ref="E7:E9" si="1">D7-C7</f>
        <v>60000</v>
      </c>
      <c r="F7" s="375">
        <f t="shared" si="0"/>
        <v>-121254.2375</v>
      </c>
      <c r="G7" s="375">
        <f t="shared" si="0"/>
        <v>-55115.562500000007</v>
      </c>
      <c r="H7" s="376">
        <f>E7*1.10231125</f>
        <v>66138.675000000003</v>
      </c>
    </row>
    <row r="8" spans="1:8" ht="14.4" x14ac:dyDescent="0.3">
      <c r="A8" s="373" t="s">
        <v>250</v>
      </c>
      <c r="B8" s="374"/>
      <c r="C8" s="371">
        <v>10749</v>
      </c>
      <c r="D8" s="371">
        <f>'Tab 3A WTO Raw  '!$B$46</f>
        <v>10749</v>
      </c>
      <c r="E8" s="371">
        <f t="shared" si="1"/>
        <v>0</v>
      </c>
      <c r="F8" s="375">
        <v>11848.743626250001</v>
      </c>
      <c r="G8" s="375">
        <f t="shared" si="0"/>
        <v>11848.743626250001</v>
      </c>
      <c r="H8" s="376">
        <f>E8*1.10231125</f>
        <v>0</v>
      </c>
    </row>
    <row r="9" spans="1:8" ht="13.8" x14ac:dyDescent="0.25">
      <c r="A9" s="377" t="s">
        <v>60</v>
      </c>
      <c r="B9" s="378">
        <f>SUM(B6:B8)</f>
        <v>1117195</v>
      </c>
      <c r="C9" s="379">
        <f>C6+C7+C8</f>
        <v>1017944</v>
      </c>
      <c r="D9" s="379">
        <f>D6+D7+D8</f>
        <v>1077944</v>
      </c>
      <c r="E9" s="386">
        <f t="shared" si="1"/>
        <v>60000</v>
      </c>
      <c r="F9" s="380">
        <f>F6+F7+F8</f>
        <v>1122091.12307</v>
      </c>
      <c r="G9" s="380">
        <f>G6+G7+G8</f>
        <v>1188229.79807</v>
      </c>
      <c r="H9" s="473">
        <f>E9*1.10231125</f>
        <v>66138.675000000003</v>
      </c>
    </row>
    <row r="10" spans="1:8" ht="14.4" x14ac:dyDescent="0.3">
      <c r="A10" s="370"/>
      <c r="B10" s="374"/>
      <c r="C10" s="371"/>
      <c r="D10" s="371"/>
      <c r="E10" s="371"/>
      <c r="F10" s="375"/>
      <c r="G10" s="375"/>
      <c r="H10" s="372"/>
    </row>
    <row r="11" spans="1:8" ht="14.4" x14ac:dyDescent="0.3">
      <c r="A11" s="369" t="s">
        <v>167</v>
      </c>
      <c r="B11" s="374"/>
      <c r="C11" s="371"/>
      <c r="D11" s="371"/>
      <c r="E11" s="371"/>
      <c r="F11" s="375"/>
      <c r="G11" s="375"/>
      <c r="H11" s="372"/>
    </row>
    <row r="12" spans="1:8" ht="14.4" x14ac:dyDescent="0.3">
      <c r="A12" s="373" t="s">
        <v>65</v>
      </c>
      <c r="B12" s="381">
        <v>10300</v>
      </c>
      <c r="C12" s="382">
        <v>10300</v>
      </c>
      <c r="D12" s="382">
        <v>10300</v>
      </c>
      <c r="E12" s="382">
        <f t="shared" ref="E12:E14" si="2">D12-C12</f>
        <v>0</v>
      </c>
      <c r="F12" s="383">
        <f t="shared" ref="F12:F14" si="3">C12*1.10231125</f>
        <v>11353.805875</v>
      </c>
      <c r="G12" s="383">
        <f t="shared" ref="G12:H14" si="4">D12*1.10231125</f>
        <v>11353.805875</v>
      </c>
      <c r="H12" s="384">
        <f t="shared" si="4"/>
        <v>0</v>
      </c>
    </row>
    <row r="13" spans="1:8" ht="14.4" x14ac:dyDescent="0.3">
      <c r="A13" s="373" t="s">
        <v>91</v>
      </c>
      <c r="B13" s="381">
        <v>2954</v>
      </c>
      <c r="C13" s="382">
        <v>0</v>
      </c>
      <c r="D13" s="382">
        <v>0</v>
      </c>
      <c r="E13" s="382">
        <f t="shared" si="2"/>
        <v>0</v>
      </c>
      <c r="F13" s="383">
        <f t="shared" si="3"/>
        <v>0</v>
      </c>
      <c r="G13" s="383">
        <f t="shared" si="4"/>
        <v>0</v>
      </c>
      <c r="H13" s="384">
        <f t="shared" si="4"/>
        <v>0</v>
      </c>
    </row>
    <row r="14" spans="1:8" ht="14.4" x14ac:dyDescent="0.3">
      <c r="A14" s="373" t="s">
        <v>66</v>
      </c>
      <c r="B14" s="381">
        <v>7090</v>
      </c>
      <c r="C14" s="382">
        <v>7090</v>
      </c>
      <c r="D14" s="382">
        <v>7090</v>
      </c>
      <c r="E14" s="382">
        <f t="shared" si="2"/>
        <v>0</v>
      </c>
      <c r="F14" s="383">
        <f t="shared" si="3"/>
        <v>7815.3867625000003</v>
      </c>
      <c r="G14" s="383">
        <f t="shared" si="4"/>
        <v>7815.3867625000003</v>
      </c>
      <c r="H14" s="384">
        <f t="shared" si="4"/>
        <v>0</v>
      </c>
    </row>
    <row r="15" spans="1:8" ht="14.4" x14ac:dyDescent="0.3">
      <c r="A15" s="370"/>
      <c r="B15" s="374"/>
      <c r="C15" s="371"/>
      <c r="D15" s="371"/>
      <c r="E15" s="371"/>
      <c r="F15" s="375"/>
      <c r="G15" s="375"/>
      <c r="H15" s="372"/>
    </row>
    <row r="16" spans="1:8" ht="14.4" x14ac:dyDescent="0.3">
      <c r="A16" s="373" t="s">
        <v>67</v>
      </c>
      <c r="B16" s="374"/>
      <c r="C16" s="371"/>
      <c r="D16" s="371"/>
      <c r="E16" s="371"/>
      <c r="F16" s="375"/>
      <c r="G16" s="375"/>
      <c r="H16" s="372"/>
    </row>
    <row r="17" spans="1:9" ht="14.4" x14ac:dyDescent="0.3">
      <c r="A17" s="385" t="s">
        <v>59</v>
      </c>
      <c r="B17" s="374">
        <v>1656</v>
      </c>
      <c r="C17" s="371">
        <v>1656</v>
      </c>
      <c r="D17" s="371">
        <v>1656</v>
      </c>
      <c r="E17" s="371">
        <f t="shared" ref="E17:E19" si="5">D17-C17</f>
        <v>0</v>
      </c>
      <c r="F17" s="375">
        <f t="shared" ref="F17:H19" si="6">C17*1.10231125</f>
        <v>1825.4274300000002</v>
      </c>
      <c r="G17" s="375">
        <f t="shared" si="6"/>
        <v>1825.4274300000002</v>
      </c>
      <c r="H17" s="376">
        <f t="shared" si="6"/>
        <v>0</v>
      </c>
    </row>
    <row r="18" spans="1:9" ht="14.4" x14ac:dyDescent="0.3">
      <c r="A18" s="385" t="s">
        <v>61</v>
      </c>
      <c r="B18" s="381">
        <v>170000</v>
      </c>
      <c r="C18" s="382">
        <v>170000</v>
      </c>
      <c r="D18" s="382">
        <v>170000</v>
      </c>
      <c r="E18" s="382">
        <f>D18-C18</f>
        <v>0</v>
      </c>
      <c r="F18" s="375">
        <f t="shared" si="6"/>
        <v>187392.91250000001</v>
      </c>
      <c r="G18" s="375">
        <f t="shared" si="6"/>
        <v>187392.91250000001</v>
      </c>
      <c r="H18" s="384">
        <f t="shared" si="6"/>
        <v>0</v>
      </c>
    </row>
    <row r="19" spans="1:9" ht="13.8" x14ac:dyDescent="0.25">
      <c r="A19" s="377" t="s">
        <v>62</v>
      </c>
      <c r="B19" s="378">
        <v>192000</v>
      </c>
      <c r="C19" s="379">
        <v>189046</v>
      </c>
      <c r="D19" s="379">
        <v>189046</v>
      </c>
      <c r="E19" s="386">
        <f t="shared" si="5"/>
        <v>0</v>
      </c>
      <c r="F19" s="380">
        <f t="shared" si="6"/>
        <v>208387.53256750002</v>
      </c>
      <c r="G19" s="380">
        <f t="shared" si="6"/>
        <v>208387.53256750002</v>
      </c>
      <c r="H19" s="387">
        <f>E19*1.10231125</f>
        <v>0</v>
      </c>
    </row>
    <row r="20" spans="1:9" ht="14.4" x14ac:dyDescent="0.3">
      <c r="A20" s="370"/>
      <c r="B20" s="374"/>
      <c r="C20" s="371"/>
      <c r="D20" s="371"/>
      <c r="E20" s="371"/>
      <c r="F20" s="375"/>
      <c r="G20" s="375"/>
      <c r="H20" s="372"/>
    </row>
    <row r="21" spans="1:9" ht="14.4" x14ac:dyDescent="0.3">
      <c r="A21" s="369" t="s">
        <v>63</v>
      </c>
      <c r="B21" s="374"/>
      <c r="C21" s="371"/>
      <c r="D21" s="371"/>
      <c r="E21" s="371"/>
      <c r="F21" s="375"/>
      <c r="G21" s="375"/>
      <c r="H21" s="372"/>
    </row>
    <row r="22" spans="1:9" ht="14.4" x14ac:dyDescent="0.3">
      <c r="A22" s="373" t="s">
        <v>168</v>
      </c>
      <c r="B22" s="374">
        <v>137900</v>
      </c>
      <c r="C22" s="371"/>
      <c r="D22" s="371"/>
      <c r="E22" s="371"/>
      <c r="F22" s="375"/>
      <c r="G22" s="375"/>
      <c r="H22" s="372"/>
    </row>
    <row r="23" spans="1:9" ht="14.4" x14ac:dyDescent="0.3">
      <c r="A23" s="385" t="s">
        <v>173</v>
      </c>
      <c r="B23" s="374"/>
      <c r="C23" s="388">
        <v>18485</v>
      </c>
      <c r="D23" s="388">
        <v>18485</v>
      </c>
      <c r="E23" s="409">
        <f t="shared" ref="E23:E24" si="7">D23-C23</f>
        <v>0</v>
      </c>
      <c r="F23" s="389">
        <f t="shared" ref="F23:H36" si="8">C23*1.10231125</f>
        <v>20376.223456250002</v>
      </c>
      <c r="G23" s="389">
        <f t="shared" si="8"/>
        <v>20376.223456250002</v>
      </c>
      <c r="H23" s="376">
        <f t="shared" si="8"/>
        <v>0</v>
      </c>
    </row>
    <row r="24" spans="1:9" ht="14.4" x14ac:dyDescent="0.3">
      <c r="A24" s="385" t="s">
        <v>169</v>
      </c>
      <c r="B24" s="374"/>
      <c r="C24" s="390">
        <v>117789.76381148165</v>
      </c>
      <c r="D24" s="390">
        <v>117789.76381148165</v>
      </c>
      <c r="E24" s="390">
        <f t="shared" si="7"/>
        <v>0</v>
      </c>
      <c r="F24" s="389">
        <f t="shared" si="8"/>
        <v>129840.98178423911</v>
      </c>
      <c r="G24" s="389">
        <f t="shared" si="8"/>
        <v>129840.98178423911</v>
      </c>
      <c r="H24" s="376">
        <f t="shared" si="8"/>
        <v>0</v>
      </c>
    </row>
    <row r="25" spans="1:9" ht="16.2" customHeight="1" x14ac:dyDescent="0.3">
      <c r="A25" s="385"/>
      <c r="B25" s="374"/>
      <c r="C25" s="390"/>
      <c r="D25" s="390"/>
      <c r="E25" s="390"/>
      <c r="F25" s="389"/>
      <c r="G25" s="389"/>
      <c r="H25" s="376"/>
    </row>
    <row r="26" spans="1:9" ht="14.4" x14ac:dyDescent="0.3">
      <c r="A26" s="373" t="s">
        <v>170</v>
      </c>
      <c r="B26" s="374">
        <v>2000</v>
      </c>
      <c r="C26" s="390"/>
      <c r="D26" s="390"/>
      <c r="E26" s="390"/>
      <c r="F26" s="389"/>
      <c r="G26" s="389"/>
      <c r="H26" s="376"/>
    </row>
    <row r="27" spans="1:9" ht="14.4" x14ac:dyDescent="0.3">
      <c r="A27" s="385" t="s">
        <v>173</v>
      </c>
      <c r="B27" s="374"/>
      <c r="C27" s="390">
        <v>0</v>
      </c>
      <c r="D27" s="390">
        <v>0</v>
      </c>
      <c r="E27" s="390">
        <f t="shared" ref="E27:E28" si="9">D27-C27</f>
        <v>0</v>
      </c>
      <c r="F27" s="389">
        <f t="shared" si="8"/>
        <v>0</v>
      </c>
      <c r="G27" s="389">
        <f t="shared" si="8"/>
        <v>0</v>
      </c>
      <c r="H27" s="376">
        <f t="shared" si="8"/>
        <v>0</v>
      </c>
      <c r="I27" s="90"/>
    </row>
    <row r="28" spans="1:9" ht="14.4" x14ac:dyDescent="0.3">
      <c r="A28" s="385" t="s">
        <v>169</v>
      </c>
      <c r="B28" s="374"/>
      <c r="C28" s="390">
        <v>0</v>
      </c>
      <c r="D28" s="390">
        <v>0</v>
      </c>
      <c r="E28" s="390">
        <f t="shared" si="9"/>
        <v>0</v>
      </c>
      <c r="F28" s="389">
        <f t="shared" si="8"/>
        <v>0</v>
      </c>
      <c r="G28" s="389">
        <f t="shared" si="8"/>
        <v>0</v>
      </c>
      <c r="H28" s="376">
        <f t="shared" si="8"/>
        <v>0</v>
      </c>
      <c r="I28" s="90"/>
    </row>
    <row r="29" spans="1:9" ht="14.4" x14ac:dyDescent="0.3">
      <c r="A29" s="385"/>
      <c r="B29" s="374"/>
      <c r="C29" s="390"/>
      <c r="D29" s="390"/>
      <c r="E29" s="390"/>
      <c r="F29" s="389"/>
      <c r="G29" s="389"/>
      <c r="H29" s="376"/>
    </row>
    <row r="30" spans="1:9" ht="14.4" x14ac:dyDescent="0.3">
      <c r="A30" s="373" t="s">
        <v>171</v>
      </c>
      <c r="B30" s="374">
        <v>55250</v>
      </c>
      <c r="C30" s="390"/>
      <c r="D30" s="390"/>
      <c r="E30" s="390"/>
      <c r="F30" s="389"/>
      <c r="G30" s="389"/>
      <c r="H30" s="376"/>
    </row>
    <row r="31" spans="1:9" ht="14.4" x14ac:dyDescent="0.3">
      <c r="A31" s="385" t="s">
        <v>173</v>
      </c>
      <c r="B31" s="374"/>
      <c r="C31" s="388">
        <v>8542</v>
      </c>
      <c r="D31" s="388">
        <v>8542</v>
      </c>
      <c r="E31" s="409">
        <f t="shared" ref="E31" si="10">D31-C31</f>
        <v>0</v>
      </c>
      <c r="F31" s="389">
        <f t="shared" si="8"/>
        <v>9415.9426975000006</v>
      </c>
      <c r="G31" s="389">
        <f t="shared" si="8"/>
        <v>9415.9426975000006</v>
      </c>
      <c r="H31" s="376">
        <f t="shared" si="8"/>
        <v>0</v>
      </c>
      <c r="I31" s="90"/>
    </row>
    <row r="32" spans="1:9" ht="14.4" x14ac:dyDescent="0.3">
      <c r="A32" s="385" t="s">
        <v>169</v>
      </c>
      <c r="B32" s="374"/>
      <c r="C32" s="390">
        <v>37103</v>
      </c>
      <c r="D32" s="390">
        <v>37103</v>
      </c>
      <c r="E32" s="390">
        <v>0</v>
      </c>
      <c r="F32" s="389">
        <f t="shared" si="8"/>
        <v>40899.054308750005</v>
      </c>
      <c r="G32" s="389">
        <f t="shared" si="8"/>
        <v>40899.054308750005</v>
      </c>
      <c r="H32" s="376">
        <f t="shared" si="8"/>
        <v>0</v>
      </c>
      <c r="I32" s="90"/>
    </row>
    <row r="33" spans="1:9" ht="14.4" x14ac:dyDescent="0.3">
      <c r="A33" s="391"/>
      <c r="B33" s="392"/>
      <c r="C33" s="393"/>
      <c r="D33" s="394"/>
      <c r="E33" s="394"/>
      <c r="F33" s="389"/>
      <c r="G33" s="389"/>
      <c r="H33" s="395"/>
      <c r="I33" s="90"/>
    </row>
    <row r="34" spans="1:9" ht="14.4" x14ac:dyDescent="0.3">
      <c r="A34" s="373" t="s">
        <v>172</v>
      </c>
      <c r="B34" s="381">
        <v>7520</v>
      </c>
      <c r="C34" s="396"/>
      <c r="D34" s="396"/>
      <c r="E34" s="396"/>
      <c r="F34" s="389"/>
      <c r="G34" s="389"/>
      <c r="H34" s="376"/>
    </row>
    <row r="35" spans="1:9" ht="14.4" x14ac:dyDescent="0.3">
      <c r="A35" s="385" t="s">
        <v>173</v>
      </c>
      <c r="B35" s="381"/>
      <c r="C35" s="396">
        <v>100</v>
      </c>
      <c r="D35" s="396">
        <v>100</v>
      </c>
      <c r="E35" s="382">
        <f t="shared" ref="E35:E36" si="11">D35-C35</f>
        <v>0</v>
      </c>
      <c r="F35" s="389">
        <f t="shared" si="8"/>
        <v>110.23112500000001</v>
      </c>
      <c r="G35" s="389">
        <f t="shared" si="8"/>
        <v>110.23112500000001</v>
      </c>
      <c r="H35" s="376">
        <f t="shared" si="8"/>
        <v>0</v>
      </c>
    </row>
    <row r="36" spans="1:9" ht="14.4" x14ac:dyDescent="0.3">
      <c r="A36" s="385" t="s">
        <v>169</v>
      </c>
      <c r="B36" s="381"/>
      <c r="C36" s="396">
        <v>6476</v>
      </c>
      <c r="D36" s="396">
        <v>6476</v>
      </c>
      <c r="E36" s="396">
        <f t="shared" si="11"/>
        <v>0</v>
      </c>
      <c r="F36" s="389">
        <f t="shared" si="8"/>
        <v>7138.5676550000007</v>
      </c>
      <c r="G36" s="389">
        <f t="shared" si="8"/>
        <v>7138.5676550000007</v>
      </c>
      <c r="H36" s="376">
        <f t="shared" si="8"/>
        <v>0</v>
      </c>
    </row>
    <row r="37" spans="1:9" ht="15" customHeight="1" x14ac:dyDescent="0.3">
      <c r="A37" s="385"/>
      <c r="B37" s="381"/>
      <c r="C37" s="382"/>
      <c r="D37" s="382"/>
      <c r="E37" s="382"/>
      <c r="F37" s="383"/>
      <c r="G37" s="383"/>
      <c r="H37" s="372"/>
    </row>
    <row r="38" spans="1:9" ht="17.399999999999999" x14ac:dyDescent="0.55000000000000004">
      <c r="A38" s="377" t="s">
        <v>53</v>
      </c>
      <c r="B38" s="378">
        <f>B22+B26+B30+B34</f>
        <v>202670</v>
      </c>
      <c r="C38" s="397">
        <f t="shared" ref="C38:H38" si="12">SUM(C23:C36)</f>
        <v>188495.76381148165</v>
      </c>
      <c r="D38" s="397">
        <f t="shared" si="12"/>
        <v>188495.76381148165</v>
      </c>
      <c r="E38" s="481">
        <f t="shared" si="12"/>
        <v>0</v>
      </c>
      <c r="F38" s="398">
        <f t="shared" si="12"/>
        <v>207781.00102673908</v>
      </c>
      <c r="G38" s="398">
        <f t="shared" si="12"/>
        <v>207781.00102673908</v>
      </c>
      <c r="H38" s="483">
        <f t="shared" si="12"/>
        <v>0</v>
      </c>
    </row>
    <row r="39" spans="1:9" ht="14.4" x14ac:dyDescent="0.3">
      <c r="A39" s="399"/>
      <c r="B39" s="374"/>
      <c r="C39" s="371"/>
      <c r="D39" s="371"/>
      <c r="E39" s="371"/>
      <c r="F39" s="375"/>
      <c r="G39" s="375"/>
      <c r="H39" s="400"/>
    </row>
    <row r="40" spans="1:9" ht="17.399999999999999" x14ac:dyDescent="0.55000000000000004">
      <c r="A40" s="401" t="s">
        <v>88</v>
      </c>
      <c r="B40" s="378">
        <f t="shared" ref="B40:H40" si="13">B9+B19+B38</f>
        <v>1511865</v>
      </c>
      <c r="C40" s="379">
        <f t="shared" si="13"/>
        <v>1395485.7638114817</v>
      </c>
      <c r="D40" s="379">
        <f t="shared" si="13"/>
        <v>1455485.7638114817</v>
      </c>
      <c r="E40" s="379">
        <f t="shared" si="13"/>
        <v>60000</v>
      </c>
      <c r="F40" s="380">
        <f t="shared" si="13"/>
        <v>1538259.656664239</v>
      </c>
      <c r="G40" s="380">
        <f t="shared" si="13"/>
        <v>1604398.3316642393</v>
      </c>
      <c r="H40" s="483">
        <f t="shared" si="13"/>
        <v>66138.675000000003</v>
      </c>
      <c r="I40" s="90"/>
    </row>
    <row r="41" spans="1:9" ht="13.8" x14ac:dyDescent="0.25">
      <c r="A41" s="399"/>
      <c r="B41" s="374"/>
      <c r="C41" s="402"/>
      <c r="D41" s="402"/>
      <c r="E41" s="402"/>
      <c r="F41" s="403"/>
      <c r="G41" s="403"/>
      <c r="H41" s="400"/>
    </row>
    <row r="42" spans="1:9" ht="16.8" x14ac:dyDescent="0.3">
      <c r="A42" s="373" t="s">
        <v>232</v>
      </c>
      <c r="B42" s="404"/>
      <c r="C42" s="405">
        <v>813465</v>
      </c>
      <c r="D42" s="405">
        <f>G42/1.10231125</f>
        <v>904183.47901398083</v>
      </c>
      <c r="E42" s="406">
        <f t="shared" ref="E42" si="14">D42-C42</f>
        <v>90718.479013980832</v>
      </c>
      <c r="F42" s="407">
        <f t="shared" ref="F42:H42" si="15">C42*1.10231125</f>
        <v>896691.62098125007</v>
      </c>
      <c r="G42" s="407">
        <f>+F42+100000</f>
        <v>996691.62098125007</v>
      </c>
      <c r="H42" s="411">
        <f t="shared" si="15"/>
        <v>99999.999999999985</v>
      </c>
    </row>
    <row r="43" spans="1:9" ht="14.4" x14ac:dyDescent="0.3">
      <c r="A43" s="373"/>
      <c r="B43" s="374"/>
      <c r="C43" s="371"/>
      <c r="D43" s="371"/>
      <c r="E43" s="371"/>
      <c r="F43" s="375"/>
      <c r="G43" s="407"/>
      <c r="H43" s="408"/>
    </row>
    <row r="44" spans="1:9" ht="16.8" x14ac:dyDescent="0.3">
      <c r="A44" s="373" t="s">
        <v>233</v>
      </c>
      <c r="B44" s="392"/>
      <c r="C44" s="409">
        <f>+F44/1.10231125</f>
        <v>317514.67654893297</v>
      </c>
      <c r="D44" s="409">
        <f>+G44/1.10231125</f>
        <v>362873.91605592339</v>
      </c>
      <c r="E44" s="409">
        <f t="shared" ref="E44" si="16">D44-C44</f>
        <v>45359.239506990416</v>
      </c>
      <c r="F44" s="410">
        <v>350000</v>
      </c>
      <c r="G44" s="407">
        <v>400000</v>
      </c>
      <c r="H44" s="411">
        <f>G44-F44</f>
        <v>50000</v>
      </c>
    </row>
    <row r="45" spans="1:9" ht="14.4" x14ac:dyDescent="0.3">
      <c r="A45" s="373"/>
      <c r="B45" s="374"/>
      <c r="C45" s="371"/>
      <c r="D45" s="371"/>
      <c r="E45" s="371"/>
      <c r="F45" s="410"/>
      <c r="G45" s="407"/>
      <c r="H45" s="412"/>
    </row>
    <row r="46" spans="1:9" ht="14.4" x14ac:dyDescent="0.3">
      <c r="A46" s="373" t="s">
        <v>259</v>
      </c>
      <c r="B46" s="374"/>
      <c r="C46" s="371">
        <f>+F46/1.10231125</f>
        <v>81646.631112582763</v>
      </c>
      <c r="D46" s="371">
        <f>+G46/1.10231125</f>
        <v>81646.631112582763</v>
      </c>
      <c r="E46" s="371">
        <f t="shared" ref="E46" si="17">D46-C46</f>
        <v>0</v>
      </c>
      <c r="F46" s="410">
        <v>90000</v>
      </c>
      <c r="G46" s="410">
        <v>90000</v>
      </c>
      <c r="H46" s="412">
        <f>G46-F46</f>
        <v>0</v>
      </c>
    </row>
    <row r="47" spans="1:9" ht="13.8" x14ac:dyDescent="0.25">
      <c r="A47" s="399"/>
      <c r="B47" s="374"/>
      <c r="C47" s="402"/>
      <c r="D47" s="402"/>
      <c r="E47" s="402"/>
      <c r="F47" s="403"/>
      <c r="G47" s="403"/>
      <c r="H47" s="413"/>
    </row>
    <row r="48" spans="1:9" ht="16.2" x14ac:dyDescent="0.25">
      <c r="A48" s="414" t="s">
        <v>234</v>
      </c>
      <c r="B48" s="415"/>
      <c r="C48" s="416">
        <f t="shared" ref="C48:H48" si="18">C40+C42+C44+C46</f>
        <v>2608112.0714729978</v>
      </c>
      <c r="D48" s="416">
        <f t="shared" si="18"/>
        <v>2804189.7899939688</v>
      </c>
      <c r="E48" s="416">
        <f t="shared" si="18"/>
        <v>196077.71852097125</v>
      </c>
      <c r="F48" s="417">
        <f t="shared" si="18"/>
        <v>2874951.2776454892</v>
      </c>
      <c r="G48" s="417">
        <f t="shared" si="18"/>
        <v>3091089.9526454895</v>
      </c>
      <c r="H48" s="418">
        <f t="shared" si="18"/>
        <v>216138.67499999999</v>
      </c>
    </row>
    <row r="49" spans="1:8" ht="13.8" x14ac:dyDescent="0.25">
      <c r="A49" s="102"/>
      <c r="B49" s="99"/>
      <c r="C49" s="100"/>
      <c r="D49" s="100"/>
      <c r="E49" s="100"/>
      <c r="F49" s="100"/>
      <c r="G49" s="100"/>
      <c r="H49" s="99"/>
    </row>
    <row r="50" spans="1:8" s="91" customFormat="1" ht="15.75" customHeight="1" x14ac:dyDescent="0.25">
      <c r="A50" s="74" t="s">
        <v>235</v>
      </c>
      <c r="B50" s="103"/>
      <c r="C50" s="100"/>
      <c r="D50" s="100"/>
      <c r="E50" s="100"/>
      <c r="F50" s="100"/>
      <c r="G50" s="100"/>
      <c r="H50" s="99"/>
    </row>
    <row r="51" spans="1:8" s="91" customFormat="1" ht="15.75" customHeight="1" x14ac:dyDescent="0.25">
      <c r="A51" s="419" t="s">
        <v>174</v>
      </c>
      <c r="B51" s="103"/>
      <c r="C51" s="100"/>
      <c r="D51" s="100"/>
      <c r="E51" s="100"/>
      <c r="F51" s="100"/>
      <c r="G51" s="100"/>
      <c r="H51" s="99"/>
    </row>
    <row r="52" spans="1:8" s="91" customFormat="1" ht="15.75" customHeight="1" x14ac:dyDescent="0.25">
      <c r="A52" s="419" t="s">
        <v>143</v>
      </c>
      <c r="B52" s="420"/>
      <c r="C52" s="420"/>
      <c r="D52" s="420"/>
      <c r="E52" s="420"/>
      <c r="F52" s="420"/>
      <c r="G52" s="420"/>
      <c r="H52" s="420"/>
    </row>
    <row r="53" spans="1:8" s="91" customFormat="1" ht="15.75" customHeight="1" x14ac:dyDescent="0.25">
      <c r="A53" s="419" t="s">
        <v>142</v>
      </c>
      <c r="B53" s="421"/>
      <c r="C53" s="421"/>
      <c r="D53" s="421"/>
      <c r="E53" s="421"/>
      <c r="F53" s="421"/>
      <c r="G53" s="421"/>
      <c r="H53" s="421"/>
    </row>
    <row r="54" spans="1:8" s="91" customFormat="1" ht="15.75" customHeight="1" x14ac:dyDescent="0.25">
      <c r="A54" s="344" t="s">
        <v>141</v>
      </c>
      <c r="B54" s="74"/>
      <c r="C54" s="74"/>
      <c r="D54" s="74"/>
      <c r="E54" s="74"/>
      <c r="F54" s="74"/>
      <c r="G54" s="74"/>
      <c r="H54" s="74"/>
    </row>
    <row r="55" spans="1:8" s="91" customFormat="1" x14ac:dyDescent="0.25"/>
    <row r="56" spans="1:8" s="91" customFormat="1" x14ac:dyDescent="0.25"/>
    <row r="57" spans="1:8" s="91" customFormat="1" x14ac:dyDescent="0.25"/>
    <row r="58" spans="1:8" s="91" customFormat="1" x14ac:dyDescent="0.25"/>
    <row r="59" spans="1:8" s="91" customFormat="1" x14ac:dyDescent="0.25"/>
    <row r="60" spans="1:8" s="91" customFormat="1" x14ac:dyDescent="0.25"/>
    <row r="61" spans="1:8" s="91" customFormat="1" x14ac:dyDescent="0.25"/>
    <row r="62" spans="1:8" s="91" customFormat="1" x14ac:dyDescent="0.25"/>
    <row r="63" spans="1:8" s="91" customFormat="1" x14ac:dyDescent="0.25"/>
    <row r="64" spans="1:8"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sheetData>
  <mergeCells count="2">
    <mergeCell ref="C3:E3"/>
    <mergeCell ref="F3:H3"/>
  </mergeCells>
  <pageMargins left="0.5" right="0.17" top="0.42" bottom="0.17" header="0.17" footer="0.17"/>
  <pageSetup scale="73" orientation="landscape" r:id="rId1"/>
  <ignoredErrors>
    <ignoredError sqref="D9:E9 G9 G4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 2 Mexico</vt:lpstr>
      <vt:lpstr>Tab 3A WTO Raw  </vt:lpstr>
      <vt:lpstr>Table 3B Raw </vt:lpstr>
      <vt:lpstr>Tab 4 Refined</vt:lpstr>
      <vt:lpstr>Tab 5 FTA </vt:lpstr>
      <vt:lpstr>Tab 6,7 Re-Export </vt:lpstr>
      <vt:lpstr>Table 8A FY 2019</vt:lpstr>
      <vt:lpstr>Table 8B FY 2020</vt:lpstr>
      <vt:lpstr>Table 9 Re-Export</vt:lpstr>
      <vt:lpstr>Tab 10 SCP</vt:lpstr>
      <vt:lpstr>'Cover Page '!Print_Area</vt:lpstr>
      <vt:lpstr>'Tab 10 SCP'!Print_Area</vt:lpstr>
      <vt:lpstr>'Tab 2 Mexico'!Print_Area</vt:lpstr>
      <vt:lpstr>'Tab 3A WTO Raw  '!Print_Area</vt:lpstr>
      <vt:lpstr>'Tab 4 Refined'!Print_Area</vt:lpstr>
      <vt:lpstr>'Tab 5 FTA '!Print_Area</vt:lpstr>
      <vt:lpstr>'Tab 6,7 Re-Export '!Print_Area</vt:lpstr>
      <vt:lpstr>'Table 1 WASDE'!Print_Area</vt:lpstr>
      <vt:lpstr>'Table 3B Raw '!Print_Area</vt:lpstr>
      <vt:lpstr>'Table 8A FY 2019'!Print_Area</vt:lpstr>
      <vt:lpstr>'Table 8B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2019-07-08T18:34:56Z</cp:lastPrinted>
  <dcterms:created xsi:type="dcterms:W3CDTF">2008-01-25T21:12:54Z</dcterms:created>
  <dcterms:modified xsi:type="dcterms:W3CDTF">2019-07-11T16:16:40Z</dcterms:modified>
</cp:coreProperties>
</file>