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Circular\Publish External\FY 2021\"/>
    </mc:Choice>
  </mc:AlternateContent>
  <xr:revisionPtr revIDLastSave="0" documentId="13_ncr:1_{FD0BD92F-B17C-4A4F-974E-621DA01BE0AA}" xr6:coauthVersionLast="45" xr6:coauthVersionMax="45" xr10:uidLastSave="{00000000-0000-0000-0000-000000000000}"/>
  <bookViews>
    <workbookView xWindow="-108" yWindow="-108" windowWidth="23256" windowHeight="12576" tabRatio="925" xr2:uid="{00000000-000D-0000-FFFF-FFFF00000000}"/>
  </bookViews>
  <sheets>
    <sheet name="Cover Page " sheetId="139" r:id="rId1"/>
    <sheet name="Table 1 WASDE" sheetId="74" r:id="rId2"/>
    <sheet name="Table 2 Mexico" sheetId="12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1" sheetId="200" r:id="rId8"/>
    <sheet name="Table 9 Re-Export" sheetId="186" r:id="rId9"/>
    <sheet name="Tables 10A,10B SCP" sheetId="45" r:id="rId10"/>
  </sheets>
  <externalReferences>
    <externalReference r:id="rId11"/>
  </externalReferences>
  <definedNames>
    <definedName name="CCCInv" localSheetId="7">#REF!</definedName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 localSheetId="7">[1]ExtractFileForDirect!#REF!</definedName>
    <definedName name="DirectPaymentsExtract">[1]ExtractFileForDirect!#REF!</definedName>
    <definedName name="DirectPaymentYield" localSheetId="7">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 localSheetId="7">#REF!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 localSheetId="7">#REF!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'Cover Page '!$B$3:$P$13</definedName>
    <definedName name="_xlnm.Print_Area" localSheetId="1">'Table 1 WASDE'!$A$1:$Q$31</definedName>
    <definedName name="_xlnm.Print_Area" localSheetId="2">'Table 2 Mexico'!$A$1:$N$30</definedName>
    <definedName name="_xlnm.Print_Area" localSheetId="3">'Table 3 WTO Raw  '!$A$1:$S$51</definedName>
    <definedName name="_xlnm.Print_Area" localSheetId="4">'Table 4 Refined'!$A$1:$P$25</definedName>
    <definedName name="_xlnm.Print_Area" localSheetId="5">'Table 5 FTAs '!$A$1:$S$42</definedName>
    <definedName name="_xlnm.Print_Area" localSheetId="7">'Table 8 FY 2021'!$A$1:$H$59</definedName>
    <definedName name="_xlnm.Print_Area" localSheetId="8">'Table 9 Re-Export'!$A$1:$L$66</definedName>
    <definedName name="_xlnm.Print_Area" localSheetId="9">'Tables 10A,10B SCP'!$A$1:$T$26</definedName>
    <definedName name="_xlnm.Print_Area" localSheetId="6">'Tables 6,7 Re-Export '!$A$1:$N$50</definedName>
    <definedName name="_xlnm.Print_Area">#N/A</definedName>
    <definedName name="_xlnm.Print_Titles">#N/A</definedName>
    <definedName name="Production" localSheetId="7">#REF!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localSheetId="0" hidden="1">{"Sim",1,"Output 1","MProd!$U$230","1","4","10,000","298503897"}</definedName>
    <definedName name="XLSIMSIM" localSheetId="7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7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20" i="45" l="1"/>
  <c r="D22" i="45" s="1"/>
  <c r="D11" i="54"/>
  <c r="C50" i="200" l="1"/>
  <c r="D8" i="54" l="1"/>
  <c r="D9" i="54"/>
  <c r="D10" i="54"/>
  <c r="D12" i="54"/>
  <c r="D15" i="54"/>
  <c r="D27" i="54"/>
  <c r="D26" i="54" s="1"/>
  <c r="D28" i="54"/>
  <c r="D7" i="54"/>
  <c r="C8" i="45" l="1"/>
  <c r="C12" i="8" l="1"/>
  <c r="C14" i="8" s="1"/>
  <c r="D11" i="74"/>
  <c r="C21" i="116"/>
  <c r="D9" i="74" l="1"/>
  <c r="D20" i="74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6" i="1"/>
  <c r="D37" i="1"/>
  <c r="D38" i="1"/>
  <c r="D39" i="1"/>
  <c r="D40" i="1"/>
  <c r="D41" i="1"/>
  <c r="D42" i="1"/>
  <c r="D43" i="1"/>
  <c r="D5" i="1"/>
  <c r="D22" i="74"/>
  <c r="D24" i="74"/>
  <c r="C24" i="12"/>
  <c r="D12" i="74" s="1"/>
  <c r="D23" i="74" s="1"/>
  <c r="E46" i="45" l="1"/>
  <c r="G46" i="45" s="1"/>
  <c r="C46" i="45"/>
  <c r="F46" i="45" l="1"/>
  <c r="C22" i="45"/>
  <c r="F22" i="45"/>
  <c r="B21" i="116"/>
  <c r="N21" i="116" l="1"/>
  <c r="R22" i="54" l="1"/>
  <c r="R17" i="54"/>
  <c r="S14" i="54" l="1"/>
  <c r="N7" i="116" l="1"/>
  <c r="N8" i="116"/>
  <c r="N10" i="116"/>
  <c r="N6" i="116"/>
  <c r="N25" i="116"/>
  <c r="N23" i="116"/>
  <c r="N20" i="116"/>
  <c r="B10" i="45"/>
  <c r="C7" i="45"/>
  <c r="C10" i="45" s="1"/>
  <c r="N10" i="45"/>
  <c r="P12" i="74"/>
  <c r="P11" i="74"/>
  <c r="P9" i="74"/>
  <c r="E6" i="200"/>
  <c r="F6" i="200"/>
  <c r="G6" i="200"/>
  <c r="H6" i="200"/>
  <c r="E7" i="200"/>
  <c r="F7" i="200"/>
  <c r="G7" i="200"/>
  <c r="H7" i="200"/>
  <c r="F8" i="200"/>
  <c r="B9" i="200"/>
  <c r="C9" i="200"/>
  <c r="F9" i="200"/>
  <c r="E12" i="200"/>
  <c r="F12" i="200"/>
  <c r="G12" i="200"/>
  <c r="G19" i="200" s="1"/>
  <c r="E13" i="200"/>
  <c r="F13" i="200"/>
  <c r="G13" i="200"/>
  <c r="H13" i="200" s="1"/>
  <c r="E14" i="200"/>
  <c r="F14" i="200"/>
  <c r="G14" i="200"/>
  <c r="H14" i="200" s="1"/>
  <c r="E17" i="200"/>
  <c r="F17" i="200"/>
  <c r="G17" i="200"/>
  <c r="H17" i="200" s="1"/>
  <c r="E18" i="200"/>
  <c r="F18" i="200"/>
  <c r="G18" i="200"/>
  <c r="H18" i="200" s="1"/>
  <c r="B19" i="200"/>
  <c r="B44" i="200" s="1"/>
  <c r="C19" i="200"/>
  <c r="D19" i="200"/>
  <c r="E19" i="200" s="1"/>
  <c r="F19" i="200"/>
  <c r="F23" i="200"/>
  <c r="F24" i="200"/>
  <c r="F42" i="200" s="1"/>
  <c r="G24" i="200"/>
  <c r="E27" i="200"/>
  <c r="F27" i="200"/>
  <c r="G27" i="200"/>
  <c r="E28" i="200"/>
  <c r="F28" i="200"/>
  <c r="G28" i="200"/>
  <c r="F31" i="200"/>
  <c r="F32" i="200"/>
  <c r="G32" i="200"/>
  <c r="F35" i="200"/>
  <c r="G36" i="200"/>
  <c r="F36" i="200"/>
  <c r="F39" i="200"/>
  <c r="F40" i="200"/>
  <c r="G40" i="200"/>
  <c r="B42" i="200"/>
  <c r="C42" i="200"/>
  <c r="C44" i="200" s="1"/>
  <c r="C52" i="200" s="1"/>
  <c r="D46" i="200"/>
  <c r="E46" i="200" s="1"/>
  <c r="H46" i="200"/>
  <c r="D48" i="200"/>
  <c r="E48" i="200"/>
  <c r="H48" i="200"/>
  <c r="D50" i="200"/>
  <c r="E50" i="200" s="1"/>
  <c r="H50" i="200"/>
  <c r="P13" i="74" l="1"/>
  <c r="H27" i="200"/>
  <c r="H28" i="200"/>
  <c r="H36" i="200"/>
  <c r="E39" i="200"/>
  <c r="E31" i="200"/>
  <c r="H40" i="200"/>
  <c r="H32" i="200"/>
  <c r="H24" i="200"/>
  <c r="F44" i="200"/>
  <c r="F52" i="200" s="1"/>
  <c r="H19" i="200"/>
  <c r="E40" i="200"/>
  <c r="G39" i="200"/>
  <c r="H39" i="200" s="1"/>
  <c r="E36" i="200"/>
  <c r="E32" i="200"/>
  <c r="G31" i="200"/>
  <c r="H31" i="200" s="1"/>
  <c r="E24" i="200"/>
  <c r="H12" i="200"/>
  <c r="B46" i="1"/>
  <c r="D8" i="200" s="1"/>
  <c r="E8" i="200" l="1"/>
  <c r="D9" i="200"/>
  <c r="G8" i="200"/>
  <c r="C11" i="74"/>
  <c r="B26" i="116"/>
  <c r="N26" i="116" s="1"/>
  <c r="B25" i="116"/>
  <c r="E48" i="116"/>
  <c r="D48" i="116"/>
  <c r="C48" i="116"/>
  <c r="B48" i="116"/>
  <c r="G9" i="200" l="1"/>
  <c r="H9" i="200" s="1"/>
  <c r="H8" i="200"/>
  <c r="E9" i="200"/>
  <c r="P8" i="74"/>
  <c r="B28" i="116"/>
  <c r="N28" i="116" s="1"/>
  <c r="C44" i="1"/>
  <c r="D44" i="1" s="1"/>
  <c r="D46" i="1" s="1"/>
  <c r="D8" i="74" s="1"/>
  <c r="D19" i="74" l="1"/>
  <c r="C46" i="1"/>
  <c r="C8" i="74" s="1"/>
  <c r="R6" i="54" l="1"/>
  <c r="R30" i="54" s="1"/>
  <c r="F26" i="54" l="1"/>
  <c r="F22" i="54"/>
  <c r="F17" i="54"/>
  <c r="F6" i="54"/>
  <c r="C24" i="54"/>
  <c r="C23" i="54"/>
  <c r="C20" i="54"/>
  <c r="S8" i="54"/>
  <c r="S9" i="54"/>
  <c r="S10" i="54"/>
  <c r="S11" i="54"/>
  <c r="S12" i="54"/>
  <c r="S15" i="54"/>
  <c r="S7" i="54"/>
  <c r="D20" i="54" l="1"/>
  <c r="S20" i="54" s="1"/>
  <c r="D24" i="54"/>
  <c r="S24" i="54" s="1"/>
  <c r="D23" i="54"/>
  <c r="D22" i="54" s="1"/>
  <c r="D19" i="54"/>
  <c r="S19" i="54" s="1"/>
  <c r="D13" i="54"/>
  <c r="D6" i="54" s="1"/>
  <c r="F30" i="54"/>
  <c r="C26" i="54"/>
  <c r="S27" i="54"/>
  <c r="S26" i="54" s="1"/>
  <c r="C17" i="54"/>
  <c r="S18" i="54"/>
  <c r="C22" i="54"/>
  <c r="C6" i="54"/>
  <c r="S23" i="54" l="1"/>
  <c r="S22" i="54" s="1"/>
  <c r="D17" i="54"/>
  <c r="D30" i="54" s="1"/>
  <c r="D10" i="74" s="1"/>
  <c r="D14" i="74" s="1"/>
  <c r="S17" i="54"/>
  <c r="C30" i="54"/>
  <c r="S13" i="54"/>
  <c r="S6" i="54" s="1"/>
  <c r="B26" i="54"/>
  <c r="B22" i="54"/>
  <c r="B17" i="54"/>
  <c r="B6" i="54"/>
  <c r="G26" i="54"/>
  <c r="G22" i="54"/>
  <c r="G17" i="54"/>
  <c r="G6" i="54"/>
  <c r="S30" i="54" l="1"/>
  <c r="D21" i="74"/>
  <c r="D25" i="74" s="1"/>
  <c r="G30" i="54"/>
  <c r="B30" i="54"/>
  <c r="R11" i="1"/>
  <c r="R10" i="1" l="1"/>
  <c r="P46" i="1" l="1"/>
  <c r="C24" i="74" l="1"/>
  <c r="N23" i="12" l="1"/>
  <c r="O46" i="1" l="1"/>
  <c r="Q46" i="1" s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5" i="1"/>
  <c r="C10" i="74" l="1"/>
  <c r="C21" i="74" l="1"/>
  <c r="C22" i="74"/>
  <c r="G45" i="45" l="1"/>
  <c r="E23" i="200" l="1"/>
  <c r="G23" i="200"/>
  <c r="H23" i="200" s="1"/>
  <c r="E35" i="200"/>
  <c r="G35" i="200"/>
  <c r="D42" i="200"/>
  <c r="F45" i="45"/>
  <c r="P10" i="74" l="1"/>
  <c r="E42" i="200"/>
  <c r="D44" i="200"/>
  <c r="H35" i="200"/>
  <c r="G42" i="200"/>
  <c r="E44" i="200" l="1"/>
  <c r="D52" i="200"/>
  <c r="E52" i="200" s="1"/>
  <c r="H42" i="200"/>
  <c r="G44" i="200"/>
  <c r="G52" i="200" l="1"/>
  <c r="H52" i="200" s="1"/>
  <c r="H44" i="200"/>
  <c r="G41" i="45" l="1"/>
  <c r="G42" i="45"/>
  <c r="G43" i="45"/>
  <c r="G28" i="45"/>
  <c r="R18" i="1" l="1"/>
  <c r="R6" i="1" l="1"/>
  <c r="R7" i="1"/>
  <c r="R8" i="1"/>
  <c r="R9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5" i="1"/>
  <c r="F44" i="45" l="1"/>
  <c r="G44" i="45"/>
  <c r="F43" i="45" l="1"/>
  <c r="R46" i="1" l="1"/>
  <c r="P24" i="74" l="1"/>
  <c r="P20" i="74" l="1"/>
  <c r="F42" i="45" l="1"/>
  <c r="C19" i="74" l="1"/>
  <c r="P22" i="74" l="1"/>
  <c r="P23" i="74"/>
  <c r="O11" i="74" l="1"/>
  <c r="O22" i="74" l="1"/>
  <c r="Q22" i="74" s="1"/>
  <c r="Q11" i="74"/>
  <c r="O10" i="74" l="1"/>
  <c r="O21" i="74" l="1"/>
  <c r="F41" i="45"/>
  <c r="B24" i="12" l="1"/>
  <c r="C12" i="74" l="1"/>
  <c r="C23" i="74" s="1"/>
  <c r="O12" i="74" l="1"/>
  <c r="O23" i="74" s="1"/>
  <c r="Q12" i="74" l="1"/>
  <c r="Q23" i="74"/>
  <c r="P8" i="45"/>
  <c r="P7" i="45"/>
  <c r="O10" i="45" l="1"/>
  <c r="P10" i="45" s="1"/>
  <c r="D29" i="45" l="1"/>
  <c r="F28" i="45"/>
  <c r="D30" i="45" l="1"/>
  <c r="G30" i="45" s="1"/>
  <c r="G29" i="45"/>
  <c r="F30" i="45"/>
  <c r="F29" i="45"/>
  <c r="D31" i="45" l="1"/>
  <c r="G31" i="45" s="1"/>
  <c r="F31" i="45"/>
  <c r="D32" i="45" l="1"/>
  <c r="G32" i="45" s="1"/>
  <c r="F32" i="45" l="1"/>
  <c r="D33" i="45"/>
  <c r="G33" i="45" s="1"/>
  <c r="D34" i="45"/>
  <c r="G34" i="45" s="1"/>
  <c r="F33" i="45"/>
  <c r="D35" i="45" l="1"/>
  <c r="G35" i="45" s="1"/>
  <c r="F34" i="45"/>
  <c r="D36" i="45" l="1"/>
  <c r="G36" i="45" s="1"/>
  <c r="F35" i="45"/>
  <c r="D37" i="45" l="1"/>
  <c r="G37" i="45" s="1"/>
  <c r="F36" i="45"/>
  <c r="F37" i="45" l="1"/>
  <c r="D38" i="45"/>
  <c r="G38" i="45" s="1"/>
  <c r="F38" i="45" l="1"/>
  <c r="D39" i="45"/>
  <c r="G39" i="45" s="1"/>
  <c r="F39" i="45" l="1"/>
  <c r="D40" i="45"/>
  <c r="F40" i="45" l="1"/>
  <c r="G40" i="45"/>
  <c r="O14" i="8" l="1"/>
  <c r="P8" i="8"/>
  <c r="P7" i="8" l="1"/>
  <c r="N24" i="12" l="1"/>
  <c r="O8" i="74" l="1"/>
  <c r="O19" i="74" l="1"/>
  <c r="P21" i="74"/>
  <c r="Q10" i="74"/>
  <c r="Q21" i="74" l="1"/>
  <c r="P11" i="8" l="1"/>
  <c r="P12" i="8" l="1"/>
  <c r="N14" i="8"/>
  <c r="P14" i="8" s="1"/>
  <c r="B14" i="8"/>
  <c r="C9" i="74" s="1"/>
  <c r="C20" i="74" s="1"/>
  <c r="C25" i="74" s="1"/>
  <c r="C14" i="74" l="1"/>
  <c r="Q8" i="74" l="1"/>
  <c r="P7" i="74"/>
  <c r="P19" i="74"/>
  <c r="P14" i="74"/>
  <c r="Q19" i="74" l="1"/>
  <c r="P25" i="74"/>
  <c r="P18" i="74"/>
  <c r="O13" i="74"/>
  <c r="Q13" i="74" l="1"/>
  <c r="O24" i="74"/>
  <c r="Q24" i="74" l="1"/>
  <c r="O9" i="74" l="1"/>
  <c r="Q9" i="74" l="1"/>
  <c r="O14" i="74"/>
  <c r="O20" i="74"/>
  <c r="O7" i="74"/>
  <c r="Q7" i="74" s="1"/>
  <c r="Q20" i="74" l="1"/>
  <c r="O18" i="74"/>
  <c r="Q18" i="74" s="1"/>
  <c r="O25" i="74"/>
  <c r="Q25" i="74" s="1"/>
  <c r="Q14" i="74"/>
</calcChain>
</file>

<file path=xl/sharedStrings.xml><?xml version="1.0" encoding="utf-8"?>
<sst xmlns="http://schemas.openxmlformats.org/spreadsheetml/2006/main" count="519" uniqueCount="330">
  <si>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</si>
  <si>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</si>
  <si>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</si>
  <si>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</si>
  <si>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</si>
  <si>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</si>
  <si>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</si>
  <si>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</si>
  <si>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</si>
  <si>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</si>
  <si>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</si>
  <si>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</si>
  <si>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</si>
  <si>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</si>
  <si>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</si>
  <si>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</si>
  <si>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</si>
  <si>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</si>
  <si>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</si>
  <si>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</si>
  <si>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</si>
  <si>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</si>
  <si>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</si>
  <si>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</si>
  <si>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</si>
  <si>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</si>
  <si>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</si>
  <si>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</si>
  <si>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</si>
  <si>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</si>
  <si>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</si>
  <si>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</si>
  <si>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</si>
  <si>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</si>
  <si>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</si>
  <si>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</si>
  <si>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</si>
  <si>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</si>
  <si>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</si>
  <si>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</si>
  <si>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</si>
  <si>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</si>
  <si>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</si>
  <si>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</si>
  <si>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</si>
  <si>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</si>
  <si>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</si>
  <si>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</si>
  <si>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</si>
  <si>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</si>
  <si>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</si>
  <si>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</si>
  <si>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Sub-Total Free Trade Agreements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</si>
  <si>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</si>
  <si>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</si>
  <si>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</si>
  <si>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</si>
  <si>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</si>
  <si>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</si>
  <si>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</si>
  <si>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</si>
  <si>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</si>
  <si>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</si>
  <si>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</si>
  <si>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</si>
  <si>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</si>
  <si>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</si>
  <si>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</si>
  <si>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</si>
  <si>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</si>
  <si>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 xml:space="preserve">Baltimore, MD           </t>
  </si>
  <si>
    <t xml:space="preserve">El Paso, TX             </t>
  </si>
  <si>
    <t xml:space="preserve">Laredo, TX              </t>
  </si>
  <si>
    <t xml:space="preserve">Mobile, AL              </t>
  </si>
  <si>
    <t xml:space="preserve">Nogales, AZ             </t>
  </si>
  <si>
    <t>Philadelphia, PA</t>
  </si>
  <si>
    <t xml:space="preserve">San Diego, CA        </t>
  </si>
  <si>
    <t xml:space="preserve">San Juan, PR            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</si>
  <si>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</si>
  <si>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</si>
  <si>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</si>
  <si>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</si>
  <si>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</si>
  <si>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</si>
  <si>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</si>
  <si>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FY 2002/03</t>
  </si>
  <si>
    <t>FY 2003/04</t>
  </si>
  <si>
    <t>FY 2004/05</t>
  </si>
  <si>
    <t>FY 2005/06</t>
  </si>
  <si>
    <t>FY 2006/07</t>
  </si>
  <si>
    <t>FY 2007/08</t>
  </si>
  <si>
    <t>FY 2008/09</t>
  </si>
  <si>
    <t>FY 2009/10</t>
  </si>
  <si>
    <t>FY 2010/11</t>
  </si>
  <si>
    <t>FY 2011/12</t>
  </si>
  <si>
    <t>FY 2012/13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</si>
  <si>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</si>
  <si>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</si>
  <si>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</si>
  <si>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</si>
  <si>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</si>
  <si>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</si>
  <si>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</si>
  <si>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</si>
  <si>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</si>
  <si>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</si>
  <si>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</si>
  <si>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</si>
  <si>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</si>
  <si>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</si>
  <si>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</si>
  <si>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</si>
  <si>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</si>
  <si>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</si>
  <si>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</si>
  <si>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 xml:space="preserve">2/ Raw value is commercial weight multiplied by a factor of 1.06. </t>
  </si>
  <si>
    <t>FY 2013/14</t>
  </si>
  <si>
    <t>FY 2014/15</t>
  </si>
  <si>
    <t>FY 2014</t>
  </si>
  <si>
    <t>Tampa, FL</t>
  </si>
  <si>
    <t>FY 2015:</t>
  </si>
  <si>
    <t>FY 2015</t>
  </si>
  <si>
    <t>FY 2015/16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</si>
  <si>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</si>
  <si>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</si>
  <si>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</si>
  <si>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</si>
  <si>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</si>
  <si>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</si>
  <si>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</si>
  <si>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</si>
  <si>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</si>
  <si>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</si>
  <si>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</si>
  <si>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</si>
  <si>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</si>
  <si>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</si>
  <si>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</si>
  <si>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>FY 2016:</t>
  </si>
  <si>
    <t>Savannah, GA</t>
  </si>
  <si>
    <t>FY 2016/17</t>
  </si>
  <si>
    <t xml:space="preserve">Short Tons, Raw Value </t>
  </si>
  <si>
    <t>Factor for Metric tons to Short Tons: 1.10231125</t>
  </si>
  <si>
    <t>Seattle, WA</t>
  </si>
  <si>
    <t>FY 2017:</t>
  </si>
  <si>
    <t>FY 2016</t>
  </si>
  <si>
    <t>FY 2017/18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</si>
  <si>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</si>
  <si>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</si>
  <si>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</si>
  <si>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</si>
  <si>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</si>
  <si>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</si>
  <si>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2/ For all sugar imports from Mexico, see Table 2, U.S. Imports of Sugar from Mexico. </t>
  </si>
  <si>
    <t xml:space="preserve">1/ For all sugar imports from Mexico, see Table 2, U.S. Imports of Sugar from Mexico. </t>
  </si>
  <si>
    <t>March</t>
  </si>
  <si>
    <t>Canada</t>
  </si>
  <si>
    <t>April</t>
  </si>
  <si>
    <t>2/ The current and previous months are forecasts. Sources: U.S. Census and FAS.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</si>
  <si>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</si>
  <si>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</si>
  <si>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</si>
  <si>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</si>
  <si>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</si>
  <si>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</si>
  <si>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</si>
  <si>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</si>
  <si>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</si>
  <si>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</si>
  <si>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New York, NY</t>
  </si>
  <si>
    <t>Los Angeles, CA</t>
  </si>
  <si>
    <t>NA = data not available.</t>
  </si>
  <si>
    <t>5/  Balances may vary slightly from previously published figures due to corrections or adjustments to reported transactions.</t>
  </si>
  <si>
    <t>Entries-to-date</t>
  </si>
  <si>
    <t>FY 2018/19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</si>
  <si>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</si>
  <si>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</si>
  <si>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</si>
  <si>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</si>
  <si>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</si>
  <si>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</si>
  <si>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</si>
  <si>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</si>
  <si>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</si>
  <si>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</si>
  <si>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</si>
  <si>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</si>
  <si>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</si>
  <si>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</si>
  <si>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</si>
  <si>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</si>
  <si>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</si>
  <si>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</si>
  <si>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 xml:space="preserve">Panama, General </t>
  </si>
  <si>
    <t>FY 2019:</t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</si>
  <si>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</si>
  <si>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July-September </t>
  </si>
  <si>
    <t>FY 2018</t>
  </si>
  <si>
    <t>Eswatini (Swaziland)</t>
  </si>
  <si>
    <t xml:space="preserve">October-December </t>
  </si>
  <si>
    <t>CY 2020</t>
  </si>
  <si>
    <t xml:space="preserve">Metric Tons, Raw Value  </t>
  </si>
  <si>
    <t>Totals may not add due to rounding.</t>
  </si>
  <si>
    <t xml:space="preserve">January-March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</si>
  <si>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</si>
  <si>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 xml:space="preserve">San Francisco, CA  </t>
  </si>
  <si>
    <t xml:space="preserve">Dominican Republic </t>
  </si>
  <si>
    <t>FY 2019/20</t>
  </si>
  <si>
    <t>Others</t>
  </si>
  <si>
    <t>FY 2006</t>
  </si>
  <si>
    <t>FY 2007</t>
  </si>
  <si>
    <t>FY 2008</t>
  </si>
  <si>
    <t>FY 2009</t>
  </si>
  <si>
    <t>FY 2010</t>
  </si>
  <si>
    <t>Table 7A</t>
  </si>
  <si>
    <t>FY 2020 TRQ</t>
  </si>
  <si>
    <t xml:space="preserve">Source: U.S. Customs and Border Protection, Weekly Quota Status Report.  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</si>
  <si>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</si>
  <si>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</si>
  <si>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</si>
  <si>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</si>
  <si>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</si>
  <si>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</si>
  <si>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</si>
  <si>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</si>
  <si>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</si>
  <si>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Mexico 2/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</si>
  <si>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</si>
  <si>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</si>
  <si>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</si>
  <si>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</si>
  <si>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</si>
  <si>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</si>
  <si>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</si>
  <si>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FY 2021 WTO Raw sugar TRQ:</t>
  </si>
  <si>
    <t>FY 2021 WTO Refined sugar TRQ:</t>
  </si>
  <si>
    <t>--------- MTRV --------</t>
  </si>
  <si>
    <t>---------- STRV -----------</t>
  </si>
  <si>
    <t xml:space="preserve">CAFTA/DR CY 2021 </t>
  </si>
  <si>
    <t>Peru CY 2021</t>
  </si>
  <si>
    <t>Panama CY 2021</t>
  </si>
  <si>
    <t>Oct-Dec 2020</t>
  </si>
  <si>
    <t>Jan-Sep 2021</t>
  </si>
  <si>
    <t>Colombia CY 2021</t>
  </si>
  <si>
    <t>1/  October 1, 2020 - September 30, 2021.</t>
  </si>
  <si>
    <t>CY 2021</t>
  </si>
  <si>
    <t>FY 2021</t>
  </si>
  <si>
    <t>2/ Determined not to have a trade surplus as defined under the Free Trade Agreements, and thus the CY 2020 TRQs are zero (84 FR 66960).</t>
  </si>
  <si>
    <t>Chile was determined to have no trade surplus as defined under the Free Trade Agreement, and thus the CY 2020 TRQ is zero (84 FR 66960).</t>
  </si>
  <si>
    <t>Morocco was determined to have no trade surplus as defined under the Free Trade Agreement, and thus the CY 2020 TRQ is zero (84 FR 66960).</t>
  </si>
  <si>
    <t>Buffalo, NY</t>
  </si>
  <si>
    <t>8/  Reporting deadline is the end of the calendar quarter following the quarter in which the transaction occurs.  Monthly totals are preliminary until after reporting deadline.</t>
  </si>
  <si>
    <r>
      <t xml:space="preserve">6/  Forecast of </t>
    </r>
    <r>
      <rPr>
        <b/>
        <sz val="14"/>
        <rFont val="Arial"/>
        <family val="2"/>
      </rPr>
      <t>308,244</t>
    </r>
    <r>
      <rPr>
        <sz val="14"/>
        <rFont val="Arial"/>
        <family val="2"/>
      </rPr>
      <t xml:space="preserve"> MT for refiner transfers is based on a linear trend of FY 2010-2019 of combined SCP exports and Polyhydric use.  </t>
    </r>
  </si>
  <si>
    <t>na</t>
  </si>
  <si>
    <r>
      <t xml:space="preserve">7/  Forecast of </t>
    </r>
    <r>
      <rPr>
        <b/>
        <sz val="14"/>
        <rFont val="Arial"/>
        <family val="2"/>
      </rPr>
      <t>320,658</t>
    </r>
    <r>
      <rPr>
        <sz val="14"/>
        <rFont val="Arial"/>
        <family val="2"/>
      </rPr>
      <t xml:space="preserve"> MT for refiner transfers is based on a linear trend of FY 2011-2020 of combined SCP exports and Polyhydric use.  </t>
    </r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</si>
  <si>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</si>
  <si>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</si>
  <si>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r>
      <t>April-June</t>
    </r>
    <r>
      <rPr>
        <vertAlign val="superscript"/>
        <sz val="14"/>
        <rFont val="Arial"/>
        <family val="2"/>
      </rPr>
      <t xml:space="preserve"> </t>
    </r>
    <r>
      <rPr>
        <sz val="14"/>
        <rFont val="Arial"/>
        <family val="2"/>
      </rPr>
      <t>8/</t>
    </r>
  </si>
  <si>
    <t xml:space="preserve">FY 2013 2/ </t>
  </si>
  <si>
    <t>FY 2020 6/</t>
  </si>
  <si>
    <r>
      <t>FY 2021</t>
    </r>
    <r>
      <rPr>
        <vertAlign val="superscript"/>
        <sz val="14"/>
        <rFont val="Arial"/>
        <family val="2"/>
      </rPr>
      <t xml:space="preserve"> </t>
    </r>
    <r>
      <rPr>
        <sz val="14"/>
        <rFont val="Arial"/>
        <family val="2"/>
      </rPr>
      <t>7/</t>
    </r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</si>
  <si>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</si>
  <si>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>July-Sep 2020</t>
  </si>
  <si>
    <t>Canada CY 2021</t>
  </si>
  <si>
    <t>Nov</t>
  </si>
  <si>
    <t>Dec</t>
  </si>
  <si>
    <t>Miami, FL</t>
  </si>
  <si>
    <t>1/ These TRQs are established on a calendar year basis (84 FR 66960 and 85 FR 39660).</t>
  </si>
  <si>
    <t xml:space="preserve">Sep-21 </t>
  </si>
  <si>
    <t xml:space="preserve">Oct-20 Forecast   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</si>
  <si>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</si>
  <si>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</si>
  <si>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</si>
  <si>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</si>
  <si>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</si>
  <si>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</si>
  <si>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</si>
  <si>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</si>
  <si>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</t>
  </si>
  <si>
    <t xml:space="preserve">Aug-21 </t>
  </si>
  <si>
    <t>FY 2021 Entries-to-date</t>
  </si>
  <si>
    <r>
      <t>Table 2 -- U.S. Imports of Sugar from Mexico, Fiscal Year (FY) 2021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</si>
  <si>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Jan-21  </t>
  </si>
  <si>
    <t xml:space="preserve">Feb-21   </t>
  </si>
  <si>
    <t xml:space="preserve">Oct-20     </t>
  </si>
  <si>
    <t xml:space="preserve">Nov-20     </t>
  </si>
  <si>
    <t xml:space="preserve">Dec-20  </t>
  </si>
  <si>
    <t>------------------------ FY 2021 ---------------------</t>
  </si>
  <si>
    <t>Table 3 -- U.S. Raw Sugar Tariff-Rate Quota (TRQ) WTO Allocations and Entries By Month, Fiscal Year (FY) 2021</t>
  </si>
  <si>
    <t>Table 1 -- U.S. Monthly Sugar Imports, Fiscal Year (FY) 2021</t>
  </si>
  <si>
    <t>------------------------Fiscal Year 2021-----------------------</t>
  </si>
  <si>
    <t>Table 4 -- U.S. Refined Sugar Tariff-Rate Quota (TRQ) WTO Allocations and Entries By Month, Fiscal Year (FY) 2021</t>
  </si>
  <si>
    <t xml:space="preserve">2/ The tranches of the FY 2021 specialty sugar TRQ open as follows in MTRV (85 FR 41226).  </t>
  </si>
  <si>
    <t>1/ On July 9, 2020, USDA set the raw sugar TRQ at the minimum level to which the United States is committed in the Uruguay Round Agreement on Agriculture.</t>
  </si>
  <si>
    <t xml:space="preserve"> Fiscal Year (FY) 2021</t>
  </si>
  <si>
    <t xml:space="preserve"> Jan-Sep 2020</t>
  </si>
  <si>
    <t>Oct-20</t>
  </si>
  <si>
    <t>Table 7A -- U.S. Raw Sugar Imports Under the U.S. Sugar Re-Export Program, Fiscal Year (FY) 2021</t>
  </si>
  <si>
    <t xml:space="preserve">Table 6 -- U.S. Refined Sugar Reported for Export Credit Under the U.S. Refined Sugar Re-Export Program, Fiscal Year (FY) 2021 1/ </t>
  </si>
  <si>
    <t>Table 10A -- U.S. Sugar-Containing Products Tariff-Rate Quota (TRQ) Allocations and Entries By Month, Fiscal Year (FY) 2021 1/</t>
  </si>
  <si>
    <r>
      <t>Table 5 -- Sugar Imports During Fiscal Year (FY) 2021 Under Free Trade Agreement Tariff-Rate Quotas 1/</t>
    </r>
    <r>
      <rPr>
        <b/>
        <sz val="14"/>
        <rFont val="Arial"/>
        <family val="2"/>
      </rPr>
      <t xml:space="preserve"> </t>
    </r>
  </si>
  <si>
    <t>CY 2021 TRQ</t>
  </si>
  <si>
    <t xml:space="preserve">Oct-21     </t>
  </si>
  <si>
    <t xml:space="preserve">Nov-21     </t>
  </si>
  <si>
    <t xml:space="preserve">Dec-21  </t>
  </si>
  <si>
    <t xml:space="preserve">CY 2020 </t>
  </si>
  <si>
    <t>1/ Canada's SCP TRQ allocation under the USMCA (85 FR 39660).</t>
  </si>
  <si>
    <t>TRQ Not entered to date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</si>
  <si>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</si>
  <si>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</si>
  <si>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</si>
  <si>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</si>
  <si>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Entries-to-date</t>
  </si>
  <si>
    <t xml:space="preserve"> Jan-Sep Entries-to-date</t>
  </si>
  <si>
    <t>FY 2020 TRQ Entered in FY 2021</t>
  </si>
  <si>
    <t xml:space="preserve">Shortfall </t>
  </si>
  <si>
    <t>The third tranche of the FY 2021 specialty sugar TRQ will open for 40,000 metric tons raw value on January 22, 2021.  A valid specialty sugar certificate must accompany the imported sugar.</t>
  </si>
  <si>
    <t>FY 2020/21</t>
  </si>
  <si>
    <t>Table 8 -- Estimate of Fiscal Year 2021 U.S. Sugar Imports 1/</t>
  </si>
  <si>
    <t>Table 10B -- U.S. Sugar-Containing Products Tariff-Rate Quota (TRQ) Allocation and Entries for Canada under USMCA, Calendar Year (CY) 2021 1/</t>
  </si>
  <si>
    <t>Canada USMCA Refined</t>
  </si>
  <si>
    <t>Beet</t>
  </si>
  <si>
    <t>Cane</t>
  </si>
  <si>
    <t xml:space="preserve">December 2020 </t>
  </si>
  <si>
    <t>Nov-20 Forecast</t>
  </si>
  <si>
    <t>Change in Forecast, Dec vs Nov</t>
  </si>
  <si>
    <t xml:space="preserve">Change in Forecast, Dec vs Nov </t>
  </si>
  <si>
    <t xml:space="preserve">The December WASDE report shows FY 2021 WTO raw sugar tariff-rate quota (TRQ) shortfall projected at 99,208 short tons raw value (STRV), unchanged from last month.  No information is available about specific countries.  </t>
  </si>
  <si>
    <t>Entered in October 2020 3/</t>
  </si>
  <si>
    <t>3/ FAS revisions based on ACE Quota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</si>
</sst>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#,##0.0;[Red]#,##0.0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u val="singleAccounting"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1"/>
      <color theme="1"/>
      <name val="Arial"/>
      <family val="2"/>
    </font>
    <font>
      <vertAlign val="superscript"/>
      <sz val="14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950">
    <xf numFmtId="0" fontId="0" fillId="0" borderId="0"/>
    <xf numFmtId="43" fontId="3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41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30" fillId="0" borderId="0"/>
    <xf numFmtId="0" fontId="49" fillId="0" borderId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7" fillId="3" borderId="0" applyNumberFormat="0" applyBorder="0" applyAlignment="0" applyProtection="0"/>
    <xf numFmtId="0" fontId="58" fillId="4" borderId="0" applyNumberFormat="0" applyBorder="0" applyAlignment="0" applyProtection="0"/>
    <xf numFmtId="0" fontId="59" fillId="5" borderId="23" applyNumberFormat="0" applyAlignment="0" applyProtection="0"/>
    <xf numFmtId="0" fontId="60" fillId="6" borderId="24" applyNumberFormat="0" applyAlignment="0" applyProtection="0"/>
    <xf numFmtId="0" fontId="61" fillId="6" borderId="23" applyNumberFormat="0" applyAlignment="0" applyProtection="0"/>
    <xf numFmtId="0" fontId="62" fillId="0" borderId="25" applyNumberFormat="0" applyFill="0" applyAlignment="0" applyProtection="0"/>
    <xf numFmtId="0" fontId="63" fillId="7" borderId="26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6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28" fillId="8" borderId="27" applyNumberFormat="0" applyFont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7" fillId="0" borderId="0"/>
    <xf numFmtId="0" fontId="33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33" fillId="0" borderId="0"/>
    <xf numFmtId="9" fontId="33" fillId="0" borderId="0" applyFont="0" applyFill="0" applyBorder="0" applyAlignment="0" applyProtection="0"/>
    <xf numFmtId="0" fontId="25" fillId="0" borderId="0"/>
    <xf numFmtId="0" fontId="33" fillId="0" borderId="0"/>
    <xf numFmtId="9" fontId="33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7" applyNumberFormat="0" applyFont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7" applyNumberFormat="0" applyFont="0" applyAlignment="0" applyProtection="0"/>
    <xf numFmtId="0" fontId="24" fillId="8" borderId="27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0" fontId="3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0" borderId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" borderId="27" applyNumberFormat="0" applyFont="0" applyAlignment="0" applyProtection="0"/>
    <xf numFmtId="0" fontId="20" fillId="8" borderId="2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8" borderId="27" applyNumberFormat="0" applyFont="0" applyAlignment="0" applyProtection="0"/>
    <xf numFmtId="0" fontId="19" fillId="8" borderId="2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7" applyNumberFormat="0" applyFont="0" applyAlignment="0" applyProtection="0"/>
    <xf numFmtId="0" fontId="3" fillId="8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7" applyNumberFormat="0" applyFont="0" applyAlignment="0" applyProtection="0"/>
    <xf numFmtId="0" fontId="2" fillId="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</cellStyleXfs>
  <cellXfs count="698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7" xfId="0" applyBorder="1"/>
    <xf numFmtId="3" fontId="33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6" fillId="0" borderId="8" xfId="0" applyFont="1" applyBorder="1"/>
    <xf numFmtId="3" fontId="33" fillId="0" borderId="0" xfId="0" applyNumberFormat="1" applyFont="1" applyFill="1" applyBorder="1"/>
    <xf numFmtId="0" fontId="39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4" fontId="39" fillId="0" borderId="0" xfId="0" quotePrefix="1" applyNumberFormat="1" applyFont="1" applyBorder="1" applyAlignment="1">
      <alignment horizontal="center"/>
    </xf>
    <xf numFmtId="0" fontId="33" fillId="0" borderId="0" xfId="0" applyFont="1" applyFill="1"/>
    <xf numFmtId="0" fontId="40" fillId="0" borderId="0" xfId="0" applyFont="1" applyFill="1"/>
    <xf numFmtId="37" fontId="0" fillId="0" borderId="0" xfId="0" applyNumberFormat="1" applyFill="1"/>
    <xf numFmtId="14" fontId="0" fillId="0" borderId="0" xfId="0" applyNumberFormat="1"/>
    <xf numFmtId="0" fontId="33" fillId="0" borderId="0" xfId="0" applyFont="1" applyBorder="1"/>
    <xf numFmtId="4" fontId="44" fillId="0" borderId="0" xfId="0" applyNumberFormat="1" applyFont="1"/>
    <xf numFmtId="3" fontId="44" fillId="0" borderId="0" xfId="0" applyNumberFormat="1" applyFont="1"/>
    <xf numFmtId="0" fontId="44" fillId="0" borderId="0" xfId="0" applyFont="1"/>
    <xf numFmtId="3" fontId="33" fillId="0" borderId="0" xfId="0" applyNumberFormat="1" applyFont="1"/>
    <xf numFmtId="9" fontId="0" fillId="0" borderId="0" xfId="14" applyFont="1"/>
    <xf numFmtId="0" fontId="0" fillId="0" borderId="13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0" borderId="4" xfId="0" applyFont="1" applyBorder="1"/>
    <xf numFmtId="0" fontId="34" fillId="0" borderId="0" xfId="0" applyFont="1"/>
    <xf numFmtId="0" fontId="37" fillId="0" borderId="8" xfId="0" applyFont="1" applyBorder="1" applyAlignment="1">
      <alignment horizontal="left" vertical="center"/>
    </xf>
    <xf numFmtId="17" fontId="0" fillId="0" borderId="0" xfId="0" applyNumberFormat="1" applyFill="1" applyBorder="1" applyAlignment="1">
      <alignment horizontal="center" vertical="center"/>
    </xf>
    <xf numFmtId="0" fontId="37" fillId="0" borderId="7" xfId="0" applyFont="1" applyBorder="1" applyAlignment="1">
      <alignment horizontal="left"/>
    </xf>
    <xf numFmtId="14" fontId="73" fillId="0" borderId="5" xfId="0" applyNumberFormat="1" applyFont="1" applyBorder="1" applyAlignment="1">
      <alignment horizontal="center"/>
    </xf>
    <xf numFmtId="14" fontId="73" fillId="0" borderId="0" xfId="0" applyNumberFormat="1" applyFont="1" applyBorder="1" applyAlignment="1">
      <alignment horizontal="center"/>
    </xf>
    <xf numFmtId="17" fontId="31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72" fillId="0" borderId="7" xfId="0" applyFont="1" applyBorder="1" applyAlignment="1">
      <alignment horizontal="center" wrapText="1"/>
    </xf>
    <xf numFmtId="0" fontId="0" fillId="0" borderId="0" xfId="0"/>
    <xf numFmtId="0" fontId="48" fillId="0" borderId="0" xfId="0" applyFont="1"/>
    <xf numFmtId="0" fontId="72" fillId="0" borderId="3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3" fillId="0" borderId="0" xfId="0" applyFont="1" applyAlignment="1">
      <alignment vertical="top"/>
    </xf>
    <xf numFmtId="172" fontId="33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33" fillId="0" borderId="0" xfId="0" applyFont="1"/>
    <xf numFmtId="4" fontId="0" fillId="0" borderId="0" xfId="0" applyNumberFormat="1"/>
    <xf numFmtId="0" fontId="69" fillId="0" borderId="0" xfId="0" applyFont="1" applyAlignment="1">
      <alignment vertical="top"/>
    </xf>
    <xf numFmtId="0" fontId="0" fillId="0" borderId="13" xfId="0" applyBorder="1"/>
    <xf numFmtId="3" fontId="48" fillId="0" borderId="0" xfId="0" applyNumberFormat="1" applyFont="1" applyFill="1" applyBorder="1"/>
    <xf numFmtId="0" fontId="48" fillId="0" borderId="0" xfId="11" applyFont="1"/>
    <xf numFmtId="3" fontId="48" fillId="0" borderId="0" xfId="0" applyNumberFormat="1" applyFont="1"/>
    <xf numFmtId="0" fontId="48" fillId="0" borderId="0" xfId="0" applyFont="1" applyBorder="1"/>
    <xf numFmtId="3" fontId="48" fillId="0" borderId="0" xfId="0" applyNumberFormat="1" applyFont="1" applyBorder="1"/>
    <xf numFmtId="3" fontId="48" fillId="0" borderId="0" xfId="0" applyNumberFormat="1" applyFont="1" applyFill="1" applyBorder="1" applyAlignment="1">
      <alignment horizontal="right"/>
    </xf>
    <xf numFmtId="0" fontId="80" fillId="0" borderId="0" xfId="0" applyFont="1" applyBorder="1" applyAlignment="1">
      <alignment horizontal="left" wrapText="1" indent="1"/>
    </xf>
    <xf numFmtId="169" fontId="80" fillId="0" borderId="0" xfId="1" quotePrefix="1" applyNumberFormat="1" applyFont="1" applyBorder="1" applyAlignment="1">
      <alignment readingOrder="2"/>
    </xf>
    <xf numFmtId="169" fontId="80" fillId="0" borderId="0" xfId="1" quotePrefix="1" applyNumberFormat="1" applyFont="1" applyFill="1" applyBorder="1" applyAlignment="1">
      <alignment readingOrder="2"/>
    </xf>
    <xf numFmtId="169" fontId="80" fillId="0" borderId="0" xfId="1" applyNumberFormat="1" applyFont="1" applyBorder="1" applyAlignment="1">
      <alignment readingOrder="2"/>
    </xf>
    <xf numFmtId="0" fontId="48" fillId="0" borderId="3" xfId="0" applyFont="1" applyBorder="1"/>
    <xf numFmtId="0" fontId="48" fillId="0" borderId="0" xfId="0" applyFont="1" applyBorder="1" applyAlignment="1">
      <alignment horizontal="right"/>
    </xf>
    <xf numFmtId="0" fontId="80" fillId="0" borderId="0" xfId="0" applyFont="1" applyBorder="1" applyAlignment="1">
      <alignment wrapText="1"/>
    </xf>
    <xf numFmtId="3" fontId="80" fillId="0" borderId="0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48" fillId="0" borderId="7" xfId="0" applyFont="1" applyBorder="1" applyAlignment="1">
      <alignment wrapText="1"/>
    </xf>
    <xf numFmtId="165" fontId="31" fillId="0" borderId="0" xfId="1" applyNumberFormat="1" applyFont="1" applyFill="1"/>
    <xf numFmtId="165" fontId="33" fillId="0" borderId="0" xfId="1" applyNumberFormat="1" applyFont="1"/>
    <xf numFmtId="37" fontId="33" fillId="0" borderId="0" xfId="0" applyNumberFormat="1" applyFont="1"/>
    <xf numFmtId="3" fontId="33" fillId="0" borderId="0" xfId="0" applyNumberFormat="1" applyFont="1" applyAlignment="1">
      <alignment vertical="top"/>
    </xf>
    <xf numFmtId="4" fontId="33" fillId="0" borderId="0" xfId="0" applyNumberFormat="1" applyFont="1"/>
    <xf numFmtId="0" fontId="48" fillId="0" borderId="0" xfId="0" applyFont="1" applyFill="1" applyBorder="1" applyAlignment="1"/>
    <xf numFmtId="0" fontId="48" fillId="0" borderId="5" xfId="0" applyFont="1" applyBorder="1"/>
    <xf numFmtId="0" fontId="80" fillId="0" borderId="0" xfId="0" applyFont="1" applyBorder="1" applyAlignment="1"/>
    <xf numFmtId="0" fontId="33" fillId="0" borderId="0" xfId="0" applyFont="1" applyFill="1" applyAlignment="1"/>
    <xf numFmtId="0" fontId="0" fillId="0" borderId="0" xfId="0" applyAlignment="1"/>
    <xf numFmtId="0" fontId="48" fillId="0" borderId="5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165" fontId="80" fillId="0" borderId="3" xfId="0" applyNumberFormat="1" applyFont="1" applyBorder="1" applyAlignment="1">
      <alignment horizontal="center" vertical="center"/>
    </xf>
    <xf numFmtId="0" fontId="48" fillId="0" borderId="7" xfId="0" applyFont="1" applyBorder="1"/>
    <xf numFmtId="0" fontId="80" fillId="0" borderId="5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48" fillId="0" borderId="5" xfId="0" applyFont="1" applyBorder="1" applyAlignment="1">
      <alignment horizontal="right"/>
    </xf>
    <xf numFmtId="0" fontId="48" fillId="0" borderId="5" xfId="0" applyFont="1" applyBorder="1" applyAlignment="1">
      <alignment horizontal="left"/>
    </xf>
    <xf numFmtId="3" fontId="48" fillId="0" borderId="5" xfId="0" applyNumberFormat="1" applyFont="1" applyBorder="1" applyAlignment="1">
      <alignment horizontal="right"/>
    </xf>
    <xf numFmtId="0" fontId="48" fillId="0" borderId="10" xfId="0" applyFont="1" applyBorder="1"/>
    <xf numFmtId="165" fontId="85" fillId="0" borderId="7" xfId="0" applyNumberFormat="1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left"/>
    </xf>
    <xf numFmtId="0" fontId="48" fillId="0" borderId="3" xfId="0" applyFont="1" applyBorder="1" applyAlignment="1">
      <alignment horizontal="center" vertical="top" wrapText="1"/>
    </xf>
    <xf numFmtId="0" fontId="76" fillId="0" borderId="3" xfId="0" applyFont="1" applyBorder="1"/>
    <xf numFmtId="3" fontId="48" fillId="0" borderId="5" xfId="1" applyNumberFormat="1" applyFont="1" applyFill="1" applyBorder="1" applyAlignment="1">
      <alignment readingOrder="2"/>
    </xf>
    <xf numFmtId="3" fontId="48" fillId="0" borderId="0" xfId="1" applyNumberFormat="1" applyFont="1" applyFill="1" applyBorder="1" applyAlignment="1">
      <alignment horizontal="right" readingOrder="2"/>
    </xf>
    <xf numFmtId="3" fontId="48" fillId="0" borderId="0" xfId="1" applyNumberFormat="1" applyFont="1" applyBorder="1" applyAlignment="1">
      <alignment readingOrder="2"/>
    </xf>
    <xf numFmtId="3" fontId="48" fillId="0" borderId="0" xfId="1" applyNumberFormat="1" applyFont="1" applyFill="1" applyBorder="1" applyAlignment="1">
      <alignment readingOrder="2"/>
    </xf>
    <xf numFmtId="3" fontId="48" fillId="0" borderId="7" xfId="1" applyNumberFormat="1" applyFont="1" applyBorder="1" applyAlignment="1">
      <alignment readingOrder="2"/>
    </xf>
    <xf numFmtId="3" fontId="48" fillId="0" borderId="3" xfId="1" applyNumberFormat="1" applyFont="1" applyBorder="1" applyAlignment="1">
      <alignment readingOrder="2"/>
    </xf>
    <xf numFmtId="0" fontId="83" fillId="0" borderId="3" xfId="19" applyFont="1" applyBorder="1" applyAlignment="1">
      <alignment horizontal="left" indent="1"/>
    </xf>
    <xf numFmtId="169" fontId="48" fillId="0" borderId="5" xfId="1" applyNumberFormat="1" applyFont="1" applyBorder="1"/>
    <xf numFmtId="169" fontId="48" fillId="0" borderId="0" xfId="1" applyNumberFormat="1" applyFont="1" applyBorder="1"/>
    <xf numFmtId="169" fontId="48" fillId="0" borderId="0" xfId="1" applyNumberFormat="1" applyFont="1" applyFill="1" applyBorder="1"/>
    <xf numFmtId="169" fontId="48" fillId="0" borderId="0" xfId="1" applyNumberFormat="1" applyFont="1" applyFill="1" applyBorder="1" applyAlignment="1">
      <alignment readingOrder="2"/>
    </xf>
    <xf numFmtId="169" fontId="48" fillId="0" borderId="5" xfId="1" applyNumberFormat="1" applyFont="1" applyFill="1" applyBorder="1"/>
    <xf numFmtId="169" fontId="48" fillId="0" borderId="0" xfId="1" applyNumberFormat="1" applyFont="1"/>
    <xf numFmtId="169" fontId="48" fillId="0" borderId="0" xfId="1" applyNumberFormat="1" applyFont="1" applyFill="1"/>
    <xf numFmtId="0" fontId="48" fillId="0" borderId="3" xfId="0" applyFont="1" applyBorder="1" applyAlignment="1">
      <alignment horizontal="left" indent="1"/>
    </xf>
    <xf numFmtId="169" fontId="48" fillId="0" borderId="0" xfId="1" applyNumberFormat="1" applyFont="1" applyFill="1" applyBorder="1" applyAlignment="1">
      <alignment horizontal="right" readingOrder="2"/>
    </xf>
    <xf numFmtId="0" fontId="48" fillId="0" borderId="3" xfId="0" applyFont="1" applyBorder="1" applyAlignment="1">
      <alignment horizontal="left" vertical="center" wrapText="1" indent="1"/>
    </xf>
    <xf numFmtId="169" fontId="48" fillId="0" borderId="0" xfId="1" applyNumberFormat="1" applyFont="1" applyBorder="1" applyAlignment="1"/>
    <xf numFmtId="169" fontId="48" fillId="0" borderId="0" xfId="1" applyNumberFormat="1" applyFont="1" applyFill="1" applyBorder="1" applyAlignment="1"/>
    <xf numFmtId="0" fontId="80" fillId="0" borderId="19" xfId="0" applyFont="1" applyBorder="1" applyAlignment="1">
      <alignment horizontal="left" wrapText="1" indent="1"/>
    </xf>
    <xf numFmtId="169" fontId="80" fillId="0" borderId="19" xfId="1" quotePrefix="1" applyNumberFormat="1" applyFont="1" applyBorder="1" applyAlignment="1">
      <alignment readingOrder="2"/>
    </xf>
    <xf numFmtId="169" fontId="80" fillId="0" borderId="16" xfId="1" quotePrefix="1" applyNumberFormat="1" applyFont="1" applyBorder="1" applyAlignment="1">
      <alignment readingOrder="2"/>
    </xf>
    <xf numFmtId="0" fontId="48" fillId="0" borderId="0" xfId="0" applyFont="1" applyAlignment="1">
      <alignment vertical="top"/>
    </xf>
    <xf numFmtId="0" fontId="76" fillId="0" borderId="13" xfId="0" applyFont="1" applyBorder="1" applyAlignment="1">
      <alignment horizontal="left"/>
    </xf>
    <xf numFmtId="17" fontId="48" fillId="0" borderId="14" xfId="0" quotePrefix="1" applyNumberFormat="1" applyFont="1" applyBorder="1" applyAlignment="1">
      <alignment horizontal="center" vertical="center" wrapText="1"/>
    </xf>
    <xf numFmtId="17" fontId="48" fillId="0" borderId="15" xfId="0" quotePrefix="1" applyNumberFormat="1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top" wrapText="1"/>
    </xf>
    <xf numFmtId="0" fontId="80" fillId="0" borderId="3" xfId="0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48" fillId="0" borderId="5" xfId="0" applyFont="1" applyBorder="1" applyAlignment="1">
      <alignment readingOrder="1"/>
    </xf>
    <xf numFmtId="0" fontId="48" fillId="0" borderId="0" xfId="0" applyFont="1" applyBorder="1" applyAlignment="1">
      <alignment readingOrder="1"/>
    </xf>
    <xf numFmtId="0" fontId="80" fillId="0" borderId="0" xfId="0" applyFont="1" applyBorder="1" applyAlignment="1">
      <alignment readingOrder="1"/>
    </xf>
    <xf numFmtId="0" fontId="48" fillId="0" borderId="0" xfId="0" applyFont="1" applyFill="1" applyBorder="1" applyAlignment="1">
      <alignment readingOrder="1"/>
    </xf>
    <xf numFmtId="0" fontId="48" fillId="0" borderId="7" xfId="0" applyFont="1" applyBorder="1" applyAlignment="1">
      <alignment readingOrder="1"/>
    </xf>
    <xf numFmtId="3" fontId="48" fillId="0" borderId="3" xfId="0" applyNumberFormat="1" applyFont="1" applyBorder="1" applyAlignment="1">
      <alignment readingOrder="1"/>
    </xf>
    <xf numFmtId="3" fontId="48" fillId="0" borderId="0" xfId="0" applyNumberFormat="1" applyFont="1" applyBorder="1" applyAlignment="1">
      <alignment readingOrder="1"/>
    </xf>
    <xf numFmtId="9" fontId="48" fillId="0" borderId="3" xfId="0" applyNumberFormat="1" applyFont="1" applyBorder="1" applyAlignment="1">
      <alignment readingOrder="1"/>
    </xf>
    <xf numFmtId="168" fontId="48" fillId="0" borderId="0" xfId="0" applyNumberFormat="1" applyFont="1" applyBorder="1" applyAlignment="1">
      <alignment readingOrder="1"/>
    </xf>
    <xf numFmtId="3" fontId="48" fillId="0" borderId="7" xfId="10" applyNumberFormat="1" applyFont="1" applyBorder="1" applyAlignment="1" applyProtection="1">
      <alignment horizontal="right"/>
    </xf>
    <xf numFmtId="3" fontId="48" fillId="0" borderId="0" xfId="0" applyNumberFormat="1" applyFont="1" applyAlignment="1">
      <alignment readingOrder="1"/>
    </xf>
    <xf numFmtId="3" fontId="48" fillId="0" borderId="3" xfId="0" applyNumberFormat="1" applyFont="1" applyFill="1" applyBorder="1" applyAlignment="1">
      <alignment readingOrder="1"/>
    </xf>
    <xf numFmtId="3" fontId="48" fillId="0" borderId="0" xfId="0" applyNumberFormat="1" applyFont="1" applyFill="1" applyBorder="1" applyAlignment="1">
      <alignment readingOrder="1"/>
    </xf>
    <xf numFmtId="3" fontId="48" fillId="0" borderId="7" xfId="10" applyNumberFormat="1" applyFont="1" applyFill="1" applyBorder="1" applyAlignment="1" applyProtection="1">
      <alignment horizontal="right"/>
    </xf>
    <xf numFmtId="0" fontId="48" fillId="0" borderId="3" xfId="0" applyFont="1" applyFill="1" applyBorder="1"/>
    <xf numFmtId="165" fontId="48" fillId="0" borderId="0" xfId="1" applyNumberFormat="1" applyFont="1" applyFill="1" applyBorder="1" applyAlignment="1">
      <alignment readingOrder="1"/>
    </xf>
    <xf numFmtId="165" fontId="48" fillId="0" borderId="0" xfId="0" applyNumberFormat="1" applyFont="1" applyFill="1"/>
    <xf numFmtId="3" fontId="48" fillId="0" borderId="9" xfId="0" applyNumberFormat="1" applyFont="1" applyBorder="1" applyAlignment="1">
      <alignment readingOrder="1"/>
    </xf>
    <xf numFmtId="164" fontId="48" fillId="0" borderId="0" xfId="0" applyNumberFormat="1" applyFont="1" applyBorder="1"/>
    <xf numFmtId="3" fontId="48" fillId="0" borderId="0" xfId="0" applyNumberFormat="1" applyFont="1" applyAlignment="1">
      <alignment horizontal="right" vertical="top"/>
    </xf>
    <xf numFmtId="3" fontId="48" fillId="0" borderId="0" xfId="0" applyNumberFormat="1" applyFont="1" applyAlignment="1">
      <alignment vertical="top"/>
    </xf>
    <xf numFmtId="2" fontId="48" fillId="0" borderId="0" xfId="0" applyNumberFormat="1" applyFont="1" applyAlignment="1">
      <alignment vertical="top"/>
    </xf>
    <xf numFmtId="2" fontId="48" fillId="0" borderId="0" xfId="0" applyNumberFormat="1" applyFont="1" applyBorder="1" applyAlignment="1">
      <alignment vertical="top" readingOrder="1"/>
    </xf>
    <xf numFmtId="3" fontId="48" fillId="0" borderId="0" xfId="0" applyNumberFormat="1" applyFont="1" applyBorder="1" applyAlignment="1">
      <alignment vertical="top" readingOrder="1"/>
    </xf>
    <xf numFmtId="0" fontId="48" fillId="0" borderId="0" xfId="0" applyFont="1" applyBorder="1" applyAlignment="1">
      <alignment vertical="top"/>
    </xf>
    <xf numFmtId="37" fontId="48" fillId="0" borderId="0" xfId="1" applyNumberFormat="1" applyFont="1" applyAlignment="1">
      <alignment vertical="top"/>
    </xf>
    <xf numFmtId="3" fontId="48" fillId="0" borderId="0" xfId="0" applyNumberFormat="1" applyFont="1" applyFill="1" applyBorder="1" applyAlignment="1">
      <alignment vertical="top" readingOrder="1"/>
    </xf>
    <xf numFmtId="169" fontId="48" fillId="0" borderId="0" xfId="0" applyNumberFormat="1" applyFont="1" applyBorder="1" applyAlignment="1">
      <alignment horizontal="right"/>
    </xf>
    <xf numFmtId="169" fontId="48" fillId="0" borderId="0" xfId="0" applyNumberFormat="1" applyFont="1" applyBorder="1"/>
    <xf numFmtId="0" fontId="48" fillId="0" borderId="5" xfId="0" applyFont="1" applyBorder="1" applyAlignment="1"/>
    <xf numFmtId="169" fontId="48" fillId="0" borderId="3" xfId="0" applyNumberFormat="1" applyFont="1" applyBorder="1" applyAlignment="1">
      <alignment horizontal="right"/>
    </xf>
    <xf numFmtId="0" fontId="48" fillId="0" borderId="5" xfId="0" applyFont="1" applyFill="1" applyBorder="1" applyAlignment="1"/>
    <xf numFmtId="17" fontId="48" fillId="0" borderId="12" xfId="0" quotePrefix="1" applyNumberFormat="1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3" fontId="80" fillId="0" borderId="0" xfId="0" applyNumberFormat="1" applyFont="1" applyFill="1" applyBorder="1" applyAlignment="1">
      <alignment horizontal="right"/>
    </xf>
    <xf numFmtId="0" fontId="48" fillId="0" borderId="0" xfId="0" applyFont="1" applyAlignment="1"/>
    <xf numFmtId="0" fontId="48" fillId="0" borderId="0" xfId="0" applyFont="1" applyFill="1" applyBorder="1"/>
    <xf numFmtId="0" fontId="76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wrapText="1"/>
    </xf>
    <xf numFmtId="0" fontId="48" fillId="0" borderId="12" xfId="0" applyFont="1" applyBorder="1"/>
    <xf numFmtId="3" fontId="48" fillId="0" borderId="7" xfId="1" applyNumberFormat="1" applyFont="1" applyBorder="1"/>
    <xf numFmtId="0" fontId="48" fillId="0" borderId="3" xfId="0" applyFont="1" applyBorder="1" applyAlignment="1">
      <alignment wrapText="1"/>
    </xf>
    <xf numFmtId="0" fontId="48" fillId="0" borderId="2" xfId="0" applyFont="1" applyBorder="1"/>
    <xf numFmtId="0" fontId="48" fillId="0" borderId="12" xfId="0" applyFont="1" applyBorder="1" applyAlignment="1">
      <alignment vertical="center"/>
    </xf>
    <xf numFmtId="0" fontId="80" fillId="0" borderId="11" xfId="0" applyFont="1" applyBorder="1" applyAlignment="1">
      <alignment horizontal="center"/>
    </xf>
    <xf numFmtId="0" fontId="48" fillId="0" borderId="0" xfId="0" applyFont="1" applyBorder="1" applyAlignment="1"/>
    <xf numFmtId="0" fontId="48" fillId="0" borderId="7" xfId="0" applyFont="1" applyBorder="1" applyAlignment="1"/>
    <xf numFmtId="3" fontId="48" fillId="0" borderId="19" xfId="0" applyNumberFormat="1" applyFont="1" applyBorder="1" applyAlignment="1">
      <alignment horizontal="right"/>
    </xf>
    <xf numFmtId="3" fontId="48" fillId="0" borderId="16" xfId="0" applyNumberFormat="1" applyFont="1" applyBorder="1" applyAlignment="1">
      <alignment horizontal="right"/>
    </xf>
    <xf numFmtId="0" fontId="76" fillId="0" borderId="3" xfId="11" applyFont="1" applyBorder="1" applyAlignment="1">
      <alignment horizontal="left"/>
    </xf>
    <xf numFmtId="0" fontId="48" fillId="0" borderId="3" xfId="11" applyFont="1" applyBorder="1"/>
    <xf numFmtId="3" fontId="48" fillId="0" borderId="7" xfId="11" applyNumberFormat="1" applyFont="1" applyBorder="1"/>
    <xf numFmtId="0" fontId="48" fillId="0" borderId="3" xfId="11" applyFont="1" applyBorder="1" applyAlignment="1">
      <alignment horizontal="left" indent="1"/>
    </xf>
    <xf numFmtId="3" fontId="48" fillId="0" borderId="3" xfId="11" applyNumberFormat="1" applyFont="1" applyBorder="1"/>
    <xf numFmtId="3" fontId="48" fillId="0" borderId="3" xfId="11" applyNumberFormat="1" applyFont="1" applyBorder="1" applyAlignment="1">
      <alignment horizontal="right"/>
    </xf>
    <xf numFmtId="0" fontId="48" fillId="0" borderId="3" xfId="11" applyFont="1" applyBorder="1" applyAlignment="1">
      <alignment horizontal="left" indent="2"/>
    </xf>
    <xf numFmtId="169" fontId="48" fillId="0" borderId="7" xfId="11" applyNumberFormat="1" applyFont="1" applyBorder="1"/>
    <xf numFmtId="169" fontId="48" fillId="0" borderId="7" xfId="11" applyNumberFormat="1" applyFont="1" applyBorder="1" applyAlignment="1">
      <alignment horizontal="right"/>
    </xf>
    <xf numFmtId="0" fontId="76" fillId="0" borderId="3" xfId="11" applyFont="1" applyBorder="1"/>
    <xf numFmtId="3" fontId="48" fillId="0" borderId="3" xfId="1" applyNumberFormat="1" applyFont="1" applyFill="1" applyBorder="1" applyAlignment="1">
      <alignment horizontal="right" readingOrder="2"/>
    </xf>
    <xf numFmtId="3" fontId="48" fillId="0" borderId="0" xfId="11" applyNumberFormat="1" applyFont="1"/>
    <xf numFmtId="0" fontId="80" fillId="0" borderId="11" xfId="0" applyFont="1" applyBorder="1"/>
    <xf numFmtId="14" fontId="80" fillId="0" borderId="0" xfId="0" quotePrefix="1" applyNumberFormat="1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80" fillId="0" borderId="0" xfId="0" applyFont="1" applyBorder="1"/>
    <xf numFmtId="0" fontId="48" fillId="0" borderId="3" xfId="0" applyFont="1" applyBorder="1" applyAlignment="1">
      <alignment vertical="top"/>
    </xf>
    <xf numFmtId="3" fontId="48" fillId="0" borderId="5" xfId="0" applyNumberFormat="1" applyFont="1" applyBorder="1" applyAlignment="1">
      <alignment readingOrder="1"/>
    </xf>
    <xf numFmtId="0" fontId="48" fillId="0" borderId="3" xfId="0" applyFont="1" applyBorder="1" applyAlignment="1">
      <alignment horizontal="left" vertical="top"/>
    </xf>
    <xf numFmtId="3" fontId="48" fillId="0" borderId="5" xfId="0" applyNumberFormat="1" applyFont="1" applyFill="1" applyBorder="1" applyAlignment="1">
      <alignment readingOrder="1"/>
    </xf>
    <xf numFmtId="37" fontId="48" fillId="0" borderId="0" xfId="1" applyNumberFormat="1" applyFont="1" applyFill="1"/>
    <xf numFmtId="3" fontId="48" fillId="0" borderId="19" xfId="0" applyNumberFormat="1" applyFont="1" applyBorder="1" applyAlignment="1">
      <alignment readingOrder="1"/>
    </xf>
    <xf numFmtId="3" fontId="48" fillId="0" borderId="16" xfId="0" applyNumberFormat="1" applyFont="1" applyBorder="1" applyAlignment="1">
      <alignment readingOrder="1"/>
    </xf>
    <xf numFmtId="9" fontId="48" fillId="0" borderId="18" xfId="0" applyNumberFormat="1" applyFont="1" applyBorder="1" applyAlignment="1">
      <alignment readingOrder="1"/>
    </xf>
    <xf numFmtId="0" fontId="80" fillId="0" borderId="11" xfId="0" applyFont="1" applyFill="1" applyBorder="1" applyAlignment="1">
      <alignment horizontal="center"/>
    </xf>
    <xf numFmtId="3" fontId="83" fillId="0" borderId="0" xfId="0" applyNumberFormat="1" applyFont="1" applyBorder="1" applyAlignment="1">
      <alignment horizontal="right" vertical="center"/>
    </xf>
    <xf numFmtId="3" fontId="48" fillId="0" borderId="7" xfId="0" applyNumberFormat="1" applyFont="1" applyBorder="1" applyAlignment="1">
      <alignment horizontal="right"/>
    </xf>
    <xf numFmtId="0" fontId="83" fillId="0" borderId="0" xfId="0" applyFont="1" applyAlignment="1"/>
    <xf numFmtId="3" fontId="48" fillId="0" borderId="0" xfId="1" applyNumberFormat="1" applyFont="1" applyBorder="1" applyAlignment="1"/>
    <xf numFmtId="3" fontId="48" fillId="0" borderId="7" xfId="1" applyNumberFormat="1" applyFont="1" applyBorder="1" applyAlignment="1"/>
    <xf numFmtId="169" fontId="48" fillId="0" borderId="5" xfId="0" applyNumberFormat="1" applyFont="1" applyBorder="1" applyAlignment="1">
      <alignment horizontal="right"/>
    </xf>
    <xf numFmtId="169" fontId="48" fillId="0" borderId="5" xfId="0" applyNumberFormat="1" applyFont="1" applyBorder="1"/>
    <xf numFmtId="0" fontId="48" fillId="0" borderId="32" xfId="11" applyFont="1" applyBorder="1"/>
    <xf numFmtId="0" fontId="48" fillId="0" borderId="13" xfId="11" applyFont="1" applyBorder="1"/>
    <xf numFmtId="0" fontId="97" fillId="0" borderId="13" xfId="11" applyFont="1" applyBorder="1" applyAlignment="1">
      <alignment horizontal="center"/>
    </xf>
    <xf numFmtId="3" fontId="48" fillId="0" borderId="5" xfId="11" applyNumberFormat="1" applyFont="1" applyBorder="1" applyAlignment="1">
      <alignment horizontal="right"/>
    </xf>
    <xf numFmtId="3" fontId="48" fillId="0" borderId="5" xfId="11" applyNumberFormat="1" applyFont="1" applyBorder="1"/>
    <xf numFmtId="169" fontId="48" fillId="0" borderId="3" xfId="0" applyNumberFormat="1" applyFont="1" applyBorder="1" applyAlignment="1">
      <alignment vertical="top"/>
    </xf>
    <xf numFmtId="0" fontId="89" fillId="0" borderId="0" xfId="0" applyFont="1" applyFill="1" applyAlignment="1"/>
    <xf numFmtId="165" fontId="90" fillId="0" borderId="0" xfId="1" applyNumberFormat="1" applyFont="1" applyFill="1" applyAlignment="1"/>
    <xf numFmtId="165" fontId="48" fillId="0" borderId="0" xfId="1" applyNumberFormat="1" applyFont="1" applyAlignment="1"/>
    <xf numFmtId="37" fontId="48" fillId="0" borderId="0" xfId="0" applyNumberFormat="1" applyFont="1" applyAlignment="1"/>
    <xf numFmtId="169" fontId="83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17" fontId="48" fillId="0" borderId="14" xfId="0" quotePrefix="1" applyNumberFormat="1" applyFont="1" applyFill="1" applyBorder="1" applyAlignment="1">
      <alignment horizontal="center" vertical="center" wrapText="1"/>
    </xf>
    <xf numFmtId="0" fontId="83" fillId="0" borderId="3" xfId="19" applyFont="1" applyFill="1" applyBorder="1" applyAlignment="1">
      <alignment horizontal="left" inden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49" fontId="79" fillId="0" borderId="0" xfId="0" applyNumberFormat="1" applyFont="1" applyAlignment="1">
      <alignment horizontal="center" vertical="center" wrapText="1"/>
    </xf>
    <xf numFmtId="3" fontId="48" fillId="0" borderId="0" xfId="1" applyNumberFormat="1" applyFont="1" applyFill="1" applyBorder="1" applyAlignment="1"/>
    <xf numFmtId="3" fontId="48" fillId="0" borderId="32" xfId="0" applyNumberFormat="1" applyFont="1" applyBorder="1" applyAlignment="1">
      <alignment readingOrder="1"/>
    </xf>
    <xf numFmtId="169" fontId="80" fillId="0" borderId="32" xfId="1" applyNumberFormat="1" applyFont="1" applyBorder="1" applyAlignment="1">
      <alignment readingOrder="2"/>
    </xf>
    <xf numFmtId="0" fontId="48" fillId="0" borderId="3" xfId="0" applyFont="1" applyFill="1" applyBorder="1" applyAlignment="1">
      <alignment vertical="top"/>
    </xf>
    <xf numFmtId="169" fontId="48" fillId="0" borderId="3" xfId="0" applyNumberFormat="1" applyFont="1" applyFill="1" applyBorder="1" applyAlignment="1">
      <alignment vertical="top"/>
    </xf>
    <xf numFmtId="169" fontId="33" fillId="0" borderId="0" xfId="78" applyNumberFormat="1" applyFont="1" applyFill="1" applyBorder="1" applyAlignment="1"/>
    <xf numFmtId="3" fontId="83" fillId="0" borderId="5" xfId="25" applyNumberFormat="1" applyFont="1" applyBorder="1" applyAlignment="1">
      <alignment horizontal="right" vertical="top"/>
    </xf>
    <xf numFmtId="3" fontId="48" fillId="0" borderId="0" xfId="0" applyNumberFormat="1" applyFont="1" applyBorder="1" applyAlignment="1">
      <alignment vertical="top"/>
    </xf>
    <xf numFmtId="169" fontId="48" fillId="0" borderId="0" xfId="0" applyNumberFormat="1" applyFont="1" applyBorder="1" applyAlignment="1">
      <alignment vertical="top"/>
    </xf>
    <xf numFmtId="169" fontId="83" fillId="0" borderId="7" xfId="0" applyNumberFormat="1" applyFont="1" applyBorder="1" applyAlignment="1">
      <alignment vertical="top"/>
    </xf>
    <xf numFmtId="3" fontId="48" fillId="0" borderId="3" xfId="0" applyNumberFormat="1" applyFont="1" applyBorder="1" applyAlignment="1">
      <alignment vertical="top"/>
    </xf>
    <xf numFmtId="3" fontId="48" fillId="0" borderId="5" xfId="0" applyNumberFormat="1" applyFont="1" applyFill="1" applyBorder="1" applyAlignment="1">
      <alignment vertical="top"/>
    </xf>
    <xf numFmtId="3" fontId="48" fillId="0" borderId="3" xfId="10" applyNumberFormat="1" applyFont="1" applyFill="1" applyBorder="1" applyAlignment="1" applyProtection="1">
      <alignment horizontal="right" vertical="top"/>
    </xf>
    <xf numFmtId="0" fontId="48" fillId="0" borderId="18" xfId="0" applyFont="1" applyBorder="1" applyAlignment="1">
      <alignment horizontal="left" vertical="top"/>
    </xf>
    <xf numFmtId="169" fontId="48" fillId="0" borderId="19" xfId="0" applyNumberFormat="1" applyFont="1" applyBorder="1" applyAlignment="1">
      <alignment vertical="top"/>
    </xf>
    <xf numFmtId="169" fontId="48" fillId="0" borderId="2" xfId="0" applyNumberFormat="1" applyFont="1" applyBorder="1" applyAlignment="1">
      <alignment vertical="top"/>
    </xf>
    <xf numFmtId="3" fontId="48" fillId="0" borderId="2" xfId="0" applyNumberFormat="1" applyFont="1" applyBorder="1" applyAlignment="1">
      <alignment vertical="top"/>
    </xf>
    <xf numFmtId="3" fontId="48" fillId="0" borderId="0" xfId="0" applyNumberFormat="1" applyFont="1" applyFill="1" applyBorder="1" applyAlignment="1">
      <alignment vertical="top"/>
    </xf>
    <xf numFmtId="3" fontId="48" fillId="0" borderId="0" xfId="0" applyNumberFormat="1" applyFont="1" applyFill="1" applyAlignment="1">
      <alignment vertical="top"/>
    </xf>
    <xf numFmtId="37" fontId="48" fillId="0" borderId="0" xfId="0" applyNumberFormat="1" applyFont="1" applyFill="1" applyBorder="1" applyAlignment="1">
      <alignment vertical="top"/>
    </xf>
    <xf numFmtId="0" fontId="48" fillId="0" borderId="0" xfId="0" applyFont="1" applyFill="1" applyBorder="1" applyAlignment="1">
      <alignment horizontal="center" wrapText="1"/>
    </xf>
    <xf numFmtId="0" fontId="48" fillId="0" borderId="0" xfId="0" quotePrefix="1" applyFont="1" applyAlignment="1"/>
    <xf numFmtId="0" fontId="33" fillId="0" borderId="1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17" fontId="48" fillId="0" borderId="5" xfId="0" quotePrefix="1" applyNumberFormat="1" applyFont="1" applyBorder="1" applyAlignment="1">
      <alignment horizontal="center" vertical="center" wrapText="1"/>
    </xf>
    <xf numFmtId="17" fontId="48" fillId="0" borderId="0" xfId="0" quotePrefix="1" applyNumberFormat="1" applyFont="1" applyBorder="1" applyAlignment="1">
      <alignment horizontal="center" vertical="center" wrapText="1"/>
    </xf>
    <xf numFmtId="17" fontId="48" fillId="0" borderId="0" xfId="0" quotePrefix="1" applyNumberFormat="1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17" fontId="48" fillId="0" borderId="8" xfId="0" quotePrefix="1" applyNumberFormat="1" applyFont="1" applyBorder="1" applyAlignment="1">
      <alignment horizontal="center" vertical="center" wrapText="1"/>
    </xf>
    <xf numFmtId="17" fontId="48" fillId="0" borderId="10" xfId="0" quotePrefix="1" applyNumberFormat="1" applyFont="1" applyBorder="1" applyAlignment="1">
      <alignment horizontal="center" vertical="center" wrapText="1"/>
    </xf>
    <xf numFmtId="17" fontId="48" fillId="0" borderId="10" xfId="0" quotePrefix="1" applyNumberFormat="1" applyFont="1" applyFill="1" applyBorder="1" applyAlignment="1">
      <alignment horizontal="center" vertical="center" wrapText="1"/>
    </xf>
    <xf numFmtId="17" fontId="48" fillId="0" borderId="6" xfId="0" quotePrefix="1" applyNumberFormat="1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vertical="center"/>
    </xf>
    <xf numFmtId="0" fontId="48" fillId="0" borderId="32" xfId="0" applyFont="1" applyBorder="1"/>
    <xf numFmtId="0" fontId="76" fillId="0" borderId="0" xfId="0" applyFont="1" applyFill="1" applyBorder="1" applyAlignment="1"/>
    <xf numFmtId="0" fontId="48" fillId="0" borderId="7" xfId="0" applyFont="1" applyBorder="1" applyAlignment="1">
      <alignment horizontal="right"/>
    </xf>
    <xf numFmtId="0" fontId="80" fillId="0" borderId="5" xfId="0" applyFont="1" applyBorder="1" applyAlignment="1">
      <alignment horizontal="right"/>
    </xf>
    <xf numFmtId="0" fontId="80" fillId="0" borderId="0" xfId="0" applyFont="1" applyFill="1" applyBorder="1" applyAlignment="1">
      <alignment horizontal="right"/>
    </xf>
    <xf numFmtId="169" fontId="80" fillId="0" borderId="3" xfId="0" applyNumberFormat="1" applyFont="1" applyBorder="1" applyAlignment="1">
      <alignment horizontal="right"/>
    </xf>
    <xf numFmtId="169" fontId="48" fillId="0" borderId="32" xfId="0" applyNumberFormat="1" applyFont="1" applyBorder="1" applyAlignment="1">
      <alignment horizontal="right"/>
    </xf>
    <xf numFmtId="0" fontId="33" fillId="0" borderId="0" xfId="78"/>
    <xf numFmtId="0" fontId="48" fillId="0" borderId="0" xfId="78" applyFont="1"/>
    <xf numFmtId="3" fontId="48" fillId="0" borderId="0" xfId="78" applyNumberFormat="1" applyFont="1"/>
    <xf numFmtId="169" fontId="91" fillId="0" borderId="3" xfId="78" applyNumberFormat="1" applyFont="1" applyBorder="1"/>
    <xf numFmtId="3" fontId="91" fillId="0" borderId="3" xfId="78" applyNumberFormat="1" applyFont="1" applyBorder="1"/>
    <xf numFmtId="3" fontId="93" fillId="0" borderId="3" xfId="78" applyNumberFormat="1" applyFont="1" applyBorder="1"/>
    <xf numFmtId="0" fontId="91" fillId="0" borderId="3" xfId="78" applyFont="1" applyBorder="1"/>
    <xf numFmtId="0" fontId="48" fillId="0" borderId="0" xfId="0" applyFont="1" applyFill="1" applyBorder="1" applyAlignment="1">
      <alignment horizontal="left" wrapText="1"/>
    </xf>
    <xf numFmtId="0" fontId="48" fillId="0" borderId="0" xfId="0" applyFont="1" applyFill="1"/>
    <xf numFmtId="0" fontId="48" fillId="0" borderId="0" xfId="0" applyFont="1" applyFill="1" applyAlignment="1"/>
    <xf numFmtId="0" fontId="37" fillId="0" borderId="16" xfId="0" applyFont="1" applyBorder="1" applyAlignment="1">
      <alignment horizontal="left" vertical="center"/>
    </xf>
    <xf numFmtId="0" fontId="38" fillId="0" borderId="16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72" fillId="0" borderId="0" xfId="0" applyFont="1" applyBorder="1" applyAlignment="1">
      <alignment vertical="center"/>
    </xf>
    <xf numFmtId="0" fontId="33" fillId="0" borderId="0" xfId="78" applyAlignment="1">
      <alignment vertical="center"/>
    </xf>
    <xf numFmtId="0" fontId="48" fillId="0" borderId="0" xfId="0" applyFont="1" applyAlignment="1">
      <alignment vertical="center"/>
    </xf>
    <xf numFmtId="3" fontId="48" fillId="0" borderId="16" xfId="0" applyNumberFormat="1" applyFont="1" applyBorder="1" applyAlignment="1">
      <alignment vertical="top"/>
    </xf>
    <xf numFmtId="0" fontId="80" fillId="0" borderId="7" xfId="0" applyFont="1" applyBorder="1" applyAlignment="1"/>
    <xf numFmtId="3" fontId="48" fillId="0" borderId="36" xfId="0" applyNumberFormat="1" applyFont="1" applyBorder="1" applyAlignment="1">
      <alignment horizontal="right"/>
    </xf>
    <xf numFmtId="3" fontId="48" fillId="0" borderId="37" xfId="0" applyNumberFormat="1" applyFont="1" applyBorder="1" applyAlignment="1">
      <alignment horizontal="right"/>
    </xf>
    <xf numFmtId="0" fontId="100" fillId="0" borderId="0" xfId="73" applyFont="1" applyAlignment="1">
      <alignment wrapText="1"/>
    </xf>
    <xf numFmtId="0" fontId="100" fillId="0" borderId="5" xfId="73" applyFont="1" applyBorder="1" applyAlignment="1">
      <alignment horizontal="left" vertical="center" wrapText="1"/>
    </xf>
    <xf numFmtId="0" fontId="100" fillId="0" borderId="31" xfId="73" applyFont="1" applyBorder="1" applyAlignment="1">
      <alignment horizontal="left" vertical="center" wrapText="1"/>
    </xf>
    <xf numFmtId="0" fontId="100" fillId="0" borderId="3" xfId="73" applyFont="1" applyBorder="1" applyAlignment="1">
      <alignment horizontal="left" vertical="center" wrapText="1"/>
    </xf>
    <xf numFmtId="0" fontId="100" fillId="0" borderId="32" xfId="73" applyFont="1" applyBorder="1" applyAlignment="1">
      <alignment horizontal="left" vertical="center" wrapText="1"/>
    </xf>
    <xf numFmtId="0" fontId="100" fillId="0" borderId="11" xfId="73" applyFont="1" applyBorder="1" applyAlignment="1">
      <alignment vertical="center"/>
    </xf>
    <xf numFmtId="0" fontId="100" fillId="0" borderId="0" xfId="73" applyFont="1"/>
    <xf numFmtId="3" fontId="33" fillId="0" borderId="0" xfId="0" applyNumberFormat="1" applyFont="1" applyFill="1"/>
    <xf numFmtId="0" fontId="0" fillId="0" borderId="13" xfId="0" applyBorder="1" applyAlignment="1">
      <alignment vertical="center"/>
    </xf>
    <xf numFmtId="0" fontId="48" fillId="0" borderId="0" xfId="0" applyFont="1" applyFill="1" applyBorder="1" applyAlignment="1">
      <alignment horizontal="left" wrapText="1"/>
    </xf>
    <xf numFmtId="3" fontId="81" fillId="0" borderId="3" xfId="11" applyNumberFormat="1" applyFont="1" applyBorder="1"/>
    <xf numFmtId="169" fontId="48" fillId="0" borderId="5" xfId="0" applyNumberFormat="1" applyFont="1" applyBorder="1" applyAlignment="1">
      <alignment readingOrder="1"/>
    </xf>
    <xf numFmtId="169" fontId="48" fillId="0" borderId="0" xfId="0" applyNumberFormat="1" applyFont="1" applyBorder="1" applyAlignment="1">
      <alignment readingOrder="1"/>
    </xf>
    <xf numFmtId="169" fontId="48" fillId="0" borderId="0" xfId="1" applyNumberFormat="1" applyFont="1" applyAlignment="1"/>
    <xf numFmtId="3" fontId="0" fillId="0" borderId="0" xfId="0" applyNumberFormat="1" applyAlignment="1"/>
    <xf numFmtId="14" fontId="0" fillId="0" borderId="0" xfId="0" applyNumberFormat="1" applyAlignment="1"/>
    <xf numFmtId="3" fontId="48" fillId="0" borderId="3" xfId="0" applyNumberFormat="1" applyFont="1" applyBorder="1" applyAlignment="1">
      <alignment horizontal="right" readingOrder="1"/>
    </xf>
    <xf numFmtId="3" fontId="48" fillId="0" borderId="0" xfId="0" applyNumberFormat="1" applyFont="1" applyAlignment="1">
      <alignment horizontal="right" readingOrder="1"/>
    </xf>
    <xf numFmtId="9" fontId="48" fillId="0" borderId="3" xfId="0" applyNumberFormat="1" applyFont="1" applyBorder="1" applyAlignment="1">
      <alignment horizontal="right" readingOrder="1"/>
    </xf>
    <xf numFmtId="169" fontId="48" fillId="0" borderId="5" xfId="0" applyNumberFormat="1" applyFont="1" applyFill="1" applyBorder="1" applyAlignment="1">
      <alignment readingOrder="1"/>
    </xf>
    <xf numFmtId="169" fontId="48" fillId="0" borderId="0" xfId="1" applyNumberFormat="1" applyFont="1" applyFill="1" applyAlignment="1"/>
    <xf numFmtId="169" fontId="48" fillId="0" borderId="0" xfId="1" applyNumberFormat="1" applyFont="1" applyFill="1" applyBorder="1" applyAlignment="1">
      <alignment readingOrder="1"/>
    </xf>
    <xf numFmtId="169" fontId="48" fillId="0" borderId="0" xfId="0" applyNumberFormat="1" applyFont="1" applyFill="1" applyAlignment="1">
      <alignment horizontal="right"/>
    </xf>
    <xf numFmtId="9" fontId="48" fillId="0" borderId="3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48" fillId="0" borderId="3" xfId="0" applyFont="1" applyFill="1" applyBorder="1" applyAlignment="1"/>
    <xf numFmtId="169" fontId="48" fillId="0" borderId="0" xfId="0" applyNumberFormat="1" applyFont="1" applyFill="1" applyBorder="1" applyAlignment="1">
      <alignment readingOrder="1"/>
    </xf>
    <xf numFmtId="165" fontId="48" fillId="0" borderId="0" xfId="0" applyNumberFormat="1" applyFont="1" applyFill="1" applyAlignment="1"/>
    <xf numFmtId="0" fontId="48" fillId="0" borderId="4" xfId="0" applyFont="1" applyBorder="1" applyAlignment="1"/>
    <xf numFmtId="169" fontId="48" fillId="0" borderId="19" xfId="0" applyNumberFormat="1" applyFont="1" applyBorder="1" applyAlignment="1">
      <alignment readingOrder="1"/>
    </xf>
    <xf numFmtId="169" fontId="48" fillId="0" borderId="16" xfId="0" applyNumberFormat="1" applyFont="1" applyBorder="1" applyAlignment="1">
      <alignment readingOrder="1"/>
    </xf>
    <xf numFmtId="9" fontId="48" fillId="0" borderId="2" xfId="0" applyNumberFormat="1" applyFont="1" applyBorder="1" applyAlignment="1">
      <alignment readingOrder="1"/>
    </xf>
    <xf numFmtId="169" fontId="33" fillId="0" borderId="0" xfId="0" applyNumberFormat="1" applyFont="1"/>
    <xf numFmtId="0" fontId="69" fillId="0" borderId="0" xfId="0" applyFont="1" applyAlignment="1">
      <alignment horizontal="left" vertical="top" wrapText="1"/>
    </xf>
    <xf numFmtId="3" fontId="80" fillId="0" borderId="32" xfId="11" applyNumberFormat="1" applyFont="1" applyBorder="1" applyAlignment="1">
      <alignment horizontal="center" vertical="center"/>
    </xf>
    <xf numFmtId="0" fontId="80" fillId="0" borderId="13" xfId="11" applyFont="1" applyBorder="1" applyAlignment="1">
      <alignment horizontal="center" vertical="center" wrapText="1"/>
    </xf>
    <xf numFmtId="0" fontId="91" fillId="0" borderId="13" xfId="11" applyFont="1" applyBorder="1" applyAlignment="1">
      <alignment horizontal="center" vertical="center" wrapText="1"/>
    </xf>
    <xf numFmtId="0" fontId="48" fillId="0" borderId="11" xfId="78" applyFont="1" applyBorder="1"/>
    <xf numFmtId="0" fontId="48" fillId="0" borderId="3" xfId="78" applyFont="1" applyBorder="1"/>
    <xf numFmtId="3" fontId="77" fillId="0" borderId="3" xfId="11" applyNumberFormat="1" applyFont="1" applyBorder="1"/>
    <xf numFmtId="3" fontId="83" fillId="0" borderId="3" xfId="11" applyNumberFormat="1" applyFont="1" applyBorder="1" applyAlignment="1">
      <alignment horizontal="right"/>
    </xf>
    <xf numFmtId="3" fontId="83" fillId="0" borderId="3" xfId="11" applyNumberFormat="1" applyFont="1" applyBorder="1"/>
    <xf numFmtId="3" fontId="107" fillId="0" borderId="3" xfId="11" applyNumberFormat="1" applyFont="1" applyBorder="1"/>
    <xf numFmtId="169" fontId="94" fillId="0" borderId="3" xfId="1" applyNumberFormat="1" applyFont="1" applyFill="1" applyBorder="1" applyAlignment="1"/>
    <xf numFmtId="165" fontId="77" fillId="0" borderId="3" xfId="1" applyNumberFormat="1" applyFont="1" applyFill="1" applyBorder="1" applyAlignment="1"/>
    <xf numFmtId="169" fontId="107" fillId="0" borderId="32" xfId="1" applyNumberFormat="1" applyFont="1" applyFill="1" applyBorder="1" applyAlignment="1"/>
    <xf numFmtId="0" fontId="69" fillId="0" borderId="0" xfId="78" applyFont="1" applyAlignment="1">
      <alignment vertical="center"/>
    </xf>
    <xf numFmtId="3" fontId="48" fillId="0" borderId="3" xfId="78" applyNumberFormat="1" applyFont="1" applyBorder="1"/>
    <xf numFmtId="169" fontId="93" fillId="0" borderId="3" xfId="78" applyNumberFormat="1" applyFont="1" applyBorder="1"/>
    <xf numFmtId="0" fontId="93" fillId="0" borderId="3" xfId="78" applyFont="1" applyBorder="1"/>
    <xf numFmtId="169" fontId="91" fillId="0" borderId="3" xfId="78" applyNumberFormat="1" applyFont="1" applyBorder="1" applyAlignment="1">
      <alignment horizontal="right"/>
    </xf>
    <xf numFmtId="3" fontId="92" fillId="0" borderId="3" xfId="78" applyNumberFormat="1" applyFont="1" applyBorder="1" applyAlignment="1">
      <alignment horizontal="right"/>
    </xf>
    <xf numFmtId="169" fontId="93" fillId="0" borderId="32" xfId="78" applyNumberFormat="1" applyFont="1" applyBorder="1"/>
    <xf numFmtId="0" fontId="5" fillId="0" borderId="0" xfId="1210" applyAlignment="1">
      <alignment vertical="center"/>
    </xf>
    <xf numFmtId="0" fontId="5" fillId="0" borderId="0" xfId="1210"/>
    <xf numFmtId="0" fontId="103" fillId="0" borderId="13" xfId="73" applyFont="1" applyBorder="1" applyAlignment="1">
      <alignment horizontal="center" vertical="center" wrapText="1"/>
    </xf>
    <xf numFmtId="3" fontId="100" fillId="0" borderId="11" xfId="1211" applyNumberFormat="1" applyFont="1" applyBorder="1" applyAlignment="1">
      <alignment horizontal="left" vertical="center" wrapText="1"/>
    </xf>
    <xf numFmtId="3" fontId="102" fillId="0" borderId="0" xfId="1212" applyNumberFormat="1" applyFont="1"/>
    <xf numFmtId="3" fontId="102" fillId="0" borderId="6" xfId="1212" applyNumberFormat="1" applyFont="1" applyBorder="1"/>
    <xf numFmtId="3" fontId="100" fillId="0" borderId="5" xfId="1211" applyNumberFormat="1" applyFont="1" applyBorder="1" applyAlignment="1">
      <alignment horizontal="left" vertical="center" wrapText="1"/>
    </xf>
    <xf numFmtId="3" fontId="102" fillId="0" borderId="8" xfId="1213" applyNumberFormat="1" applyFont="1" applyBorder="1" applyAlignment="1">
      <alignment horizontal="right" wrapText="1"/>
    </xf>
    <xf numFmtId="3" fontId="102" fillId="0" borderId="10" xfId="1213" applyNumberFormat="1" applyFont="1" applyBorder="1" applyAlignment="1">
      <alignment horizontal="right" wrapText="1"/>
    </xf>
    <xf numFmtId="3" fontId="102" fillId="0" borderId="38" xfId="1213" applyNumberFormat="1" applyFont="1" applyBorder="1" applyAlignment="1">
      <alignment horizontal="right" wrapText="1"/>
    </xf>
    <xf numFmtId="3" fontId="100" fillId="0" borderId="3" xfId="1211" applyNumberFormat="1" applyFont="1" applyBorder="1" applyAlignment="1">
      <alignment horizontal="left" vertical="center" wrapText="1"/>
    </xf>
    <xf numFmtId="3" fontId="102" fillId="0" borderId="8" xfId="1211" applyNumberFormat="1" applyFont="1" applyBorder="1" applyAlignment="1">
      <alignment horizontal="right" wrapText="1"/>
    </xf>
    <xf numFmtId="3" fontId="102" fillId="0" borderId="10" xfId="1211" applyNumberFormat="1" applyFont="1" applyBorder="1" applyAlignment="1">
      <alignment horizontal="right" wrapText="1"/>
    </xf>
    <xf numFmtId="3" fontId="102" fillId="0" borderId="38" xfId="1211" applyNumberFormat="1" applyFont="1" applyBorder="1" applyAlignment="1">
      <alignment horizontal="right" wrapText="1"/>
    </xf>
    <xf numFmtId="3" fontId="100" fillId="0" borderId="11" xfId="1214" applyNumberFormat="1" applyFont="1" applyBorder="1" applyAlignment="1">
      <alignment horizontal="left" vertical="center" wrapText="1"/>
    </xf>
    <xf numFmtId="3" fontId="100" fillId="0" borderId="3" xfId="1214" applyNumberFormat="1" applyFont="1" applyBorder="1" applyAlignment="1">
      <alignment horizontal="left" vertical="center" wrapText="1"/>
    </xf>
    <xf numFmtId="3" fontId="102" fillId="0" borderId="8" xfId="1215" applyNumberFormat="1" applyFont="1" applyBorder="1" applyAlignment="1">
      <alignment horizontal="right" wrapText="1"/>
    </xf>
    <xf numFmtId="3" fontId="102" fillId="0" borderId="10" xfId="1215" applyNumberFormat="1" applyFont="1" applyBorder="1" applyAlignment="1">
      <alignment horizontal="right" wrapText="1"/>
    </xf>
    <xf numFmtId="3" fontId="102" fillId="0" borderId="38" xfId="1215" applyNumberFormat="1" applyFont="1" applyBorder="1" applyAlignment="1">
      <alignment horizontal="right" wrapText="1"/>
    </xf>
    <xf numFmtId="0" fontId="102" fillId="0" borderId="8" xfId="1212" applyFont="1" applyBorder="1"/>
    <xf numFmtId="0" fontId="102" fillId="0" borderId="10" xfId="1212" applyFont="1" applyBorder="1"/>
    <xf numFmtId="0" fontId="102" fillId="0" borderId="38" xfId="1212" applyFont="1" applyBorder="1"/>
    <xf numFmtId="0" fontId="100" fillId="0" borderId="5" xfId="73" applyFont="1" applyBorder="1" applyAlignment="1">
      <alignment vertical="center" wrapText="1"/>
    </xf>
    <xf numFmtId="0" fontId="100" fillId="0" borderId="31" xfId="73" applyFont="1" applyBorder="1" applyAlignment="1">
      <alignment vertical="center" wrapText="1"/>
    </xf>
    <xf numFmtId="3" fontId="103" fillId="33" borderId="0" xfId="1217" applyNumberFormat="1" applyFont="1" applyFill="1" applyAlignment="1">
      <alignment horizontal="right" vertical="center" wrapText="1"/>
    </xf>
    <xf numFmtId="3" fontId="98" fillId="0" borderId="0" xfId="1215" applyNumberFormat="1" applyFont="1" applyAlignment="1">
      <alignment horizontal="right" wrapText="1"/>
    </xf>
    <xf numFmtId="3" fontId="102" fillId="0" borderId="0" xfId="1215" applyNumberFormat="1" applyFont="1" applyAlignment="1">
      <alignment horizontal="right" wrapText="1"/>
    </xf>
    <xf numFmtId="3" fontId="103" fillId="33" borderId="0" xfId="1218" applyNumberFormat="1" applyFont="1" applyFill="1" applyAlignment="1">
      <alignment horizontal="right" vertical="center" wrapText="1"/>
    </xf>
    <xf numFmtId="0" fontId="102" fillId="0" borderId="0" xfId="1219" applyFont="1"/>
    <xf numFmtId="0" fontId="102" fillId="0" borderId="0" xfId="1220" applyFont="1"/>
    <xf numFmtId="0" fontId="100" fillId="0" borderId="0" xfId="1219" applyFont="1"/>
    <xf numFmtId="3" fontId="100" fillId="0" borderId="5" xfId="1214" applyNumberFormat="1" applyFont="1" applyBorder="1" applyAlignment="1">
      <alignment horizontal="left" vertical="center" wrapText="1"/>
    </xf>
    <xf numFmtId="3" fontId="100" fillId="0" borderId="5" xfId="1216" applyNumberFormat="1" applyFont="1" applyBorder="1" applyAlignment="1">
      <alignment vertical="center" wrapText="1"/>
    </xf>
    <xf numFmtId="3" fontId="102" fillId="0" borderId="29" xfId="1211" applyNumberFormat="1" applyFont="1" applyBorder="1"/>
    <xf numFmtId="3" fontId="102" fillId="0" borderId="40" xfId="1211" applyNumberFormat="1" applyFont="1" applyBorder="1"/>
    <xf numFmtId="3" fontId="102" fillId="0" borderId="41" xfId="1211" applyNumberFormat="1" applyFont="1" applyBorder="1"/>
    <xf numFmtId="3" fontId="102" fillId="0" borderId="39" xfId="1211" applyNumberFormat="1" applyFont="1" applyBorder="1"/>
    <xf numFmtId="3" fontId="102" fillId="0" borderId="13" xfId="1211" applyNumberFormat="1" applyFont="1" applyBorder="1"/>
    <xf numFmtId="3" fontId="102" fillId="0" borderId="29" xfId="1211" applyNumberFormat="1" applyFont="1" applyBorder="1" applyAlignment="1">
      <alignment horizontal="right" wrapText="1"/>
    </xf>
    <xf numFmtId="3" fontId="71" fillId="0" borderId="29" xfId="1211" applyNumberFormat="1" applyFont="1" applyBorder="1" applyAlignment="1">
      <alignment horizontal="right" wrapText="1"/>
    </xf>
    <xf numFmtId="169" fontId="48" fillId="0" borderId="3" xfId="78" applyNumberFormat="1" applyFont="1" applyBorder="1"/>
    <xf numFmtId="0" fontId="69" fillId="0" borderId="0" xfId="0" applyFont="1" applyAlignment="1">
      <alignment horizontal="left" vertical="top" wrapText="1"/>
    </xf>
    <xf numFmtId="169" fontId="48" fillId="0" borderId="3" xfId="11" applyNumberFormat="1" applyFont="1" applyBorder="1" applyAlignment="1">
      <alignment horizontal="right"/>
    </xf>
    <xf numFmtId="3" fontId="48" fillId="0" borderId="3" xfId="78" applyNumberFormat="1" applyFont="1" applyBorder="1" applyAlignment="1">
      <alignment horizontal="right"/>
    </xf>
    <xf numFmtId="3" fontId="91" fillId="0" borderId="3" xfId="78" applyNumberFormat="1" applyFont="1" applyBorder="1" applyAlignment="1">
      <alignment horizontal="right"/>
    </xf>
    <xf numFmtId="0" fontId="48" fillId="0" borderId="3" xfId="0" applyFont="1" applyBorder="1" applyAlignment="1">
      <alignment horizontal="right" vertical="top"/>
    </xf>
    <xf numFmtId="3" fontId="48" fillId="0" borderId="32" xfId="0" applyNumberFormat="1" applyFont="1" applyBorder="1" applyAlignment="1">
      <alignment horizontal="right" vertical="top"/>
    </xf>
    <xf numFmtId="3" fontId="93" fillId="0" borderId="32" xfId="78" applyNumberFormat="1" applyFont="1" applyBorder="1"/>
    <xf numFmtId="169" fontId="48" fillId="0" borderId="31" xfId="0" applyNumberFormat="1" applyFont="1" applyBorder="1" applyAlignment="1">
      <alignment horizontal="right"/>
    </xf>
    <xf numFmtId="169" fontId="48" fillId="0" borderId="37" xfId="0" applyNumberFormat="1" applyFont="1" applyBorder="1" applyAlignment="1">
      <alignment horizontal="right"/>
    </xf>
    <xf numFmtId="3" fontId="33" fillId="0" borderId="0" xfId="0" applyNumberFormat="1" applyFont="1" applyBorder="1"/>
    <xf numFmtId="3" fontId="83" fillId="0" borderId="0" xfId="0" applyNumberFormat="1" applyFont="1" applyBorder="1" applyAlignment="1"/>
    <xf numFmtId="0" fontId="44" fillId="0" borderId="0" xfId="0" applyFont="1" applyAlignment="1">
      <alignment vertical="center"/>
    </xf>
    <xf numFmtId="169" fontId="83" fillId="0" borderId="0" xfId="0" applyNumberFormat="1" applyFont="1"/>
    <xf numFmtId="0" fontId="0" fillId="0" borderId="0" xfId="0"/>
    <xf numFmtId="0" fontId="0" fillId="0" borderId="0" xfId="0" applyAlignment="1">
      <alignment vertical="top"/>
    </xf>
    <xf numFmtId="0" fontId="69" fillId="0" borderId="0" xfId="0" applyFont="1" applyAlignment="1">
      <alignment horizontal="left" vertical="top" wrapText="1"/>
    </xf>
    <xf numFmtId="0" fontId="33" fillId="0" borderId="42" xfId="0" applyFont="1" applyBorder="1" applyAlignment="1">
      <alignment horizontal="left" vertical="center" wrapText="1"/>
    </xf>
    <xf numFmtId="4" fontId="33" fillId="0" borderId="42" xfId="0" applyNumberFormat="1" applyFont="1" applyBorder="1" applyAlignment="1">
      <alignment horizontal="left" vertical="center" wrapText="1"/>
    </xf>
    <xf numFmtId="3" fontId="92" fillId="0" borderId="3" xfId="78" applyNumberFormat="1" applyFont="1" applyBorder="1"/>
    <xf numFmtId="0" fontId="79" fillId="0" borderId="0" xfId="0" applyFont="1" applyAlignment="1">
      <alignment horizontal="center" vertical="top" wrapText="1"/>
    </xf>
    <xf numFmtId="169" fontId="48" fillId="0" borderId="3" xfId="0" applyNumberFormat="1" applyFont="1" applyBorder="1" applyAlignment="1">
      <alignment vertical="center" wrapText="1"/>
    </xf>
    <xf numFmtId="17" fontId="48" fillId="0" borderId="7" xfId="0" quotePrefix="1" applyNumberFormat="1" applyFont="1" applyBorder="1" applyAlignment="1">
      <alignment horizontal="center" vertical="center" wrapText="1"/>
    </xf>
    <xf numFmtId="0" fontId="48" fillId="0" borderId="13" xfId="0" applyFont="1" applyBorder="1"/>
    <xf numFmtId="0" fontId="48" fillId="0" borderId="13" xfId="0" applyFont="1" applyBorder="1" applyAlignment="1">
      <alignment vertical="center"/>
    </xf>
    <xf numFmtId="169" fontId="48" fillId="0" borderId="3" xfId="1" applyNumberFormat="1" applyFont="1" applyBorder="1"/>
    <xf numFmtId="37" fontId="48" fillId="0" borderId="3" xfId="1" applyNumberFormat="1" applyFont="1" applyFill="1" applyBorder="1"/>
    <xf numFmtId="166" fontId="44" fillId="0" borderId="13" xfId="0" applyNumberFormat="1" applyFont="1" applyBorder="1" applyAlignment="1">
      <alignment horizontal="center" vertical="center"/>
    </xf>
    <xf numFmtId="0" fontId="48" fillId="0" borderId="11" xfId="0" applyFont="1" applyBorder="1"/>
    <xf numFmtId="0" fontId="48" fillId="0" borderId="11" xfId="0" applyFont="1" applyFill="1" applyBorder="1"/>
    <xf numFmtId="0" fontId="48" fillId="0" borderId="10" xfId="0" applyFont="1" applyFill="1" applyBorder="1"/>
    <xf numFmtId="3" fontId="48" fillId="0" borderId="0" xfId="10" applyNumberFormat="1" applyFont="1" applyBorder="1" applyAlignment="1" applyProtection="1">
      <alignment horizontal="right"/>
    </xf>
    <xf numFmtId="3" fontId="48" fillId="0" borderId="0" xfId="10" applyNumberFormat="1" applyFont="1" applyFill="1" applyBorder="1" applyAlignment="1" applyProtection="1">
      <alignment horizontal="right"/>
    </xf>
    <xf numFmtId="3" fontId="48" fillId="0" borderId="37" xfId="0" applyNumberFormat="1" applyFont="1" applyBorder="1" applyAlignment="1">
      <alignment readingOrder="1"/>
    </xf>
    <xf numFmtId="165" fontId="48" fillId="0" borderId="0" xfId="0" applyNumberFormat="1" applyFont="1" applyFill="1" applyBorder="1"/>
    <xf numFmtId="164" fontId="48" fillId="0" borderId="0" xfId="0" applyNumberFormat="1" applyFont="1" applyBorder="1" applyAlignment="1">
      <alignment readingOrder="1"/>
    </xf>
    <xf numFmtId="164" fontId="48" fillId="0" borderId="37" xfId="0" applyNumberFormat="1" applyFont="1" applyBorder="1" applyAlignment="1">
      <alignment readingOrder="1"/>
    </xf>
    <xf numFmtId="0" fontId="33" fillId="0" borderId="10" xfId="0" applyFont="1" applyBorder="1"/>
    <xf numFmtId="4" fontId="33" fillId="0" borderId="6" xfId="0" applyNumberFormat="1" applyFont="1" applyBorder="1"/>
    <xf numFmtId="4" fontId="33" fillId="0" borderId="7" xfId="0" applyNumberFormat="1" applyFont="1" applyBorder="1"/>
    <xf numFmtId="0" fontId="33" fillId="0" borderId="37" xfId="0" applyFont="1" applyBorder="1"/>
    <xf numFmtId="4" fontId="33" fillId="0" borderId="36" xfId="0" applyNumberFormat="1" applyFont="1" applyBorder="1"/>
    <xf numFmtId="0" fontId="33" fillId="0" borderId="11" xfId="0" applyFont="1" applyBorder="1"/>
    <xf numFmtId="3" fontId="48" fillId="0" borderId="3" xfId="0" applyNumberFormat="1" applyFont="1" applyBorder="1"/>
    <xf numFmtId="3" fontId="48" fillId="0" borderId="32" xfId="0" applyNumberFormat="1" applyFont="1" applyBorder="1"/>
    <xf numFmtId="0" fontId="33" fillId="0" borderId="13" xfId="0" applyFont="1" applyBorder="1" applyAlignment="1">
      <alignment horizontal="center" vertical="center"/>
    </xf>
    <xf numFmtId="0" fontId="48" fillId="0" borderId="0" xfId="0" applyFont="1" applyAlignment="1">
      <alignment horizontal="center" vertical="top"/>
    </xf>
    <xf numFmtId="14" fontId="48" fillId="0" borderId="0" xfId="0" applyNumberFormat="1" applyFont="1" applyAlignment="1">
      <alignment horizontal="right" vertical="top"/>
    </xf>
    <xf numFmtId="0" fontId="48" fillId="0" borderId="0" xfId="0" applyFont="1" applyAlignment="1">
      <alignment horizontal="right" vertical="top"/>
    </xf>
    <xf numFmtId="3" fontId="48" fillId="0" borderId="0" xfId="0" applyNumberFormat="1" applyFont="1" applyAlignment="1">
      <alignment horizontal="right"/>
    </xf>
    <xf numFmtId="0" fontId="37" fillId="0" borderId="0" xfId="0" applyFont="1" applyAlignment="1">
      <alignment vertical="center"/>
    </xf>
    <xf numFmtId="0" fontId="76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76" fillId="0" borderId="33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left" vertical="top" wrapText="1"/>
    </xf>
    <xf numFmtId="169" fontId="48" fillId="0" borderId="33" xfId="0" applyNumberFormat="1" applyFont="1" applyBorder="1" applyAlignment="1">
      <alignment horizontal="right" vertical="top" wrapText="1"/>
    </xf>
    <xf numFmtId="0" fontId="48" fillId="0" borderId="33" xfId="0" applyFont="1" applyBorder="1" applyAlignment="1">
      <alignment vertical="top"/>
    </xf>
    <xf numFmtId="0" fontId="48" fillId="0" borderId="34" xfId="0" applyFont="1" applyBorder="1" applyAlignment="1">
      <alignment horizontal="left" vertical="top" wrapText="1"/>
    </xf>
    <xf numFmtId="169" fontId="48" fillId="0" borderId="34" xfId="0" applyNumberFormat="1" applyFont="1" applyBorder="1" applyAlignment="1">
      <alignment horizontal="right" vertical="top" wrapText="1"/>
    </xf>
    <xf numFmtId="3" fontId="48" fillId="0" borderId="34" xfId="0" applyNumberFormat="1" applyFont="1" applyBorder="1" applyAlignment="1">
      <alignment vertical="top"/>
    </xf>
    <xf numFmtId="0" fontId="44" fillId="0" borderId="0" xfId="0" applyFont="1" applyAlignment="1">
      <alignment horizontal="left" vertical="center" wrapText="1"/>
    </xf>
    <xf numFmtId="0" fontId="48" fillId="0" borderId="34" xfId="0" applyFont="1" applyBorder="1" applyAlignment="1">
      <alignment vertical="top"/>
    </xf>
    <xf numFmtId="0" fontId="76" fillId="0" borderId="35" xfId="0" applyFont="1" applyBorder="1" applyAlignment="1">
      <alignment horizontal="left" vertical="top" wrapText="1"/>
    </xf>
    <xf numFmtId="169" fontId="76" fillId="0" borderId="35" xfId="0" applyNumberFormat="1" applyFont="1" applyBorder="1" applyAlignment="1">
      <alignment horizontal="right" vertical="top" wrapText="1"/>
    </xf>
    <xf numFmtId="3" fontId="92" fillId="0" borderId="37" xfId="11" applyNumberFormat="1" applyFont="1" applyBorder="1"/>
    <xf numFmtId="3" fontId="92" fillId="0" borderId="32" xfId="11" applyNumberFormat="1" applyFont="1" applyBorder="1"/>
    <xf numFmtId="0" fontId="76" fillId="0" borderId="32" xfId="11" applyFont="1" applyBorder="1"/>
    <xf numFmtId="174" fontId="91" fillId="0" borderId="3" xfId="78" applyNumberFormat="1" applyFont="1" applyBorder="1"/>
    <xf numFmtId="1" fontId="77" fillId="0" borderId="3" xfId="11" applyNumberFormat="1" applyFont="1" applyBorder="1"/>
    <xf numFmtId="3" fontId="92" fillId="0" borderId="3" xfId="11" applyNumberFormat="1" applyFont="1" applyBorder="1"/>
    <xf numFmtId="169" fontId="48" fillId="0" borderId="0" xfId="11" applyNumberFormat="1" applyFont="1" applyAlignment="1">
      <alignment horizontal="right"/>
    </xf>
    <xf numFmtId="3" fontId="48" fillId="0" borderId="0" xfId="11" applyNumberFormat="1" applyFont="1" applyAlignment="1">
      <alignment horizontal="right"/>
    </xf>
    <xf numFmtId="3" fontId="81" fillId="0" borderId="3" xfId="78" applyNumberFormat="1" applyFont="1" applyBorder="1"/>
    <xf numFmtId="3" fontId="92" fillId="0" borderId="7" xfId="11" applyNumberFormat="1" applyFont="1" applyBorder="1"/>
    <xf numFmtId="0" fontId="91" fillId="0" borderId="13" xfId="78" applyFont="1" applyBorder="1" applyAlignment="1">
      <alignment horizontal="center" vertical="center"/>
    </xf>
    <xf numFmtId="0" fontId="85" fillId="0" borderId="13" xfId="78" applyFont="1" applyBorder="1" applyAlignment="1">
      <alignment horizontal="center" vertical="center"/>
    </xf>
    <xf numFmtId="0" fontId="80" fillId="0" borderId="13" xfId="78" applyFont="1" applyBorder="1" applyAlignment="1">
      <alignment horizontal="center" vertical="center"/>
    </xf>
    <xf numFmtId="166" fontId="44" fillId="0" borderId="16" xfId="0" applyNumberFormat="1" applyFont="1" applyBorder="1" applyAlignment="1">
      <alignment horizontal="center" vertical="center"/>
    </xf>
    <xf numFmtId="166" fontId="44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13" xfId="0" applyFont="1" applyBorder="1" applyAlignment="1">
      <alignment horizontal="left" vertical="top"/>
    </xf>
    <xf numFmtId="0" fontId="48" fillId="0" borderId="12" xfId="0" applyFont="1" applyBorder="1" applyAlignment="1">
      <alignment horizontal="center" vertical="top" wrapText="1"/>
    </xf>
    <xf numFmtId="17" fontId="48" fillId="0" borderId="12" xfId="0" quotePrefix="1" applyNumberFormat="1" applyFont="1" applyBorder="1" applyAlignment="1">
      <alignment horizontal="center" vertical="top" wrapText="1"/>
    </xf>
    <xf numFmtId="17" fontId="48" fillId="0" borderId="14" xfId="0" quotePrefix="1" applyNumberFormat="1" applyFont="1" applyBorder="1" applyAlignment="1">
      <alignment horizontal="center" vertical="top" wrapText="1"/>
    </xf>
    <xf numFmtId="17" fontId="48" fillId="0" borderId="14" xfId="0" quotePrefix="1" applyNumberFormat="1" applyFont="1" applyFill="1" applyBorder="1" applyAlignment="1">
      <alignment horizontal="center" vertical="top" wrapText="1"/>
    </xf>
    <xf numFmtId="17" fontId="48" fillId="0" borderId="15" xfId="0" quotePrefix="1" applyNumberFormat="1" applyFont="1" applyBorder="1" applyAlignment="1">
      <alignment horizontal="center" vertical="top" wrapText="1"/>
    </xf>
    <xf numFmtId="166" fontId="44" fillId="0" borderId="12" xfId="0" applyNumberFormat="1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169" fontId="36" fillId="0" borderId="10" xfId="0" applyNumberFormat="1" applyFont="1" applyBorder="1" applyAlignment="1">
      <alignment horizontal="center" vertical="top"/>
    </xf>
    <xf numFmtId="169" fontId="36" fillId="0" borderId="11" xfId="0" applyNumberFormat="1" applyFont="1" applyBorder="1" applyAlignment="1">
      <alignment horizontal="center" vertical="top"/>
    </xf>
    <xf numFmtId="169" fontId="36" fillId="0" borderId="6" xfId="0" applyNumberFormat="1" applyFont="1" applyBorder="1" applyAlignment="1">
      <alignment horizontal="center" vertical="top"/>
    </xf>
    <xf numFmtId="169" fontId="76" fillId="0" borderId="3" xfId="1" applyNumberFormat="1" applyFont="1" applyBorder="1" applyAlignment="1">
      <alignment horizontal="right" vertical="top"/>
    </xf>
    <xf numFmtId="169" fontId="76" fillId="0" borderId="5" xfId="1" applyNumberFormat="1" applyFont="1" applyBorder="1" applyAlignment="1">
      <alignment horizontal="right" vertical="top"/>
    </xf>
    <xf numFmtId="3" fontId="76" fillId="0" borderId="0" xfId="0" applyNumberFormat="1" applyFont="1" applyBorder="1" applyAlignment="1">
      <alignment vertical="top"/>
    </xf>
    <xf numFmtId="169" fontId="76" fillId="0" borderId="3" xfId="0" applyNumberFormat="1" applyFont="1" applyBorder="1" applyAlignment="1">
      <alignment horizontal="right" vertical="top"/>
    </xf>
    <xf numFmtId="169" fontId="76" fillId="0" borderId="5" xfId="0" applyNumberFormat="1" applyFont="1" applyBorder="1" applyAlignment="1">
      <alignment horizontal="right" vertical="top"/>
    </xf>
    <xf numFmtId="169" fontId="76" fillId="0" borderId="0" xfId="0" applyNumberFormat="1" applyFont="1" applyBorder="1" applyAlignment="1">
      <alignment horizontal="right" vertical="top"/>
    </xf>
    <xf numFmtId="169" fontId="48" fillId="0" borderId="5" xfId="10" applyNumberFormat="1" applyFont="1" applyBorder="1" applyAlignment="1" applyProtection="1">
      <alignment vertical="top"/>
    </xf>
    <xf numFmtId="169" fontId="48" fillId="0" borderId="5" xfId="1" applyNumberFormat="1" applyFont="1" applyBorder="1" applyAlignment="1">
      <alignment vertical="top"/>
    </xf>
    <xf numFmtId="169" fontId="48" fillId="0" borderId="3" xfId="78" applyNumberFormat="1" applyFont="1" applyBorder="1" applyAlignment="1">
      <alignment vertical="top"/>
    </xf>
    <xf numFmtId="169" fontId="48" fillId="0" borderId="0" xfId="0" applyNumberFormat="1" applyFont="1" applyBorder="1" applyAlignment="1">
      <alignment horizontal="right" vertical="top"/>
    </xf>
    <xf numFmtId="169" fontId="48" fillId="0" borderId="0" xfId="1" applyNumberFormat="1" applyFont="1" applyBorder="1" applyAlignment="1">
      <alignment horizontal="right" vertical="top"/>
    </xf>
    <xf numFmtId="169" fontId="48" fillId="0" borderId="0" xfId="10" applyNumberFormat="1" applyFont="1" applyBorder="1" applyAlignment="1" applyProtection="1">
      <alignment vertical="top"/>
    </xf>
    <xf numFmtId="169" fontId="48" fillId="0" borderId="3" xfId="10" applyNumberFormat="1" applyFont="1" applyBorder="1" applyAlignment="1" applyProtection="1">
      <alignment vertical="top"/>
    </xf>
    <xf numFmtId="169" fontId="48" fillId="0" borderId="3" xfId="78" applyNumberFormat="1" applyFont="1" applyFill="1" applyBorder="1" applyAlignment="1">
      <alignment vertical="top"/>
    </xf>
    <xf numFmtId="0" fontId="48" fillId="0" borderId="5" xfId="0" applyFont="1" applyBorder="1" applyAlignment="1">
      <alignment vertical="top"/>
    </xf>
    <xf numFmtId="0" fontId="48" fillId="0" borderId="3" xfId="0" applyFont="1" applyFill="1" applyBorder="1" applyAlignment="1">
      <alignment horizontal="left" vertical="top"/>
    </xf>
    <xf numFmtId="169" fontId="76" fillId="0" borderId="3" xfId="10" applyNumberFormat="1" applyFont="1" applyBorder="1" applyAlignment="1" applyProtection="1">
      <alignment vertical="top"/>
    </xf>
    <xf numFmtId="169" fontId="76" fillId="0" borderId="5" xfId="1" applyNumberFormat="1" applyFont="1" applyBorder="1" applyAlignment="1">
      <alignment vertical="top"/>
    </xf>
    <xf numFmtId="169" fontId="76" fillId="0" borderId="0" xfId="0" applyNumberFormat="1" applyFont="1" applyBorder="1" applyAlignment="1">
      <alignment vertical="top"/>
    </xf>
    <xf numFmtId="169" fontId="76" fillId="0" borderId="3" xfId="0" applyNumberFormat="1" applyFont="1" applyBorder="1" applyAlignment="1">
      <alignment vertical="top"/>
    </xf>
    <xf numFmtId="169" fontId="76" fillId="0" borderId="0" xfId="1" applyNumberFormat="1" applyFont="1" applyBorder="1" applyAlignment="1">
      <alignment horizontal="right" vertical="top"/>
    </xf>
    <xf numFmtId="169" fontId="76" fillId="0" borderId="0" xfId="10" applyNumberFormat="1" applyFont="1" applyBorder="1" applyAlignment="1" applyProtection="1">
      <alignment vertical="top"/>
    </xf>
    <xf numFmtId="169" fontId="76" fillId="0" borderId="3" xfId="78" applyNumberFormat="1" applyFont="1" applyFill="1" applyBorder="1" applyAlignment="1">
      <alignment vertical="top"/>
    </xf>
    <xf numFmtId="0" fontId="48" fillId="0" borderId="5" xfId="0" applyFont="1" applyBorder="1" applyAlignment="1">
      <alignment horizontal="left" vertical="top"/>
    </xf>
    <xf numFmtId="169" fontId="48" fillId="0" borderId="3" xfId="0" applyNumberFormat="1" applyFont="1" applyBorder="1" applyAlignment="1">
      <alignment horizontal="right" vertical="top"/>
    </xf>
    <xf numFmtId="3" fontId="76" fillId="0" borderId="5" xfId="0" applyNumberFormat="1" applyFont="1" applyBorder="1" applyAlignment="1">
      <alignment vertical="top"/>
    </xf>
    <xf numFmtId="169" fontId="48" fillId="0" borderId="5" xfId="0" applyNumberFormat="1" applyFont="1" applyBorder="1" applyAlignment="1">
      <alignment horizontal="right" vertical="top"/>
    </xf>
    <xf numFmtId="3" fontId="48" fillId="0" borderId="0" xfId="0" applyNumberFormat="1" applyFont="1" applyBorder="1" applyAlignment="1">
      <alignment horizontal="right" vertical="top"/>
    </xf>
    <xf numFmtId="169" fontId="76" fillId="0" borderId="5" xfId="0" applyNumberFormat="1" applyFont="1" applyBorder="1" applyAlignment="1">
      <alignment vertical="top"/>
    </xf>
    <xf numFmtId="0" fontId="76" fillId="0" borderId="0" xfId="0" applyFont="1" applyBorder="1" applyAlignment="1">
      <alignment vertical="top"/>
    </xf>
    <xf numFmtId="169" fontId="48" fillId="0" borderId="3" xfId="0" applyNumberFormat="1" applyFont="1" applyFill="1" applyBorder="1" applyAlignment="1">
      <alignment horizontal="right" vertical="top"/>
    </xf>
    <xf numFmtId="0" fontId="48" fillId="0" borderId="19" xfId="0" applyFont="1" applyFill="1" applyBorder="1" applyAlignment="1">
      <alignment vertical="top"/>
    </xf>
    <xf numFmtId="169" fontId="76" fillId="0" borderId="31" xfId="0" applyNumberFormat="1" applyFont="1" applyFill="1" applyBorder="1" applyAlignment="1">
      <alignment vertical="top"/>
    </xf>
    <xf numFmtId="169" fontId="76" fillId="0" borderId="16" xfId="0" applyNumberFormat="1" applyFont="1" applyFill="1" applyBorder="1" applyAlignment="1">
      <alignment vertical="top"/>
    </xf>
    <xf numFmtId="169" fontId="76" fillId="0" borderId="32" xfId="0" applyNumberFormat="1" applyFont="1" applyBorder="1" applyAlignment="1">
      <alignment horizontal="right" vertical="top"/>
    </xf>
    <xf numFmtId="169" fontId="76" fillId="0" borderId="31" xfId="0" applyNumberFormat="1" applyFont="1" applyBorder="1" applyAlignment="1">
      <alignment horizontal="right" vertical="top"/>
    </xf>
    <xf numFmtId="169" fontId="76" fillId="0" borderId="37" xfId="0" applyNumberFormat="1" applyFont="1" applyBorder="1" applyAlignment="1">
      <alignment horizontal="right" vertical="top"/>
    </xf>
    <xf numFmtId="3" fontId="48" fillId="0" borderId="3" xfId="1" applyNumberFormat="1" applyFont="1" applyBorder="1"/>
    <xf numFmtId="166" fontId="44" fillId="0" borderId="14" xfId="0" applyNumberFormat="1" applyFont="1" applyBorder="1" applyAlignment="1">
      <alignment horizontal="center" vertical="top"/>
    </xf>
    <xf numFmtId="0" fontId="33" fillId="0" borderId="13" xfId="0" applyFont="1" applyBorder="1" applyAlignment="1">
      <alignment horizontal="right" vertical="top"/>
    </xf>
    <xf numFmtId="0" fontId="44" fillId="0" borderId="12" xfId="0" applyFont="1" applyBorder="1" applyAlignment="1">
      <alignment horizontal="center" vertical="top"/>
    </xf>
    <xf numFmtId="166" fontId="44" fillId="0" borderId="13" xfId="0" applyNumberFormat="1" applyFont="1" applyBorder="1" applyAlignment="1">
      <alignment horizontal="center" vertical="top" wrapText="1"/>
    </xf>
    <xf numFmtId="14" fontId="44" fillId="0" borderId="13" xfId="0" applyNumberFormat="1" applyFont="1" applyBorder="1" applyAlignment="1">
      <alignment horizontal="center" vertical="top"/>
    </xf>
    <xf numFmtId="166" fontId="44" fillId="0" borderId="13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left" vertical="top"/>
    </xf>
    <xf numFmtId="17" fontId="48" fillId="0" borderId="13" xfId="0" quotePrefix="1" applyNumberFormat="1" applyFont="1" applyBorder="1" applyAlignment="1">
      <alignment horizontal="center" vertical="top" wrapText="1"/>
    </xf>
    <xf numFmtId="0" fontId="34" fillId="0" borderId="1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4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80" fillId="0" borderId="5" xfId="0" applyFont="1" applyBorder="1" applyAlignment="1">
      <alignment horizontal="center" vertical="center"/>
    </xf>
    <xf numFmtId="0" fontId="80" fillId="0" borderId="0" xfId="0" applyFont="1" applyBorder="1" applyAlignment="1">
      <alignment horizontal="center" vertical="center"/>
    </xf>
    <xf numFmtId="0" fontId="48" fillId="0" borderId="19" xfId="0" applyFont="1" applyBorder="1" applyAlignment="1">
      <alignment vertical="center"/>
    </xf>
    <xf numFmtId="0" fontId="48" fillId="0" borderId="17" xfId="0" applyFont="1" applyBorder="1" applyAlignment="1">
      <alignment vertical="center"/>
    </xf>
    <xf numFmtId="17" fontId="48" fillId="0" borderId="19" xfId="0" quotePrefix="1" applyNumberFormat="1" applyFont="1" applyBorder="1" applyAlignment="1">
      <alignment horizontal="center" vertical="center"/>
    </xf>
    <xf numFmtId="17" fontId="48" fillId="0" borderId="16" xfId="0" quotePrefix="1" applyNumberFormat="1" applyFont="1" applyBorder="1" applyAlignment="1">
      <alignment horizontal="center" vertical="center" wrapText="1"/>
    </xf>
    <xf numFmtId="17" fontId="48" fillId="0" borderId="17" xfId="0" quotePrefix="1" applyNumberFormat="1" applyFont="1" applyBorder="1" applyAlignment="1">
      <alignment horizontal="center" vertical="center" wrapText="1"/>
    </xf>
    <xf numFmtId="15" fontId="36" fillId="0" borderId="19" xfId="0" applyNumberFormat="1" applyFont="1" applyBorder="1" applyAlignment="1">
      <alignment horizontal="center" vertical="center"/>
    </xf>
    <xf numFmtId="15" fontId="50" fillId="0" borderId="17" xfId="0" applyNumberFormat="1" applyFont="1" applyBorder="1" applyAlignment="1">
      <alignment horizontal="center" vertical="center"/>
    </xf>
    <xf numFmtId="15" fontId="50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82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165" fontId="48" fillId="0" borderId="5" xfId="0" applyNumberFormat="1" applyFont="1" applyBorder="1" applyAlignment="1">
      <alignment vertical="center"/>
    </xf>
    <xf numFmtId="165" fontId="74" fillId="0" borderId="7" xfId="0" applyNumberFormat="1" applyFont="1" applyBorder="1" applyAlignment="1">
      <alignment vertical="center"/>
    </xf>
    <xf numFmtId="165" fontId="74" fillId="0" borderId="3" xfId="0" applyNumberFormat="1" applyFont="1" applyBorder="1" applyAlignment="1">
      <alignment vertical="center"/>
    </xf>
    <xf numFmtId="3" fontId="48" fillId="0" borderId="5" xfId="1" quotePrefix="1" applyNumberFormat="1" applyFont="1" applyFill="1" applyBorder="1" applyAlignment="1">
      <alignment vertical="center" readingOrder="2"/>
    </xf>
    <xf numFmtId="3" fontId="48" fillId="0" borderId="0" xfId="1" quotePrefix="1" applyNumberFormat="1" applyFont="1" applyFill="1" applyBorder="1" applyAlignment="1">
      <alignment vertical="center" readingOrder="2"/>
    </xf>
    <xf numFmtId="3" fontId="48" fillId="0" borderId="5" xfId="1" applyNumberFormat="1" applyFont="1" applyBorder="1" applyAlignment="1">
      <alignment horizontal="right" vertical="center" readingOrder="2"/>
    </xf>
    <xf numFmtId="3" fontId="74" fillId="0" borderId="0" xfId="1" applyNumberFormat="1" applyFont="1" applyFill="1" applyBorder="1" applyAlignment="1">
      <alignment horizontal="right" vertical="center" readingOrder="2"/>
    </xf>
    <xf numFmtId="9" fontId="83" fillId="0" borderId="3" xfId="14" applyFont="1" applyFill="1" applyBorder="1" applyAlignment="1">
      <alignment horizontal="right" vertical="center" readingOrder="2"/>
    </xf>
    <xf numFmtId="3" fontId="48" fillId="0" borderId="5" xfId="1" applyNumberFormat="1" applyFont="1" applyFill="1" applyBorder="1" applyAlignment="1">
      <alignment horizontal="right" vertical="center" readingOrder="2"/>
    </xf>
    <xf numFmtId="3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48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74" fillId="0" borderId="7" xfId="1" applyNumberFormat="1" applyFont="1" applyFill="1" applyBorder="1" applyAlignment="1">
      <alignment horizontal="right" vertical="center" readingOrder="2"/>
    </xf>
    <xf numFmtId="169" fontId="48" fillId="0" borderId="0" xfId="1" quotePrefix="1" applyNumberFormat="1" applyFont="1" applyFill="1" applyBorder="1" applyAlignment="1">
      <alignment vertical="center"/>
    </xf>
    <xf numFmtId="3" fontId="48" fillId="0" borderId="0" xfId="1" quotePrefix="1" applyNumberFormat="1" applyFont="1" applyFill="1" applyBorder="1" applyAlignment="1">
      <alignment vertical="center"/>
    </xf>
    <xf numFmtId="3" fontId="48" fillId="0" borderId="0" xfId="1" quotePrefix="1" applyNumberFormat="1" applyFont="1" applyFill="1" applyBorder="1" applyAlignment="1">
      <alignment horizontal="right" vertical="center" readingOrder="2"/>
    </xf>
    <xf numFmtId="0" fontId="48" fillId="0" borderId="5" xfId="0" applyFont="1" applyFill="1" applyBorder="1" applyAlignment="1">
      <alignment vertical="center"/>
    </xf>
    <xf numFmtId="0" fontId="48" fillId="0" borderId="7" xfId="0" applyFont="1" applyFill="1" applyBorder="1" applyAlignment="1">
      <alignment horizontal="left" vertical="center" wrapText="1"/>
    </xf>
    <xf numFmtId="9" fontId="83" fillId="0" borderId="3" xfId="14" applyNumberFormat="1" applyFont="1" applyFill="1" applyBorder="1" applyAlignment="1">
      <alignment horizontal="right" vertical="center" readingOrder="2"/>
    </xf>
    <xf numFmtId="3" fontId="48" fillId="0" borderId="5" xfId="0" applyNumberFormat="1" applyFont="1" applyBorder="1" applyAlignment="1">
      <alignment horizontal="right" vertical="center"/>
    </xf>
    <xf numFmtId="3" fontId="48" fillId="0" borderId="0" xfId="0" applyNumberFormat="1" applyFont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3" fontId="48" fillId="0" borderId="16" xfId="0" applyNumberFormat="1" applyFont="1" applyBorder="1" applyAlignment="1">
      <alignment vertical="center" readingOrder="2"/>
    </xf>
    <xf numFmtId="3" fontId="48" fillId="0" borderId="19" xfId="1" applyNumberFormat="1" applyFont="1" applyFill="1" applyBorder="1" applyAlignment="1">
      <alignment horizontal="right" vertical="center" readingOrder="2"/>
    </xf>
    <xf numFmtId="3" fontId="74" fillId="0" borderId="17" xfId="1" applyNumberFormat="1" applyFont="1" applyFill="1" applyBorder="1" applyAlignment="1">
      <alignment horizontal="right" vertical="center" readingOrder="2"/>
    </xf>
    <xf numFmtId="9" fontId="83" fillId="0" borderId="2" xfId="14" applyFont="1" applyFill="1" applyBorder="1" applyAlignment="1">
      <alignment horizontal="right" vertical="center" readingOrder="2"/>
    </xf>
    <xf numFmtId="0" fontId="48" fillId="0" borderId="8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6" xfId="0" applyFont="1" applyBorder="1" applyAlignment="1">
      <alignment vertical="center"/>
    </xf>
    <xf numFmtId="3" fontId="74" fillId="0" borderId="7" xfId="1" applyNumberFormat="1" applyFont="1" applyBorder="1" applyAlignment="1">
      <alignment horizontal="right" vertical="center" readingOrder="2"/>
    </xf>
    <xf numFmtId="9" fontId="83" fillId="0" borderId="3" xfId="14" applyFont="1" applyBorder="1" applyAlignment="1">
      <alignment horizontal="right" vertical="center" readingOrder="2"/>
    </xf>
    <xf numFmtId="0" fontId="48" fillId="0" borderId="5" xfId="0" applyFont="1" applyBorder="1" applyAlignment="1">
      <alignment horizontal="left" vertical="center"/>
    </xf>
    <xf numFmtId="0" fontId="48" fillId="0" borderId="5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9" fontId="83" fillId="0" borderId="3" xfId="14" applyNumberFormat="1" applyFont="1" applyBorder="1" applyAlignment="1">
      <alignment horizontal="right" vertical="center" readingOrder="2"/>
    </xf>
    <xf numFmtId="0" fontId="48" fillId="0" borderId="16" xfId="0" applyFont="1" applyBorder="1" applyAlignment="1">
      <alignment vertical="center"/>
    </xf>
    <xf numFmtId="3" fontId="48" fillId="0" borderId="19" xfId="1" quotePrefix="1" applyNumberFormat="1" applyFont="1" applyFill="1" applyBorder="1" applyAlignment="1">
      <alignment vertical="center" readingOrder="2"/>
    </xf>
    <xf numFmtId="3" fontId="48" fillId="0" borderId="16" xfId="1" quotePrefix="1" applyNumberFormat="1" applyFont="1" applyFill="1" applyBorder="1" applyAlignment="1">
      <alignment vertical="center" readingOrder="2"/>
    </xf>
    <xf numFmtId="3" fontId="74" fillId="0" borderId="17" xfId="1" applyNumberFormat="1" applyFont="1" applyBorder="1" applyAlignment="1">
      <alignment horizontal="right" vertical="center" readingOrder="2"/>
    </xf>
    <xf numFmtId="9" fontId="83" fillId="0" borderId="2" xfId="14" applyFont="1" applyBorder="1" applyAlignment="1">
      <alignment horizontal="right" vertical="center" readingOrder="2"/>
    </xf>
    <xf numFmtId="165" fontId="48" fillId="0" borderId="0" xfId="1" applyNumberFormat="1" applyFont="1" applyAlignment="1">
      <alignment vertical="center"/>
    </xf>
    <xf numFmtId="3" fontId="74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right" vertical="center" readingOrder="2"/>
    </xf>
    <xf numFmtId="4" fontId="74" fillId="0" borderId="0" xfId="0" applyNumberFormat="1" applyFont="1" applyBorder="1" applyAlignment="1">
      <alignment horizontal="right" vertical="center" readingOrder="2"/>
    </xf>
    <xf numFmtId="173" fontId="48" fillId="0" borderId="0" xfId="0" applyNumberFormat="1" applyFont="1" applyBorder="1" applyAlignment="1">
      <alignment horizontal="right" vertical="center" readingOrder="2"/>
    </xf>
    <xf numFmtId="171" fontId="48" fillId="0" borderId="0" xfId="0" applyNumberFormat="1" applyFont="1" applyBorder="1" applyAlignment="1">
      <alignment vertical="center"/>
    </xf>
    <xf numFmtId="170" fontId="48" fillId="0" borderId="0" xfId="0" applyNumberFormat="1" applyFont="1" applyAlignment="1">
      <alignment vertical="center"/>
    </xf>
    <xf numFmtId="0" fontId="74" fillId="0" borderId="0" xfId="0" applyFont="1" applyAlignment="1">
      <alignment vertical="center"/>
    </xf>
    <xf numFmtId="169" fontId="48" fillId="0" borderId="5" xfId="0" applyNumberFormat="1" applyFont="1" applyBorder="1" applyAlignment="1">
      <alignment vertical="center" wrapText="1"/>
    </xf>
    <xf numFmtId="169" fontId="48" fillId="0" borderId="0" xfId="1" applyNumberFormat="1" applyFont="1" applyAlignment="1">
      <alignment vertical="center"/>
    </xf>
    <xf numFmtId="9" fontId="48" fillId="0" borderId="0" xfId="14" applyFont="1" applyAlignment="1">
      <alignment vertical="center"/>
    </xf>
    <xf numFmtId="3" fontId="48" fillId="0" borderId="0" xfId="0" applyNumberFormat="1" applyFont="1" applyBorder="1" applyAlignment="1">
      <alignment vertical="center" readingOrder="1"/>
    </xf>
    <xf numFmtId="3" fontId="92" fillId="0" borderId="32" xfId="78" applyNumberFormat="1" applyFont="1" applyBorder="1"/>
    <xf numFmtId="0" fontId="48" fillId="0" borderId="5" xfId="78" applyFont="1" applyFill="1" applyBorder="1" applyAlignment="1">
      <alignment horizontal="left" vertical="top" indent="1"/>
    </xf>
    <xf numFmtId="0" fontId="48" fillId="0" borderId="3" xfId="0" applyFont="1" applyBorder="1" applyAlignment="1">
      <alignment horizontal="left" vertical="top" indent="1"/>
    </xf>
    <xf numFmtId="0" fontId="48" fillId="0" borderId="3" xfId="0" applyFont="1" applyFill="1" applyBorder="1" applyAlignment="1">
      <alignment horizontal="left" vertical="top" indent="1"/>
    </xf>
    <xf numFmtId="0" fontId="48" fillId="0" borderId="5" xfId="0" applyFont="1" applyBorder="1" applyAlignment="1">
      <alignment horizontal="left" vertical="top" indent="1"/>
    </xf>
    <xf numFmtId="3" fontId="48" fillId="0" borderId="37" xfId="1" quotePrefix="1" applyNumberFormat="1" applyFont="1" applyFill="1" applyBorder="1" applyAlignment="1">
      <alignment vertical="center" readingOrder="2"/>
    </xf>
    <xf numFmtId="169" fontId="48" fillId="0" borderId="37" xfId="0" applyNumberFormat="1" applyFont="1" applyBorder="1" applyAlignment="1">
      <alignment vertical="top"/>
    </xf>
    <xf numFmtId="169" fontId="48" fillId="0" borderId="37" xfId="0" applyNumberFormat="1" applyFont="1" applyBorder="1" applyAlignment="1">
      <alignment readingOrder="1"/>
    </xf>
    <xf numFmtId="169" fontId="80" fillId="0" borderId="37" xfId="1" quotePrefix="1" applyNumberFormat="1" applyFont="1" applyBorder="1" applyAlignment="1">
      <alignment readingOrder="2"/>
    </xf>
    <xf numFmtId="169" fontId="76" fillId="0" borderId="37" xfId="0" applyNumberFormat="1" applyFont="1" applyFill="1" applyBorder="1" applyAlignment="1">
      <alignment vertical="top"/>
    </xf>
    <xf numFmtId="169" fontId="83" fillId="0" borderId="3" xfId="12" applyNumberFormat="1" applyFont="1" applyFill="1" applyBorder="1" applyAlignment="1">
      <alignment vertical="top"/>
    </xf>
    <xf numFmtId="0" fontId="69" fillId="0" borderId="0" xfId="0" applyFont="1" applyAlignment="1">
      <alignment horizontal="left" vertical="top" wrapText="1"/>
    </xf>
    <xf numFmtId="0" fontId="75" fillId="0" borderId="0" xfId="0" applyFont="1" applyAlignment="1">
      <alignment horizontal="center" vertical="top" wrapText="1"/>
    </xf>
    <xf numFmtId="0" fontId="70" fillId="0" borderId="0" xfId="0" applyFont="1" applyAlignment="1">
      <alignment horizontal="center" vertical="top" wrapText="1"/>
    </xf>
    <xf numFmtId="0" fontId="79" fillId="0" borderId="0" xfId="0" applyFont="1" applyAlignment="1">
      <alignment horizontal="center" vertical="top" wrapText="1"/>
    </xf>
    <xf numFmtId="49" fontId="79" fillId="0" borderId="0" xfId="0" applyNumberFormat="1" applyFont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76" fillId="0" borderId="8" xfId="0" quotePrefix="1" applyNumberFormat="1" applyFont="1" applyBorder="1" applyAlignment="1">
      <alignment horizontal="center" vertical="center" wrapText="1"/>
    </xf>
    <xf numFmtId="0" fontId="76" fillId="0" borderId="10" xfId="0" quotePrefix="1" applyNumberFormat="1" applyFont="1" applyBorder="1" applyAlignment="1">
      <alignment horizontal="center" vertical="center" wrapText="1"/>
    </xf>
    <xf numFmtId="0" fontId="76" fillId="0" borderId="6" xfId="0" quotePrefix="1" applyNumberFormat="1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7" xfId="0" applyFont="1" applyBorder="1" applyAlignment="1">
      <alignment horizontal="center" vertical="center" wrapText="1"/>
    </xf>
    <xf numFmtId="165" fontId="80" fillId="0" borderId="5" xfId="0" applyNumberFormat="1" applyFont="1" applyBorder="1" applyAlignment="1">
      <alignment horizontal="center" vertical="center"/>
    </xf>
    <xf numFmtId="165" fontId="80" fillId="0" borderId="7" xfId="0" applyNumberFormat="1" applyFont="1" applyBorder="1" applyAlignment="1">
      <alignment horizontal="center" vertical="center"/>
    </xf>
    <xf numFmtId="0" fontId="80" fillId="0" borderId="0" xfId="0" applyFont="1" applyBorder="1" applyAlignment="1">
      <alignment vertical="center" wrapText="1"/>
    </xf>
    <xf numFmtId="0" fontId="80" fillId="0" borderId="7" xfId="0" applyFont="1" applyBorder="1" applyAlignment="1">
      <alignment vertical="center" wrapText="1"/>
    </xf>
    <xf numFmtId="165" fontId="80" fillId="0" borderId="5" xfId="0" applyNumberFormat="1" applyFont="1" applyFill="1" applyBorder="1" applyAlignment="1">
      <alignment horizontal="center" vertical="center" wrapText="1"/>
    </xf>
    <xf numFmtId="165" fontId="80" fillId="0" borderId="7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7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8" fillId="0" borderId="0" xfId="0" applyFont="1" applyFill="1" applyAlignment="1">
      <alignment horizontal="left" wrapText="1"/>
    </xf>
    <xf numFmtId="17" fontId="80" fillId="0" borderId="8" xfId="0" quotePrefix="1" applyNumberFormat="1" applyFont="1" applyBorder="1" applyAlignment="1">
      <alignment horizontal="center" vertical="center"/>
    </xf>
    <xf numFmtId="17" fontId="80" fillId="0" borderId="10" xfId="0" quotePrefix="1" applyNumberFormat="1" applyFont="1" applyBorder="1" applyAlignment="1">
      <alignment horizontal="center" vertical="center"/>
    </xf>
    <xf numFmtId="17" fontId="80" fillId="0" borderId="6" xfId="0" quotePrefix="1" applyNumberFormat="1" applyFont="1" applyBorder="1" applyAlignment="1">
      <alignment horizontal="center" vertical="center"/>
    </xf>
    <xf numFmtId="0" fontId="48" fillId="0" borderId="12" xfId="0" quotePrefix="1" applyFont="1" applyFill="1" applyBorder="1" applyAlignment="1">
      <alignment horizontal="center" vertical="center"/>
    </xf>
    <xf numFmtId="0" fontId="48" fillId="0" borderId="14" xfId="0" quotePrefix="1" applyFont="1" applyFill="1" applyBorder="1" applyAlignment="1">
      <alignment horizontal="center" vertical="center"/>
    </xf>
    <xf numFmtId="0" fontId="80" fillId="0" borderId="8" xfId="0" applyFont="1" applyFill="1" applyBorder="1" applyAlignment="1">
      <alignment horizontal="center" wrapText="1"/>
    </xf>
    <xf numFmtId="0" fontId="80" fillId="0" borderId="1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80" fillId="0" borderId="5" xfId="0" applyFont="1" applyBorder="1" applyAlignment="1">
      <alignment horizontal="center" wrapText="1"/>
    </xf>
    <xf numFmtId="0" fontId="80" fillId="0" borderId="0" xfId="0" applyFont="1" applyBorder="1" applyAlignment="1">
      <alignment horizontal="center" wrapText="1"/>
    </xf>
    <xf numFmtId="0" fontId="80" fillId="0" borderId="7" xfId="0" applyFont="1" applyBorder="1" applyAlignment="1">
      <alignment horizontal="center" wrapText="1"/>
    </xf>
    <xf numFmtId="0" fontId="48" fillId="0" borderId="15" xfId="0" quotePrefix="1" applyFont="1" applyFill="1" applyBorder="1" applyAlignment="1">
      <alignment horizontal="center" vertical="center"/>
    </xf>
    <xf numFmtId="0" fontId="48" fillId="0" borderId="0" xfId="0" applyFont="1" applyAlignment="1">
      <alignment vertical="top" wrapText="1"/>
    </xf>
    <xf numFmtId="17" fontId="48" fillId="0" borderId="12" xfId="0" quotePrefix="1" applyNumberFormat="1" applyFont="1" applyBorder="1" applyAlignment="1">
      <alignment horizontal="center" vertical="top"/>
    </xf>
    <xf numFmtId="17" fontId="48" fillId="0" borderId="15" xfId="0" quotePrefix="1" applyNumberFormat="1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7" xfId="0" applyFont="1" applyBorder="1" applyAlignment="1">
      <alignment horizontal="left" vertical="center"/>
    </xf>
    <xf numFmtId="0" fontId="48" fillId="0" borderId="12" xfId="0" applyFont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36" fillId="0" borderId="12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0" fontId="80" fillId="0" borderId="5" xfId="0" applyFont="1" applyFill="1" applyBorder="1" applyAlignment="1">
      <alignment horizontal="center"/>
    </xf>
    <xf numFmtId="0" fontId="80" fillId="0" borderId="0" xfId="0" applyFont="1" applyBorder="1" applyAlignment="1"/>
    <xf numFmtId="0" fontId="37" fillId="0" borderId="16" xfId="0" applyFont="1" applyBorder="1" applyAlignment="1">
      <alignment horizontal="left" vertical="center" wrapText="1"/>
    </xf>
    <xf numFmtId="0" fontId="37" fillId="0" borderId="16" xfId="0" applyFont="1" applyBorder="1" applyAlignment="1">
      <alignment vertical="center"/>
    </xf>
    <xf numFmtId="0" fontId="80" fillId="0" borderId="0" xfId="0" applyFont="1" applyFill="1" applyBorder="1" applyAlignment="1">
      <alignment horizontal="center"/>
    </xf>
    <xf numFmtId="0" fontId="80" fillId="0" borderId="43" xfId="0" applyFont="1" applyBorder="1" applyAlignment="1">
      <alignment horizontal="center" vertical="center"/>
    </xf>
    <xf numFmtId="0" fontId="80" fillId="0" borderId="42" xfId="0" applyFont="1" applyBorder="1" applyAlignment="1">
      <alignment horizontal="center" vertical="center"/>
    </xf>
    <xf numFmtId="0" fontId="80" fillId="0" borderId="44" xfId="0" applyFont="1" applyBorder="1" applyAlignment="1">
      <alignment horizontal="center" vertical="center"/>
    </xf>
    <xf numFmtId="0" fontId="37" fillId="0" borderId="37" xfId="11" applyFont="1" applyBorder="1" applyAlignment="1">
      <alignment vertical="center" wrapText="1"/>
    </xf>
    <xf numFmtId="0" fontId="69" fillId="0" borderId="37" xfId="78" applyFont="1" applyBorder="1" applyAlignment="1">
      <alignment vertical="center" wrapText="1"/>
    </xf>
    <xf numFmtId="0" fontId="97" fillId="0" borderId="12" xfId="78" quotePrefix="1" applyFont="1" applyBorder="1" applyAlignment="1">
      <alignment horizontal="center" wrapText="1"/>
    </xf>
    <xf numFmtId="0" fontId="48" fillId="0" borderId="14" xfId="78" applyFont="1" applyBorder="1" applyAlignment="1">
      <alignment wrapText="1"/>
    </xf>
    <xf numFmtId="0" fontId="48" fillId="0" borderId="15" xfId="78" applyFont="1" applyBorder="1" applyAlignment="1">
      <alignment wrapText="1"/>
    </xf>
    <xf numFmtId="0" fontId="81" fillId="0" borderId="12" xfId="78" quotePrefix="1" applyFont="1" applyBorder="1" applyAlignment="1">
      <alignment horizontal="center" wrapText="1"/>
    </xf>
    <xf numFmtId="0" fontId="48" fillId="0" borderId="14" xfId="78" applyFont="1" applyBorder="1" applyAlignment="1">
      <alignment horizontal="center" wrapText="1"/>
    </xf>
    <xf numFmtId="0" fontId="48" fillId="0" borderId="15" xfId="78" applyFont="1" applyBorder="1" applyAlignment="1">
      <alignment horizontal="center" wrapText="1"/>
    </xf>
    <xf numFmtId="0" fontId="102" fillId="0" borderId="0" xfId="1220" applyFont="1" applyAlignment="1">
      <alignment horizontal="left" wrapText="1"/>
    </xf>
    <xf numFmtId="0" fontId="106" fillId="0" borderId="36" xfId="73" applyFont="1" applyBorder="1" applyAlignment="1">
      <alignment horizontal="left" vertical="center"/>
    </xf>
    <xf numFmtId="0" fontId="106" fillId="0" borderId="32" xfId="73" applyFont="1" applyBorder="1" applyAlignment="1">
      <alignment horizontal="left" vertical="center"/>
    </xf>
    <xf numFmtId="0" fontId="106" fillId="0" borderId="31" xfId="73" applyFont="1" applyBorder="1" applyAlignment="1">
      <alignment horizontal="left" vertical="center"/>
    </xf>
    <xf numFmtId="0" fontId="103" fillId="0" borderId="13" xfId="73" applyFont="1" applyBorder="1" applyAlignment="1">
      <alignment horizontal="center" wrapText="1"/>
    </xf>
    <xf numFmtId="0" fontId="101" fillId="0" borderId="13" xfId="73" applyFont="1" applyBorder="1" applyAlignment="1">
      <alignment horizontal="center" vertical="center" wrapText="1"/>
    </xf>
    <xf numFmtId="0" fontId="104" fillId="0" borderId="13" xfId="73" applyFont="1" applyBorder="1" applyAlignment="1">
      <alignment horizontal="center" vertical="center" wrapText="1"/>
    </xf>
    <xf numFmtId="0" fontId="48" fillId="0" borderId="12" xfId="0" quotePrefix="1" applyFont="1" applyFill="1" applyBorder="1" applyAlignment="1">
      <alignment horizontal="center" vertical="top"/>
    </xf>
    <xf numFmtId="0" fontId="48" fillId="0" borderId="14" xfId="0" quotePrefix="1" applyFont="1" applyFill="1" applyBorder="1" applyAlignment="1">
      <alignment horizontal="center" vertical="top"/>
    </xf>
    <xf numFmtId="0" fontId="48" fillId="0" borderId="15" xfId="0" quotePrefix="1" applyFont="1" applyFill="1" applyBorder="1" applyAlignment="1">
      <alignment horizontal="center" vertical="top"/>
    </xf>
    <xf numFmtId="0" fontId="48" fillId="0" borderId="8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80" fillId="0" borderId="8" xfId="0" applyFont="1" applyBorder="1" applyAlignment="1">
      <alignment horizontal="center" wrapText="1"/>
    </xf>
    <xf numFmtId="0" fontId="80" fillId="0" borderId="10" xfId="0" applyFont="1" applyBorder="1" applyAlignment="1">
      <alignment horizontal="center" wrapText="1"/>
    </xf>
    <xf numFmtId="0" fontId="80" fillId="0" borderId="6" xfId="0" applyFont="1" applyBorder="1" applyAlignment="1">
      <alignment horizontal="center" wrapText="1"/>
    </xf>
    <xf numFmtId="166" fontId="34" fillId="0" borderId="16" xfId="0" applyNumberFormat="1" applyFont="1" applyBorder="1" applyAlignment="1">
      <alignment horizontal="left" vertical="center"/>
    </xf>
    <xf numFmtId="166" fontId="34" fillId="0" borderId="16" xfId="0" applyNumberFormat="1" applyFont="1" applyBorder="1" applyAlignment="1">
      <alignment horizontal="center" vertical="center"/>
    </xf>
    <xf numFmtId="14" fontId="34" fillId="0" borderId="14" xfId="0" applyNumberFormat="1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/>
    </xf>
    <xf numFmtId="14" fontId="34" fillId="0" borderId="36" xfId="0" applyNumberFormat="1" applyFont="1" applyBorder="1" applyAlignment="1">
      <alignment horizontal="center" vertical="center" wrapText="1"/>
    </xf>
  </cellXfs>
  <cellStyles count="1950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3" xfId="1210" xr:uid="{E7749A52-EB61-427E-927B-AAEF4E9CE12B}"/>
    <cellStyle name="Normal 20 2 3 3 2" xfId="1936" xr:uid="{4FD657CA-810A-4BA3-8B07-1D95C3E9BDA0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3" xfId="1949" xr:uid="{3734DA01-C698-47D9-94E3-1DDF1E267C05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Q14"/>
  <sheetViews>
    <sheetView showGridLines="0" tabSelected="1" zoomScaleNormal="100" workbookViewId="0">
      <selection activeCell="B7" sqref="B7:P7"/>
    </sheetView>
  </sheetViews>
  <sheetFormatPr defaultColWidth="8.88671875" defaultRowHeight="13.2" x14ac:dyDescent="0.25"/>
  <cols>
    <col min="1" max="1" width="8.33203125" style="50" customWidth="1"/>
    <col min="2" max="2" width="11.88671875" style="50" customWidth="1"/>
    <col min="3" max="3" width="8.88671875" style="50"/>
    <col min="4" max="4" width="11.6640625" style="50" customWidth="1"/>
    <col min="5" max="5" width="10.6640625" style="50" bestFit="1" customWidth="1"/>
    <col min="6" max="6" width="8.88671875" style="50"/>
    <col min="7" max="7" width="10.6640625" style="50" bestFit="1" customWidth="1"/>
    <col min="8" max="8" width="8.88671875" style="50"/>
    <col min="9" max="10" width="9.109375" style="50" bestFit="1" customWidth="1"/>
    <col min="11" max="11" width="10.6640625" style="50" bestFit="1" customWidth="1"/>
    <col min="12" max="14" width="8.88671875" style="50"/>
    <col min="15" max="15" width="10" style="50" customWidth="1"/>
    <col min="16" max="16" width="18.21875" style="50" customWidth="1"/>
    <col min="17" max="17" width="5.21875" style="50" customWidth="1"/>
    <col min="18" max="16384" width="8.88671875" style="50"/>
  </cols>
  <sheetData>
    <row r="1" spans="1:17" s="223" customFormat="1" x14ac:dyDescent="0.25"/>
    <row r="3" spans="1:17" s="47" customFormat="1" ht="26.4" customHeight="1" x14ac:dyDescent="0.25">
      <c r="B3" s="616" t="s">
        <v>150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</row>
    <row r="4" spans="1:17" s="47" customFormat="1" ht="12.6" customHeight="1" x14ac:dyDescent="0.25"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</row>
    <row r="5" spans="1:17" s="47" customFormat="1" ht="22.2" customHeight="1" x14ac:dyDescent="0.25">
      <c r="B5" s="618" t="s">
        <v>294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</row>
    <row r="6" spans="1:17" s="47" customFormat="1" ht="12.6" customHeight="1" x14ac:dyDescent="0.25"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</row>
    <row r="7" spans="1:17" s="29" customFormat="1" ht="22.2" customHeight="1" x14ac:dyDescent="0.25">
      <c r="B7" s="619" t="s">
        <v>323</v>
      </c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</row>
    <row r="8" spans="1:17" s="29" customFormat="1" ht="12.6" customHeigh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7" s="223" customFormat="1" ht="34.799999999999997" customHeight="1" x14ac:dyDescent="0.25">
      <c r="A9" s="47"/>
      <c r="B9" s="615" t="s">
        <v>327</v>
      </c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615"/>
      <c r="O9" s="615"/>
      <c r="P9" s="615"/>
    </row>
    <row r="10" spans="1:17" s="223" customFormat="1" ht="10.8" customHeight="1" x14ac:dyDescent="0.25">
      <c r="A10" s="47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</row>
    <row r="11" spans="1:17" s="403" customFormat="1" ht="29.4" customHeight="1" x14ac:dyDescent="0.25">
      <c r="A11" s="404"/>
      <c r="B11" s="615" t="s">
        <v>316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405"/>
    </row>
    <row r="12" spans="1:17" s="223" customFormat="1" ht="10.199999999999999" customHeight="1" x14ac:dyDescent="0.25">
      <c r="A12" s="47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</row>
    <row r="13" spans="1:17" s="47" customFormat="1" ht="35.4" customHeight="1" x14ac:dyDescent="0.25">
      <c r="B13" s="615" t="s">
        <v>261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54"/>
    </row>
    <row r="14" spans="1:17" ht="10.199999999999999" customHeight="1" x14ac:dyDescent="0.25"/>
  </sheetData>
  <mergeCells count="7">
    <mergeCell ref="B11:P11"/>
    <mergeCell ref="B13:P13"/>
    <mergeCell ref="B3:P3"/>
    <mergeCell ref="B4:P4"/>
    <mergeCell ref="B5:P5"/>
    <mergeCell ref="B7:P7"/>
    <mergeCell ref="B9:P9"/>
  </mergeCells>
  <printOptions horizontalCentered="1"/>
  <pageMargins left="0.7" right="0.7" top="1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U222"/>
  <sheetViews>
    <sheetView showGridLines="0" zoomScaleNormal="100" workbookViewId="0">
      <selection activeCell="R4" sqref="R4"/>
    </sheetView>
  </sheetViews>
  <sheetFormatPr defaultRowHeight="13.2" x14ac:dyDescent="0.25"/>
  <cols>
    <col min="1" max="1" width="14.77734375" customWidth="1"/>
    <col min="2" max="2" width="9.44140625" customWidth="1"/>
    <col min="3" max="5" width="8.5546875" customWidth="1"/>
    <col min="6" max="6" width="8.21875" customWidth="1"/>
    <col min="7" max="7" width="8" customWidth="1"/>
    <col min="8" max="8" width="7.77734375" customWidth="1"/>
    <col min="9" max="9" width="7.6640625" customWidth="1"/>
    <col min="10" max="10" width="8.109375" customWidth="1"/>
    <col min="11" max="11" width="6.88671875" customWidth="1"/>
    <col min="12" max="12" width="8.77734375" customWidth="1"/>
    <col min="13" max="14" width="8.6640625" customWidth="1"/>
    <col min="15" max="15" width="8.21875" customWidth="1"/>
    <col min="16" max="16" width="8.88671875" customWidth="1"/>
    <col min="17" max="17" width="9" customWidth="1"/>
    <col min="18" max="19" width="8.5546875" customWidth="1"/>
    <col min="20" max="21" width="7.6640625" customWidth="1"/>
  </cols>
  <sheetData>
    <row r="1" spans="1:21" s="29" customFormat="1" ht="21.6" customHeight="1" x14ac:dyDescent="0.25">
      <c r="A1" s="284" t="s">
        <v>299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21" s="404" customFormat="1" ht="19.2" customHeight="1" x14ac:dyDescent="0.25">
      <c r="A2" s="526"/>
      <c r="B2" s="472" t="s">
        <v>284</v>
      </c>
      <c r="C2" s="473" t="s">
        <v>285</v>
      </c>
      <c r="D2" s="473" t="s">
        <v>286</v>
      </c>
      <c r="E2" s="474" t="s">
        <v>282</v>
      </c>
      <c r="F2" s="473" t="s">
        <v>283</v>
      </c>
      <c r="G2" s="473" t="s">
        <v>274</v>
      </c>
      <c r="H2" s="473" t="s">
        <v>275</v>
      </c>
      <c r="I2" s="473" t="s">
        <v>276</v>
      </c>
      <c r="J2" s="474" t="s">
        <v>277</v>
      </c>
      <c r="K2" s="473" t="s">
        <v>278</v>
      </c>
      <c r="L2" s="473" t="s">
        <v>279</v>
      </c>
      <c r="M2" s="475" t="s">
        <v>268</v>
      </c>
      <c r="N2" s="685" t="s">
        <v>290</v>
      </c>
      <c r="O2" s="686"/>
      <c r="P2" s="687"/>
    </row>
    <row r="3" spans="1:21" s="529" customFormat="1" ht="27.6" customHeight="1" x14ac:dyDescent="0.25">
      <c r="A3" s="528"/>
      <c r="B3" s="693">
        <v>44137</v>
      </c>
      <c r="C3" s="693">
        <v>44165</v>
      </c>
      <c r="D3" s="693">
        <v>44193</v>
      </c>
      <c r="E3" s="693">
        <v>44228</v>
      </c>
      <c r="F3" s="693">
        <v>44256</v>
      </c>
      <c r="G3" s="693">
        <v>44284</v>
      </c>
      <c r="H3" s="693">
        <v>44319</v>
      </c>
      <c r="I3" s="693">
        <v>44347</v>
      </c>
      <c r="J3" s="693">
        <v>44011</v>
      </c>
      <c r="K3" s="693">
        <v>44410</v>
      </c>
      <c r="L3" s="693">
        <v>44438</v>
      </c>
      <c r="M3" s="693">
        <v>44469</v>
      </c>
      <c r="N3" s="253" t="s">
        <v>173</v>
      </c>
      <c r="O3" s="254" t="s">
        <v>56</v>
      </c>
      <c r="P3" s="229" t="s">
        <v>175</v>
      </c>
    </row>
    <row r="4" spans="1:21" ht="12.6" customHeight="1" x14ac:dyDescent="0.3">
      <c r="A4" s="191"/>
      <c r="B4" s="87"/>
      <c r="C4" s="88"/>
      <c r="D4" s="88"/>
      <c r="E4" s="88"/>
      <c r="F4" s="192"/>
      <c r="G4" s="165"/>
      <c r="H4" s="165"/>
      <c r="I4" s="59"/>
      <c r="J4" s="59"/>
      <c r="K4" s="59"/>
      <c r="L4" s="59"/>
      <c r="M4" s="86"/>
      <c r="N4" s="193"/>
      <c r="O4" s="194"/>
      <c r="P4" s="66"/>
    </row>
    <row r="5" spans="1:21" ht="15.6" customHeight="1" x14ac:dyDescent="0.3">
      <c r="A5" s="66"/>
      <c r="B5" s="648" t="s">
        <v>201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50"/>
      <c r="N5" s="127"/>
      <c r="O5" s="128"/>
      <c r="P5" s="127"/>
    </row>
    <row r="6" spans="1:21" ht="12.6" customHeight="1" x14ac:dyDescent="0.3">
      <c r="A6" s="66"/>
      <c r="B6" s="79"/>
      <c r="C6" s="59"/>
      <c r="D6" s="59"/>
      <c r="E6" s="59"/>
      <c r="F6" s="195"/>
      <c r="G6" s="165"/>
      <c r="H6" s="165"/>
      <c r="I6" s="59"/>
      <c r="J6" s="59"/>
      <c r="K6" s="59"/>
      <c r="L6" s="59"/>
      <c r="M6" s="86"/>
      <c r="N6" s="66"/>
      <c r="O6" s="86"/>
      <c r="P6" s="66"/>
    </row>
    <row r="7" spans="1:21" ht="17.399999999999999" customHeight="1" x14ac:dyDescent="0.25">
      <c r="A7" s="196" t="s">
        <v>156</v>
      </c>
      <c r="B7" s="197">
        <v>1510</v>
      </c>
      <c r="C7" s="135">
        <f>N7-B7</f>
        <v>5235</v>
      </c>
      <c r="D7" s="112"/>
      <c r="E7" s="112"/>
      <c r="F7" s="112"/>
      <c r="G7" s="112"/>
      <c r="H7" s="112"/>
      <c r="I7" s="112"/>
      <c r="J7" s="112"/>
      <c r="K7" s="112"/>
      <c r="L7" s="112"/>
      <c r="M7" s="138"/>
      <c r="N7" s="134">
        <v>6745</v>
      </c>
      <c r="O7" s="139">
        <v>59250</v>
      </c>
      <c r="P7" s="136">
        <f>N7/O7</f>
        <v>0.11383966244725738</v>
      </c>
      <c r="S7" s="1"/>
      <c r="T7" s="21"/>
    </row>
    <row r="8" spans="1:21" ht="17.399999999999999" customHeight="1" x14ac:dyDescent="0.25">
      <c r="A8" s="198" t="s">
        <v>190</v>
      </c>
      <c r="B8" s="197">
        <v>1333</v>
      </c>
      <c r="C8" s="135">
        <f>N8-B8</f>
        <v>2148</v>
      </c>
      <c r="D8" s="112"/>
      <c r="E8" s="112"/>
      <c r="F8" s="112"/>
      <c r="G8" s="112"/>
      <c r="H8" s="112"/>
      <c r="I8" s="112"/>
      <c r="J8" s="112"/>
      <c r="K8" s="141"/>
      <c r="L8" s="137"/>
      <c r="M8" s="138"/>
      <c r="N8" s="134">
        <v>3481</v>
      </c>
      <c r="O8" s="139">
        <v>5459</v>
      </c>
      <c r="P8" s="136">
        <f>N8/O8</f>
        <v>0.63766257556328998</v>
      </c>
    </row>
    <row r="9" spans="1:21" ht="15.6" customHeight="1" x14ac:dyDescent="0.25">
      <c r="A9" s="143"/>
      <c r="B9" s="199"/>
      <c r="C9" s="141"/>
      <c r="D9" s="141"/>
      <c r="E9" s="200"/>
      <c r="F9" s="200"/>
      <c r="G9" s="200"/>
      <c r="H9" s="200"/>
      <c r="I9" s="200"/>
      <c r="J9" s="141"/>
      <c r="K9" s="141"/>
      <c r="L9" s="144"/>
      <c r="M9" s="142"/>
      <c r="N9" s="140"/>
      <c r="O9" s="145"/>
      <c r="P9" s="136"/>
    </row>
    <row r="10" spans="1:21" ht="15.6" customHeight="1" x14ac:dyDescent="0.25">
      <c r="A10" s="172" t="s">
        <v>35</v>
      </c>
      <c r="B10" s="201">
        <f>SUM(B7:B8)</f>
        <v>2843</v>
      </c>
      <c r="C10" s="202">
        <f>SUM(C7:C8)</f>
        <v>7383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32">
        <f>SUM(N7:N8)</f>
        <v>10226</v>
      </c>
      <c r="O10" s="146">
        <f>SUM(O7:O8)</f>
        <v>64709</v>
      </c>
      <c r="P10" s="203">
        <f>N10/O10</f>
        <v>0.15803056761810566</v>
      </c>
    </row>
    <row r="11" spans="1:21" ht="11.2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58"/>
      <c r="P11" s="45"/>
    </row>
    <row r="12" spans="1:21" s="52" customFormat="1" ht="15.6" customHeight="1" x14ac:dyDescent="0.25">
      <c r="A12" s="78" t="s">
        <v>186</v>
      </c>
      <c r="B12" s="78"/>
      <c r="C12" s="78"/>
      <c r="D12" s="60"/>
      <c r="E12" s="60"/>
      <c r="F12" s="67"/>
      <c r="G12" s="45"/>
      <c r="H12" s="45"/>
      <c r="I12" s="45"/>
      <c r="J12" s="45"/>
      <c r="K12" s="45"/>
      <c r="L12" s="45"/>
      <c r="M12" s="45"/>
      <c r="N12" s="45"/>
      <c r="O12" s="45"/>
      <c r="P12" s="45"/>
      <c r="S12" s="77"/>
    </row>
    <row r="13" spans="1:21" s="52" customFormat="1" ht="15.6" customHeight="1" x14ac:dyDescent="0.25">
      <c r="A13" s="164" t="s">
        <v>176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S13" s="77"/>
    </row>
    <row r="14" spans="1:21" s="52" customFormat="1" ht="18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S14" s="77"/>
    </row>
    <row r="15" spans="1:21" s="52" customFormat="1" ht="18" customHeight="1" x14ac:dyDescent="0.25">
      <c r="A15" s="284" t="s">
        <v>319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S15" s="77"/>
    </row>
    <row r="16" spans="1:21" s="52" customFormat="1" ht="31.8" customHeight="1" x14ac:dyDescent="0.25">
      <c r="A16" s="526"/>
      <c r="B16" s="527" t="s">
        <v>262</v>
      </c>
      <c r="C16" s="473">
        <v>44124</v>
      </c>
      <c r="D16" s="473">
        <v>44155</v>
      </c>
      <c r="E16" s="473">
        <v>44185</v>
      </c>
      <c r="F16" s="653" t="s">
        <v>305</v>
      </c>
      <c r="G16" s="654"/>
      <c r="H16" s="474" t="s">
        <v>282</v>
      </c>
      <c r="I16" s="473" t="s">
        <v>283</v>
      </c>
      <c r="J16" s="473" t="s">
        <v>274</v>
      </c>
      <c r="K16" s="473" t="s">
        <v>275</v>
      </c>
      <c r="L16" s="473" t="s">
        <v>276</v>
      </c>
      <c r="M16" s="474" t="s">
        <v>277</v>
      </c>
      <c r="N16" s="473" t="s">
        <v>278</v>
      </c>
      <c r="O16" s="473" t="s">
        <v>279</v>
      </c>
      <c r="P16" s="473" t="s">
        <v>268</v>
      </c>
      <c r="Q16" s="473" t="s">
        <v>302</v>
      </c>
      <c r="R16" s="473" t="s">
        <v>303</v>
      </c>
      <c r="S16" s="475" t="s">
        <v>304</v>
      </c>
      <c r="T16" s="688" t="s">
        <v>301</v>
      </c>
      <c r="U16" s="689"/>
    </row>
    <row r="17" spans="1:21" s="531" customFormat="1" ht="25.8" customHeight="1" x14ac:dyDescent="0.25">
      <c r="A17" s="530"/>
      <c r="B17" s="416" t="s">
        <v>124</v>
      </c>
      <c r="C17" s="694">
        <v>44137</v>
      </c>
      <c r="D17" s="694">
        <v>44165</v>
      </c>
      <c r="E17" s="694">
        <v>44193</v>
      </c>
      <c r="F17" s="525" t="s">
        <v>173</v>
      </c>
      <c r="G17" s="416" t="s">
        <v>56</v>
      </c>
      <c r="H17" s="694">
        <v>44228</v>
      </c>
      <c r="I17" s="694">
        <v>44256</v>
      </c>
      <c r="J17" s="694">
        <v>44284</v>
      </c>
      <c r="K17" s="694">
        <v>44319</v>
      </c>
      <c r="L17" s="694">
        <v>44347</v>
      </c>
      <c r="M17" s="694">
        <v>44011</v>
      </c>
      <c r="N17" s="694">
        <v>44410</v>
      </c>
      <c r="O17" s="694">
        <v>44438</v>
      </c>
      <c r="P17" s="694">
        <v>44469</v>
      </c>
      <c r="Q17" s="695">
        <v>44501</v>
      </c>
      <c r="R17" s="696">
        <v>44529</v>
      </c>
      <c r="S17" s="697">
        <v>44557</v>
      </c>
      <c r="T17" s="525" t="s">
        <v>173</v>
      </c>
      <c r="U17" s="434" t="s">
        <v>56</v>
      </c>
    </row>
    <row r="18" spans="1:21" s="52" customFormat="1" ht="15.6" customHeight="1" x14ac:dyDescent="0.3">
      <c r="A18" s="66"/>
      <c r="B18" s="690" t="s">
        <v>201</v>
      </c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2"/>
    </row>
    <row r="19" spans="1:21" s="52" customFormat="1" ht="13.2" customHeight="1" x14ac:dyDescent="0.3">
      <c r="A19" s="417"/>
      <c r="B19" s="417"/>
      <c r="C19" s="92"/>
      <c r="D19" s="92"/>
      <c r="E19" s="92"/>
      <c r="F19" s="191"/>
      <c r="G19" s="418"/>
      <c r="H19" s="419"/>
      <c r="I19" s="92"/>
      <c r="J19" s="92"/>
      <c r="K19" s="92"/>
      <c r="L19" s="92"/>
      <c r="M19" s="92"/>
      <c r="N19" s="92"/>
      <c r="O19" s="92"/>
      <c r="P19" s="92"/>
      <c r="Q19" s="426"/>
      <c r="R19" s="426"/>
      <c r="S19" s="427"/>
      <c r="T19" s="431"/>
      <c r="U19" s="431"/>
    </row>
    <row r="20" spans="1:21" s="52" customFormat="1" ht="18" customHeight="1" x14ac:dyDescent="0.25">
      <c r="A20" s="196" t="s">
        <v>156</v>
      </c>
      <c r="B20" s="134">
        <v>0</v>
      </c>
      <c r="C20" s="135">
        <v>350</v>
      </c>
      <c r="D20" s="112">
        <f>F20-C20</f>
        <v>394</v>
      </c>
      <c r="E20" s="112"/>
      <c r="F20" s="414">
        <v>744</v>
      </c>
      <c r="G20" s="414">
        <v>4800</v>
      </c>
      <c r="H20" s="112"/>
      <c r="I20" s="112"/>
      <c r="J20" s="112"/>
      <c r="K20" s="112"/>
      <c r="L20" s="112"/>
      <c r="M20" s="420"/>
      <c r="N20" s="135"/>
      <c r="O20" s="135"/>
      <c r="P20" s="424"/>
      <c r="Q20" s="22"/>
      <c r="R20" s="22"/>
      <c r="S20" s="428"/>
      <c r="T20" s="432"/>
      <c r="U20" s="432">
        <v>9600</v>
      </c>
    </row>
    <row r="21" spans="1:21" s="52" customFormat="1" ht="15" customHeight="1" x14ac:dyDescent="0.25">
      <c r="A21" s="143"/>
      <c r="B21" s="140"/>
      <c r="C21" s="141"/>
      <c r="D21" s="141"/>
      <c r="E21" s="200"/>
      <c r="F21" s="415"/>
      <c r="G21" s="415"/>
      <c r="H21" s="200"/>
      <c r="I21" s="200"/>
      <c r="J21" s="141"/>
      <c r="K21" s="141"/>
      <c r="L21" s="144"/>
      <c r="M21" s="421"/>
      <c r="N21" s="141"/>
      <c r="O21" s="423"/>
      <c r="P21" s="424"/>
      <c r="Q21" s="22"/>
      <c r="R21" s="22"/>
      <c r="S21" s="428"/>
      <c r="T21" s="66"/>
      <c r="U21" s="66"/>
    </row>
    <row r="22" spans="1:21" s="52" customFormat="1" ht="15" customHeight="1" x14ac:dyDescent="0.25">
      <c r="A22" s="172" t="s">
        <v>35</v>
      </c>
      <c r="B22" s="232">
        <v>0</v>
      </c>
      <c r="C22" s="202">
        <f>SUM(C20:C21)</f>
        <v>350</v>
      </c>
      <c r="D22" s="202">
        <f>SUM(D20:D21)</f>
        <v>394</v>
      </c>
      <c r="E22" s="202"/>
      <c r="F22" s="232">
        <f>SUM(F20:F21)</f>
        <v>744</v>
      </c>
      <c r="G22" s="232">
        <v>4800</v>
      </c>
      <c r="H22" s="202"/>
      <c r="I22" s="202"/>
      <c r="J22" s="202"/>
      <c r="K22" s="202"/>
      <c r="L22" s="202"/>
      <c r="M22" s="422"/>
      <c r="N22" s="422"/>
      <c r="O22" s="422"/>
      <c r="P22" s="425"/>
      <c r="Q22" s="429"/>
      <c r="R22" s="429"/>
      <c r="S22" s="430"/>
      <c r="T22" s="433"/>
      <c r="U22" s="433">
        <v>9600</v>
      </c>
    </row>
    <row r="23" spans="1:21" s="52" customFormat="1" ht="18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58"/>
      <c r="P23" s="45"/>
    </row>
    <row r="24" spans="1:21" s="290" customFormat="1" ht="16.8" customHeight="1" x14ac:dyDescent="0.25">
      <c r="A24" s="78" t="s">
        <v>186</v>
      </c>
      <c r="B24" s="78"/>
      <c r="C24" s="78"/>
      <c r="D24" s="60"/>
      <c r="E24" s="60"/>
      <c r="F24" s="67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21" s="45" customFormat="1" ht="16.8" customHeight="1" x14ac:dyDescent="0.25">
      <c r="A25" s="164" t="s">
        <v>306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</row>
    <row r="26" spans="1:21" s="45" customFormat="1" ht="16.5" customHeight="1" x14ac:dyDescent="0.25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1:21" s="45" customFormat="1" ht="16.5" customHeight="1" x14ac:dyDescent="0.2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</row>
    <row r="28" spans="1:21" s="290" customFormat="1" ht="16.8" customHeight="1" x14ac:dyDescent="0.25">
      <c r="A28" s="290" t="s">
        <v>85</v>
      </c>
      <c r="B28" s="601">
        <v>5459</v>
      </c>
      <c r="C28" s="601">
        <v>5459</v>
      </c>
      <c r="D28" s="601">
        <v>59250</v>
      </c>
      <c r="E28" s="601">
        <v>58666</v>
      </c>
      <c r="F28" s="562">
        <f>+D28-E28</f>
        <v>584</v>
      </c>
      <c r="G28" s="602">
        <f>E28/D28</f>
        <v>0.99014345991561181</v>
      </c>
    </row>
    <row r="29" spans="1:21" s="290" customFormat="1" ht="16.8" customHeight="1" x14ac:dyDescent="0.25">
      <c r="A29" s="290" t="s">
        <v>86</v>
      </c>
      <c r="B29" s="601">
        <v>5459</v>
      </c>
      <c r="C29" s="601">
        <v>5459</v>
      </c>
      <c r="D29" s="601">
        <f>+D28</f>
        <v>59250</v>
      </c>
      <c r="E29" s="601">
        <v>59126</v>
      </c>
      <c r="F29" s="562">
        <f t="shared" ref="F29:F44" si="0">+D29-E29</f>
        <v>124</v>
      </c>
      <c r="G29" s="602">
        <f t="shared" ref="G29:G44" si="1">E29/D29</f>
        <v>0.99790717299578058</v>
      </c>
    </row>
    <row r="30" spans="1:21" s="290" customFormat="1" ht="16.8" customHeight="1" x14ac:dyDescent="0.25">
      <c r="A30" s="290" t="s">
        <v>87</v>
      </c>
      <c r="B30" s="601">
        <v>5459</v>
      </c>
      <c r="C30" s="601">
        <v>5454</v>
      </c>
      <c r="D30" s="601">
        <f t="shared" ref="D30:D40" si="2">+D29</f>
        <v>59250</v>
      </c>
      <c r="E30" s="601">
        <v>58865</v>
      </c>
      <c r="F30" s="562">
        <f t="shared" si="0"/>
        <v>385</v>
      </c>
      <c r="G30" s="602">
        <f t="shared" si="1"/>
        <v>0.99350210970464137</v>
      </c>
    </row>
    <row r="31" spans="1:21" s="290" customFormat="1" ht="16.8" customHeight="1" x14ac:dyDescent="0.25">
      <c r="A31" s="290" t="s">
        <v>88</v>
      </c>
      <c r="B31" s="601">
        <v>5459</v>
      </c>
      <c r="C31" s="601">
        <v>5459</v>
      </c>
      <c r="D31" s="601">
        <f t="shared" si="2"/>
        <v>59250</v>
      </c>
      <c r="E31" s="601">
        <v>58382</v>
      </c>
      <c r="F31" s="562">
        <f t="shared" si="0"/>
        <v>868</v>
      </c>
      <c r="G31" s="602">
        <f t="shared" si="1"/>
        <v>0.98535021097046416</v>
      </c>
    </row>
    <row r="32" spans="1:21" s="290" customFormat="1" ht="16.8" customHeight="1" x14ac:dyDescent="0.25">
      <c r="A32" s="290" t="s">
        <v>89</v>
      </c>
      <c r="B32" s="601">
        <v>5459</v>
      </c>
      <c r="C32" s="601">
        <v>5459</v>
      </c>
      <c r="D32" s="601">
        <f t="shared" si="2"/>
        <v>59250</v>
      </c>
      <c r="E32" s="601">
        <v>59246</v>
      </c>
      <c r="F32" s="562">
        <f t="shared" si="0"/>
        <v>4</v>
      </c>
      <c r="G32" s="602">
        <f t="shared" si="1"/>
        <v>0.99993248945147684</v>
      </c>
    </row>
    <row r="33" spans="1:7" s="290" customFormat="1" ht="16.8" customHeight="1" x14ac:dyDescent="0.25">
      <c r="A33" s="290" t="s">
        <v>90</v>
      </c>
      <c r="B33" s="601">
        <v>5459</v>
      </c>
      <c r="C33" s="601">
        <v>5459</v>
      </c>
      <c r="D33" s="601">
        <f t="shared" si="2"/>
        <v>59250</v>
      </c>
      <c r="E33" s="601">
        <v>58891</v>
      </c>
      <c r="F33" s="562">
        <f t="shared" si="0"/>
        <v>359</v>
      </c>
      <c r="G33" s="602">
        <f t="shared" si="1"/>
        <v>0.99394092827004221</v>
      </c>
    </row>
    <row r="34" spans="1:7" s="290" customFormat="1" ht="16.8" customHeight="1" x14ac:dyDescent="0.25">
      <c r="A34" s="290" t="s">
        <v>91</v>
      </c>
      <c r="B34" s="601">
        <v>5459</v>
      </c>
      <c r="C34" s="601">
        <v>5459</v>
      </c>
      <c r="D34" s="601">
        <f t="shared" si="2"/>
        <v>59250</v>
      </c>
      <c r="E34" s="601">
        <v>58484</v>
      </c>
      <c r="F34" s="562">
        <f t="shared" si="0"/>
        <v>766</v>
      </c>
      <c r="G34" s="602">
        <f t="shared" si="1"/>
        <v>0.9870717299578059</v>
      </c>
    </row>
    <row r="35" spans="1:7" s="290" customFormat="1" ht="16.8" customHeight="1" x14ac:dyDescent="0.25">
      <c r="A35" s="290" t="s">
        <v>92</v>
      </c>
      <c r="B35" s="601">
        <v>5459</v>
      </c>
      <c r="C35" s="601">
        <v>5459</v>
      </c>
      <c r="D35" s="601">
        <f t="shared" si="2"/>
        <v>59250</v>
      </c>
      <c r="E35" s="601">
        <v>58890</v>
      </c>
      <c r="F35" s="562">
        <f t="shared" si="0"/>
        <v>360</v>
      </c>
      <c r="G35" s="602">
        <f t="shared" si="1"/>
        <v>0.99392405063291134</v>
      </c>
    </row>
    <row r="36" spans="1:7" s="290" customFormat="1" ht="16.8" customHeight="1" x14ac:dyDescent="0.25">
      <c r="A36" s="290" t="s">
        <v>93</v>
      </c>
      <c r="B36" s="601">
        <v>5459</v>
      </c>
      <c r="C36" s="601">
        <v>5459</v>
      </c>
      <c r="D36" s="601">
        <f t="shared" si="2"/>
        <v>59250</v>
      </c>
      <c r="E36" s="601">
        <v>59120</v>
      </c>
      <c r="F36" s="562">
        <f t="shared" si="0"/>
        <v>130</v>
      </c>
      <c r="G36" s="602">
        <f t="shared" si="1"/>
        <v>0.99780590717299578</v>
      </c>
    </row>
    <row r="37" spans="1:7" s="290" customFormat="1" ht="16.8" customHeight="1" x14ac:dyDescent="0.25">
      <c r="A37" s="290" t="s">
        <v>94</v>
      </c>
      <c r="B37" s="601">
        <v>5459</v>
      </c>
      <c r="C37" s="601">
        <v>5459</v>
      </c>
      <c r="D37" s="601">
        <f t="shared" si="2"/>
        <v>59250</v>
      </c>
      <c r="E37" s="601">
        <v>58945</v>
      </c>
      <c r="F37" s="562">
        <f t="shared" si="0"/>
        <v>305</v>
      </c>
      <c r="G37" s="602">
        <f t="shared" si="1"/>
        <v>0.99485232067510554</v>
      </c>
    </row>
    <row r="38" spans="1:7" s="290" customFormat="1" ht="16.8" customHeight="1" x14ac:dyDescent="0.25">
      <c r="A38" s="290" t="s">
        <v>95</v>
      </c>
      <c r="B38" s="601">
        <v>5459</v>
      </c>
      <c r="C38" s="601">
        <v>5459</v>
      </c>
      <c r="D38" s="601">
        <f t="shared" si="2"/>
        <v>59250</v>
      </c>
      <c r="E38" s="601">
        <v>58460</v>
      </c>
      <c r="F38" s="562">
        <f t="shared" si="0"/>
        <v>790</v>
      </c>
      <c r="G38" s="602">
        <f t="shared" si="1"/>
        <v>0.98666666666666669</v>
      </c>
    </row>
    <row r="39" spans="1:7" s="290" customFormat="1" ht="16.8" customHeight="1" x14ac:dyDescent="0.25">
      <c r="A39" s="290" t="s">
        <v>116</v>
      </c>
      <c r="B39" s="562">
        <v>5459</v>
      </c>
      <c r="C39" s="562">
        <v>5459</v>
      </c>
      <c r="D39" s="601">
        <f t="shared" si="2"/>
        <v>59250</v>
      </c>
      <c r="E39" s="562">
        <v>52659</v>
      </c>
      <c r="F39" s="562">
        <f t="shared" si="0"/>
        <v>6591</v>
      </c>
      <c r="G39" s="602">
        <f t="shared" si="1"/>
        <v>0.88875949367088602</v>
      </c>
    </row>
    <row r="40" spans="1:7" s="290" customFormat="1" ht="16.8" customHeight="1" x14ac:dyDescent="0.25">
      <c r="A40" s="290" t="s">
        <v>117</v>
      </c>
      <c r="B40" s="562">
        <v>5459</v>
      </c>
      <c r="C40" s="562">
        <v>5459</v>
      </c>
      <c r="D40" s="601">
        <f t="shared" si="2"/>
        <v>59250</v>
      </c>
      <c r="E40" s="603">
        <v>53518</v>
      </c>
      <c r="F40" s="562">
        <f t="shared" si="0"/>
        <v>5732</v>
      </c>
      <c r="G40" s="602">
        <f t="shared" si="1"/>
        <v>0.90325738396624478</v>
      </c>
    </row>
    <row r="41" spans="1:7" s="290" customFormat="1" ht="16.8" customHeight="1" x14ac:dyDescent="0.25">
      <c r="A41" s="290" t="s">
        <v>122</v>
      </c>
      <c r="B41" s="563">
        <v>5459</v>
      </c>
      <c r="C41" s="563">
        <v>5459</v>
      </c>
      <c r="D41" s="563">
        <v>59250</v>
      </c>
      <c r="E41" s="563">
        <v>58705</v>
      </c>
      <c r="F41" s="562">
        <f t="shared" si="0"/>
        <v>545</v>
      </c>
      <c r="G41" s="602">
        <f t="shared" si="1"/>
        <v>0.99080168776371313</v>
      </c>
    </row>
    <row r="42" spans="1:7" s="290" customFormat="1" ht="16.8" customHeight="1" x14ac:dyDescent="0.25">
      <c r="A42" s="290" t="s">
        <v>140</v>
      </c>
      <c r="B42" s="563">
        <v>5459</v>
      </c>
      <c r="C42" s="563">
        <v>5459</v>
      </c>
      <c r="D42" s="563">
        <v>59250</v>
      </c>
      <c r="E42" s="563">
        <v>46904</v>
      </c>
      <c r="F42" s="562">
        <f t="shared" si="0"/>
        <v>12346</v>
      </c>
      <c r="G42" s="602">
        <f t="shared" si="1"/>
        <v>0.79162869198312236</v>
      </c>
    </row>
    <row r="43" spans="1:7" s="290" customFormat="1" ht="16.8" customHeight="1" x14ac:dyDescent="0.25">
      <c r="A43" s="290" t="s">
        <v>146</v>
      </c>
      <c r="B43" s="563">
        <v>5459</v>
      </c>
      <c r="C43" s="563">
        <v>5459</v>
      </c>
      <c r="D43" s="563">
        <v>59250</v>
      </c>
      <c r="E43" s="563">
        <v>49024</v>
      </c>
      <c r="F43" s="562">
        <f t="shared" si="0"/>
        <v>10226</v>
      </c>
      <c r="G43" s="602">
        <f t="shared" si="1"/>
        <v>0.82740928270042191</v>
      </c>
    </row>
    <row r="44" spans="1:7" s="290" customFormat="1" ht="16.8" customHeight="1" x14ac:dyDescent="0.25">
      <c r="A44" s="290" t="s">
        <v>174</v>
      </c>
      <c r="B44" s="563">
        <v>5459</v>
      </c>
      <c r="C44" s="562">
        <v>5459</v>
      </c>
      <c r="D44" s="563">
        <v>59250</v>
      </c>
      <c r="E44" s="562">
        <v>47594</v>
      </c>
      <c r="F44" s="562">
        <f t="shared" si="0"/>
        <v>11656</v>
      </c>
      <c r="G44" s="602">
        <f t="shared" si="1"/>
        <v>0.80327426160337556</v>
      </c>
    </row>
    <row r="45" spans="1:7" s="531" customFormat="1" ht="16.8" customHeight="1" x14ac:dyDescent="0.25">
      <c r="A45" s="290" t="s">
        <v>207</v>
      </c>
      <c r="B45" s="563">
        <v>5459</v>
      </c>
      <c r="C45" s="562">
        <v>5459</v>
      </c>
      <c r="D45" s="563">
        <v>59250</v>
      </c>
      <c r="E45" s="562">
        <v>57499</v>
      </c>
      <c r="F45" s="562">
        <f>+D45-E45</f>
        <v>1751</v>
      </c>
      <c r="G45" s="602">
        <f>E45/D45</f>
        <v>0.9704472573839662</v>
      </c>
    </row>
    <row r="46" spans="1:7" s="531" customFormat="1" ht="13.8" x14ac:dyDescent="0.25">
      <c r="A46" s="290" t="s">
        <v>317</v>
      </c>
      <c r="B46" s="563">
        <v>5459</v>
      </c>
      <c r="C46" s="563">
        <f>$N$8</f>
        <v>3481</v>
      </c>
      <c r="D46" s="563">
        <v>59250</v>
      </c>
      <c r="E46" s="563">
        <f>$N$7</f>
        <v>6745</v>
      </c>
      <c r="F46" s="562">
        <f>+D46-E46</f>
        <v>52505</v>
      </c>
      <c r="G46" s="602">
        <f>E46/D46</f>
        <v>0.11383966244725738</v>
      </c>
    </row>
    <row r="47" spans="1:7" s="531" customFormat="1" x14ac:dyDescent="0.25"/>
    <row r="48" spans="1:7" s="531" customFormat="1" x14ac:dyDescent="0.25"/>
    <row r="49" s="531" customFormat="1" x14ac:dyDescent="0.25"/>
    <row r="50" s="531" customFormat="1" x14ac:dyDescent="0.25"/>
    <row r="51" s="531" customFormat="1" x14ac:dyDescent="0.25"/>
    <row r="52" s="531" customFormat="1" x14ac:dyDescent="0.25"/>
    <row r="53" s="531" customFormat="1" x14ac:dyDescent="0.25"/>
    <row r="54" s="531" customFormat="1" x14ac:dyDescent="0.25"/>
    <row r="55" s="52" customFormat="1" x14ac:dyDescent="0.25"/>
    <row r="56" s="52" customFormat="1" x14ac:dyDescent="0.25"/>
    <row r="57" s="52" customFormat="1" x14ac:dyDescent="0.25"/>
    <row r="58" s="52" customFormat="1" x14ac:dyDescent="0.25"/>
    <row r="59" s="52" customFormat="1" x14ac:dyDescent="0.25"/>
    <row r="60" s="52" customFormat="1" x14ac:dyDescent="0.25"/>
    <row r="61" s="52" customFormat="1" x14ac:dyDescent="0.25"/>
    <row r="62" s="52" customFormat="1" x14ac:dyDescent="0.25"/>
    <row r="63" s="52" customFormat="1" x14ac:dyDescent="0.25"/>
    <row r="64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  <row r="78" s="52" customFormat="1" x14ac:dyDescent="0.25"/>
    <row r="79" s="52" customFormat="1" x14ac:dyDescent="0.25"/>
    <row r="80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</sheetData>
  <mergeCells count="5">
    <mergeCell ref="B5:M5"/>
    <mergeCell ref="N2:P2"/>
    <mergeCell ref="F16:G16"/>
    <mergeCell ref="T16:U16"/>
    <mergeCell ref="B18:U18"/>
  </mergeCells>
  <phoneticPr fontId="109" type="noConversion"/>
  <pageMargins left="0.5" right="0.17" top="1" bottom="0.17" header="0.17" footer="0.17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S32"/>
  <sheetViews>
    <sheetView topLeftCell="A9" zoomScaleNormal="100" workbookViewId="0">
      <selection activeCell="F19" sqref="F19"/>
    </sheetView>
  </sheetViews>
  <sheetFormatPr defaultRowHeight="13.2" x14ac:dyDescent="0.25"/>
  <cols>
    <col min="1" max="1" width="9.6640625" customWidth="1"/>
    <col min="2" max="2" width="24.6640625" customWidth="1"/>
    <col min="3" max="3" width="11" customWidth="1"/>
    <col min="4" max="5" width="10.6640625" customWidth="1"/>
    <col min="6" max="6" width="8.44140625" customWidth="1"/>
    <col min="7" max="7" width="11.88671875" customWidth="1"/>
    <col min="8" max="8" width="9.33203125" customWidth="1"/>
    <col min="9" max="10" width="8.6640625" customWidth="1"/>
    <col min="11" max="12" width="8.3320312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44" customWidth="1"/>
  </cols>
  <sheetData>
    <row r="1" spans="1:19" s="29" customFormat="1" ht="21.6" customHeight="1" x14ac:dyDescent="0.25">
      <c r="A1" s="282" t="s">
        <v>289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  <c r="P1" s="288"/>
      <c r="Q1" s="288"/>
    </row>
    <row r="2" spans="1:19" s="30" customFormat="1" ht="45" customHeight="1" x14ac:dyDescent="0.25">
      <c r="A2" s="542"/>
      <c r="B2" s="543"/>
      <c r="C2" s="622">
        <v>2020</v>
      </c>
      <c r="D2" s="623"/>
      <c r="E2" s="624"/>
      <c r="F2" s="623">
        <v>2021</v>
      </c>
      <c r="G2" s="623"/>
      <c r="H2" s="623"/>
      <c r="I2" s="623"/>
      <c r="J2" s="623"/>
      <c r="K2" s="623"/>
      <c r="L2" s="623"/>
      <c r="M2" s="623"/>
      <c r="N2" s="624"/>
      <c r="O2" s="94" t="s">
        <v>69</v>
      </c>
      <c r="P2" s="95" t="s">
        <v>228</v>
      </c>
      <c r="Q2" s="96" t="s">
        <v>137</v>
      </c>
    </row>
    <row r="3" spans="1:19" s="30" customFormat="1" ht="15.6" customHeight="1" x14ac:dyDescent="0.25">
      <c r="A3" s="544"/>
      <c r="B3" s="545" t="s">
        <v>127</v>
      </c>
      <c r="C3" s="536" t="s">
        <v>159</v>
      </c>
      <c r="D3" s="537" t="s">
        <v>160</v>
      </c>
      <c r="E3" s="538" t="s">
        <v>161</v>
      </c>
      <c r="F3" s="537" t="s">
        <v>162</v>
      </c>
      <c r="G3" s="537" t="s">
        <v>163</v>
      </c>
      <c r="H3" s="537" t="s">
        <v>155</v>
      </c>
      <c r="I3" s="537" t="s">
        <v>157</v>
      </c>
      <c r="J3" s="537" t="s">
        <v>164</v>
      </c>
      <c r="K3" s="537" t="s">
        <v>165</v>
      </c>
      <c r="L3" s="537" t="s">
        <v>166</v>
      </c>
      <c r="M3" s="537" t="s">
        <v>167</v>
      </c>
      <c r="N3" s="256" t="s">
        <v>168</v>
      </c>
      <c r="O3" s="539"/>
      <c r="P3" s="540">
        <v>44175</v>
      </c>
      <c r="Q3" s="541"/>
    </row>
    <row r="4" spans="1:19" ht="9.75" customHeight="1" x14ac:dyDescent="0.3">
      <c r="A4" s="13"/>
      <c r="B4" s="35"/>
      <c r="C4" s="36"/>
      <c r="D4" s="37"/>
      <c r="E4" s="37"/>
      <c r="F4" s="37"/>
      <c r="G4" s="37"/>
      <c r="H4" s="38"/>
      <c r="I4" s="39"/>
      <c r="J4" s="39"/>
      <c r="K4" s="40"/>
      <c r="L4" s="39"/>
      <c r="M4" s="40"/>
      <c r="N4" s="41"/>
      <c r="O4" s="42"/>
      <c r="P4" s="43"/>
      <c r="Q4" s="46"/>
    </row>
    <row r="5" spans="1:19" s="30" customFormat="1" ht="15.6" customHeight="1" x14ac:dyDescent="0.25">
      <c r="A5" s="83"/>
      <c r="B5" s="84"/>
      <c r="C5" s="625" t="s">
        <v>41</v>
      </c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7"/>
      <c r="O5" s="628" t="s">
        <v>39</v>
      </c>
      <c r="P5" s="629"/>
      <c r="Q5" s="85" t="s">
        <v>40</v>
      </c>
    </row>
    <row r="6" spans="1:19" s="29" customFormat="1" ht="10.8" customHeight="1" x14ac:dyDescent="0.25">
      <c r="A6" s="546"/>
      <c r="B6" s="547"/>
      <c r="C6" s="532"/>
      <c r="D6" s="533"/>
      <c r="E6" s="548"/>
      <c r="F6" s="533"/>
      <c r="G6" s="533"/>
      <c r="H6" s="549"/>
      <c r="I6" s="550"/>
      <c r="J6" s="550"/>
      <c r="K6" s="533"/>
      <c r="L6" s="550"/>
      <c r="M6" s="533"/>
      <c r="N6" s="533"/>
      <c r="O6" s="551"/>
      <c r="P6" s="552"/>
      <c r="Q6" s="553"/>
    </row>
    <row r="7" spans="1:19" s="29" customFormat="1" ht="16.2" customHeight="1" x14ac:dyDescent="0.25">
      <c r="A7" s="620" t="s">
        <v>128</v>
      </c>
      <c r="B7" s="621"/>
      <c r="C7" s="554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6">
        <f>+O10+O9+O8</f>
        <v>582088.18117500003</v>
      </c>
      <c r="P7" s="557">
        <f>+P10+P9+P8</f>
        <v>1640532.181175</v>
      </c>
      <c r="Q7" s="558">
        <f>+O7/P7</f>
        <v>0.35481667952291579</v>
      </c>
    </row>
    <row r="8" spans="1:19" s="29" customFormat="1" ht="16.2" customHeight="1" x14ac:dyDescent="0.25">
      <c r="A8" s="546" t="s">
        <v>129</v>
      </c>
      <c r="B8" s="548" t="s">
        <v>182</v>
      </c>
      <c r="C8" s="554">
        <f>'Table 3 WTO Raw  '!$C$46+'Table 3 WTO Raw  '!B46</f>
        <v>300802.18117500003</v>
      </c>
      <c r="D8" s="555">
        <f>'Table 3 WTO Raw  '!$D$46</f>
        <v>200354</v>
      </c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9">
        <f t="shared" ref="O8:O13" si="0">SUM(C8:N8)</f>
        <v>501156.18117500003</v>
      </c>
      <c r="P8" s="557">
        <f>'Table 8 FY 2021'!$D$9</f>
        <v>1252952.181175</v>
      </c>
      <c r="Q8" s="558">
        <f t="shared" ref="Q8:Q14" si="1">+O8/P8</f>
        <v>0.39998029350571318</v>
      </c>
      <c r="R8" s="560"/>
      <c r="S8" s="561"/>
    </row>
    <row r="9" spans="1:19" s="29" customFormat="1" ht="16.2" customHeight="1" x14ac:dyDescent="0.25">
      <c r="A9" s="546" t="s">
        <v>130</v>
      </c>
      <c r="B9" s="548" t="s">
        <v>131</v>
      </c>
      <c r="C9" s="554">
        <f>'Table 4 Refined'!$B$14</f>
        <v>48485</v>
      </c>
      <c r="D9" s="555">
        <f>'Table 4 Refined'!$C$14</f>
        <v>0</v>
      </c>
      <c r="E9" s="555"/>
      <c r="F9" s="555"/>
      <c r="G9" s="555"/>
      <c r="H9" s="555"/>
      <c r="I9" s="555"/>
      <c r="J9" s="562"/>
      <c r="K9" s="563"/>
      <c r="L9" s="555"/>
      <c r="M9" s="555"/>
      <c r="N9" s="555"/>
      <c r="O9" s="559">
        <f t="shared" si="0"/>
        <v>48485</v>
      </c>
      <c r="P9" s="564">
        <f>'Table 8 FY 2021'!$D$19</f>
        <v>159046</v>
      </c>
      <c r="Q9" s="558">
        <f t="shared" si="1"/>
        <v>0.30484891163562744</v>
      </c>
      <c r="R9" s="560"/>
      <c r="S9" s="561"/>
    </row>
    <row r="10" spans="1:19" s="29" customFormat="1" ht="16.2" customHeight="1" x14ac:dyDescent="0.25">
      <c r="A10" s="546" t="s">
        <v>132</v>
      </c>
      <c r="B10" s="548" t="s">
        <v>133</v>
      </c>
      <c r="C10" s="554">
        <f>'Table 5 FTAs '!$C$30</f>
        <v>17342</v>
      </c>
      <c r="D10" s="565">
        <f>'Table 5 FTAs '!$D$30</f>
        <v>15105</v>
      </c>
      <c r="E10" s="555"/>
      <c r="F10" s="555"/>
      <c r="G10" s="555"/>
      <c r="H10" s="566"/>
      <c r="I10" s="555"/>
      <c r="J10" s="555"/>
      <c r="K10" s="555"/>
      <c r="L10" s="555"/>
      <c r="M10" s="555"/>
      <c r="N10" s="555"/>
      <c r="O10" s="559">
        <f t="shared" si="0"/>
        <v>32447</v>
      </c>
      <c r="P10" s="564">
        <f>'Table 8 FY 2021'!$D$42</f>
        <v>228534</v>
      </c>
      <c r="Q10" s="558">
        <f t="shared" si="1"/>
        <v>0.14197887404062415</v>
      </c>
      <c r="S10" s="561"/>
    </row>
    <row r="11" spans="1:19" s="29" customFormat="1" ht="16.2" customHeight="1" x14ac:dyDescent="0.25">
      <c r="A11" s="546" t="s">
        <v>214</v>
      </c>
      <c r="B11" s="548" t="s">
        <v>134</v>
      </c>
      <c r="C11" s="554">
        <f>'Tables 6,7 Re-Export '!$B$23</f>
        <v>27676</v>
      </c>
      <c r="D11" s="555">
        <f>'Tables 6,7 Re-Export '!$C$23</f>
        <v>5199</v>
      </c>
      <c r="E11" s="567"/>
      <c r="F11" s="567"/>
      <c r="G11" s="567"/>
      <c r="H11" s="555"/>
      <c r="I11" s="555"/>
      <c r="J11" s="555"/>
      <c r="K11" s="555"/>
      <c r="L11" s="555"/>
      <c r="M11" s="555"/>
      <c r="N11" s="555"/>
      <c r="O11" s="559">
        <f t="shared" si="0"/>
        <v>32875</v>
      </c>
      <c r="P11" s="564">
        <f>'Table 8 FY 2021'!$D$48</f>
        <v>317514.67654893297</v>
      </c>
      <c r="Q11" s="558">
        <f t="shared" si="1"/>
        <v>0.10353852098214286</v>
      </c>
      <c r="R11" s="560"/>
      <c r="S11" s="560"/>
    </row>
    <row r="12" spans="1:19" s="29" customFormat="1" ht="16.2" customHeight="1" x14ac:dyDescent="0.25">
      <c r="A12" s="568" t="s">
        <v>135</v>
      </c>
      <c r="B12" s="569" t="s">
        <v>183</v>
      </c>
      <c r="C12" s="554">
        <f>'Table 2 Mexico'!$B$24</f>
        <v>4046.02</v>
      </c>
      <c r="D12" s="555">
        <f>'Table 2 Mexico'!$C$24</f>
        <v>13694.140000000001</v>
      </c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9">
        <f t="shared" si="0"/>
        <v>17740.16</v>
      </c>
      <c r="P12" s="564">
        <f>'Table 8 FY 2021'!$D$46</f>
        <v>1052334.3565621779</v>
      </c>
      <c r="Q12" s="570">
        <f t="shared" si="1"/>
        <v>1.6857912021379311E-2</v>
      </c>
      <c r="R12" s="560"/>
      <c r="S12" s="560"/>
    </row>
    <row r="13" spans="1:19" s="29" customFormat="1" ht="14.4" customHeight="1" x14ac:dyDescent="0.25">
      <c r="A13" s="546"/>
      <c r="B13" s="569" t="s">
        <v>229</v>
      </c>
      <c r="C13" s="571">
        <v>38428</v>
      </c>
      <c r="D13" s="572">
        <v>11581</v>
      </c>
      <c r="E13" s="572"/>
      <c r="F13" s="573"/>
      <c r="G13" s="572"/>
      <c r="H13" s="573"/>
      <c r="I13" s="573"/>
      <c r="J13" s="572"/>
      <c r="K13" s="572"/>
      <c r="L13" s="572"/>
      <c r="M13" s="572"/>
      <c r="N13" s="572"/>
      <c r="O13" s="559">
        <f t="shared" si="0"/>
        <v>50009</v>
      </c>
      <c r="P13" s="564">
        <f>'Table 8 FY 2021'!$D$50</f>
        <v>99790.32691537893</v>
      </c>
      <c r="Q13" s="558">
        <f t="shared" si="1"/>
        <v>0.50114075728409091</v>
      </c>
      <c r="S13" s="560"/>
    </row>
    <row r="14" spans="1:19" s="29" customFormat="1" ht="16.2" customHeight="1" x14ac:dyDescent="0.25">
      <c r="A14" s="534"/>
      <c r="B14" s="535" t="s">
        <v>35</v>
      </c>
      <c r="C14" s="574">
        <f>SUM(C8:C13)</f>
        <v>436779.20117500005</v>
      </c>
      <c r="D14" s="574">
        <f>SUM(D8:D13)</f>
        <v>245933.14</v>
      </c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5">
        <f>SUM(O8:O13)</f>
        <v>682712.34117500007</v>
      </c>
      <c r="P14" s="576">
        <f>SUM(P8:P13)</f>
        <v>3110171.54120149</v>
      </c>
      <c r="Q14" s="577">
        <f t="shared" si="1"/>
        <v>0.21950954541602602</v>
      </c>
      <c r="R14" s="560"/>
    </row>
    <row r="15" spans="1:19" s="29" customFormat="1" ht="14.4" customHeight="1" x14ac:dyDescent="0.25">
      <c r="A15" s="578"/>
      <c r="B15" s="290"/>
      <c r="C15" s="578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80"/>
      <c r="O15" s="578"/>
      <c r="P15" s="580"/>
      <c r="Q15" s="580"/>
      <c r="R15" s="560"/>
    </row>
    <row r="16" spans="1:19" s="29" customFormat="1" ht="15.6" customHeight="1" x14ac:dyDescent="0.25">
      <c r="A16" s="546"/>
      <c r="B16" s="290"/>
      <c r="C16" s="625" t="s">
        <v>141</v>
      </c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1"/>
      <c r="O16" s="632" t="s">
        <v>82</v>
      </c>
      <c r="P16" s="633"/>
      <c r="Q16" s="93" t="s">
        <v>40</v>
      </c>
    </row>
    <row r="17" spans="1:18" s="29" customFormat="1" ht="14.4" customHeight="1" x14ac:dyDescent="0.25">
      <c r="A17" s="546"/>
      <c r="B17" s="547"/>
      <c r="C17" s="625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1"/>
      <c r="O17" s="632"/>
      <c r="P17" s="633"/>
      <c r="Q17" s="93"/>
    </row>
    <row r="18" spans="1:18" s="29" customFormat="1" ht="15" customHeight="1" x14ac:dyDescent="0.25">
      <c r="A18" s="620" t="s">
        <v>128</v>
      </c>
      <c r="B18" s="621"/>
      <c r="C18" s="554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6">
        <f>+O21+O20+O19</f>
        <v>641642.35060124076</v>
      </c>
      <c r="P18" s="581">
        <f t="shared" ref="P18:P25" si="2">ROUND(+P7*1.10231125,0)</f>
        <v>1808377</v>
      </c>
      <c r="Q18" s="582">
        <f>+O18/P18</f>
        <v>0.35481669508141322</v>
      </c>
    </row>
    <row r="19" spans="1:18" s="29" customFormat="1" ht="15" customHeight="1" x14ac:dyDescent="0.25">
      <c r="A19" s="583" t="s">
        <v>129</v>
      </c>
      <c r="B19" s="548" t="s">
        <v>182</v>
      </c>
      <c r="C19" s="554">
        <f t="shared" ref="C19:D24" si="3">C8*1.10231125</f>
        <v>331577.62833374075</v>
      </c>
      <c r="D19" s="555">
        <f t="shared" si="3"/>
        <v>220852.46818250002</v>
      </c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9">
        <f>+O8*1.10231125</f>
        <v>552430.09651624074</v>
      </c>
      <c r="P19" s="581">
        <f t="shared" si="2"/>
        <v>1381143</v>
      </c>
      <c r="Q19" s="582">
        <f t="shared" ref="Q19:Q25" si="4">+O19/P19</f>
        <v>0.39998037604812881</v>
      </c>
    </row>
    <row r="20" spans="1:18" s="29" customFormat="1" ht="15" customHeight="1" x14ac:dyDescent="0.25">
      <c r="A20" s="583" t="s">
        <v>130</v>
      </c>
      <c r="B20" s="548" t="s">
        <v>131</v>
      </c>
      <c r="C20" s="554">
        <f t="shared" si="3"/>
        <v>53445.560956250003</v>
      </c>
      <c r="D20" s="555">
        <f t="shared" ref="D20" si="5">D9*1.10231125</f>
        <v>0</v>
      </c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9">
        <f t="shared" ref="O20:O25" si="6">+O9*1.10231125</f>
        <v>53445.560956250003</v>
      </c>
      <c r="P20" s="581">
        <f t="shared" si="2"/>
        <v>175318</v>
      </c>
      <c r="Q20" s="582">
        <f t="shared" si="4"/>
        <v>0.30484925082564257</v>
      </c>
    </row>
    <row r="21" spans="1:18" s="29" customFormat="1" ht="15" customHeight="1" x14ac:dyDescent="0.25">
      <c r="A21" s="583" t="s">
        <v>132</v>
      </c>
      <c r="B21" s="548" t="s">
        <v>133</v>
      </c>
      <c r="C21" s="554">
        <f t="shared" si="3"/>
        <v>19116.281697500002</v>
      </c>
      <c r="D21" s="555">
        <f t="shared" ref="D21" si="7">D10*1.10231125</f>
        <v>16650.411431250002</v>
      </c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9">
        <f t="shared" si="6"/>
        <v>35766.693128750005</v>
      </c>
      <c r="P21" s="581">
        <f t="shared" si="2"/>
        <v>251916</v>
      </c>
      <c r="Q21" s="582">
        <f t="shared" si="4"/>
        <v>0.14197864815553599</v>
      </c>
    </row>
    <row r="22" spans="1:18" s="29" customFormat="1" ht="15" customHeight="1" x14ac:dyDescent="0.25">
      <c r="A22" s="583" t="s">
        <v>214</v>
      </c>
      <c r="B22" s="548" t="s">
        <v>134</v>
      </c>
      <c r="C22" s="554">
        <f t="shared" si="3"/>
        <v>30507.566155</v>
      </c>
      <c r="D22" s="555">
        <f t="shared" ref="D22" si="8">D11*1.10231125</f>
        <v>5730.9161887500004</v>
      </c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9">
        <f t="shared" si="6"/>
        <v>36238.482343750002</v>
      </c>
      <c r="P22" s="581">
        <f t="shared" si="2"/>
        <v>350000</v>
      </c>
      <c r="Q22" s="582">
        <f t="shared" si="4"/>
        <v>0.10353852098214286</v>
      </c>
    </row>
    <row r="23" spans="1:18" s="29" customFormat="1" ht="15" customHeight="1" x14ac:dyDescent="0.25">
      <c r="A23" s="584" t="s">
        <v>135</v>
      </c>
      <c r="B23" s="585" t="s">
        <v>183</v>
      </c>
      <c r="C23" s="554">
        <f t="shared" si="3"/>
        <v>4459.9733637250001</v>
      </c>
      <c r="D23" s="555">
        <f t="shared" ref="D23" si="9">D12*1.10231125</f>
        <v>15095.204581075002</v>
      </c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9">
        <f t="shared" si="6"/>
        <v>19555.177944800002</v>
      </c>
      <c r="P23" s="581">
        <f t="shared" si="2"/>
        <v>1160000</v>
      </c>
      <c r="Q23" s="586">
        <f t="shared" si="4"/>
        <v>1.6857912021379311E-2</v>
      </c>
      <c r="R23" s="561"/>
    </row>
    <row r="24" spans="1:18" s="29" customFormat="1" ht="14.4" customHeight="1" x14ac:dyDescent="0.25">
      <c r="A24" s="546"/>
      <c r="B24" s="569" t="s">
        <v>229</v>
      </c>
      <c r="C24" s="554">
        <f t="shared" si="3"/>
        <v>42359.616715000004</v>
      </c>
      <c r="D24" s="555">
        <f t="shared" ref="D24" si="10">D13*1.10231125</f>
        <v>12765.86658625</v>
      </c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9">
        <f t="shared" si="6"/>
        <v>55125.483301250002</v>
      </c>
      <c r="P24" s="581">
        <f t="shared" si="2"/>
        <v>110000</v>
      </c>
      <c r="Q24" s="582">
        <f t="shared" si="4"/>
        <v>0.50114075728409091</v>
      </c>
    </row>
    <row r="25" spans="1:18" s="29" customFormat="1" ht="15" customHeight="1" x14ac:dyDescent="0.25">
      <c r="A25" s="534"/>
      <c r="B25" s="587" t="s">
        <v>35</v>
      </c>
      <c r="C25" s="588">
        <f>SUM(C19:C24)</f>
        <v>481466.62722121575</v>
      </c>
      <c r="D25" s="609">
        <f>SUM(D19:D24)</f>
        <v>271094.86696982506</v>
      </c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75">
        <f t="shared" si="6"/>
        <v>752561.49419104087</v>
      </c>
      <c r="P25" s="590">
        <f t="shared" si="2"/>
        <v>3428377</v>
      </c>
      <c r="Q25" s="591">
        <f t="shared" si="4"/>
        <v>0.21950955049314613</v>
      </c>
    </row>
    <row r="26" spans="1:18" s="29" customFormat="1" ht="13.8" customHeight="1" x14ac:dyDescent="0.25">
      <c r="A26" s="290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</row>
    <row r="27" spans="1:18" s="29" customFormat="1" ht="16.2" customHeight="1" x14ac:dyDescent="0.25">
      <c r="A27" s="290" t="s">
        <v>184</v>
      </c>
      <c r="B27" s="548"/>
      <c r="C27" s="548"/>
      <c r="D27" s="290"/>
      <c r="E27" s="290"/>
      <c r="F27" s="290"/>
      <c r="G27" s="290"/>
      <c r="H27" s="290"/>
      <c r="I27" s="592"/>
      <c r="J27" s="290"/>
      <c r="K27" s="290"/>
      <c r="L27" s="290"/>
      <c r="M27" s="290"/>
      <c r="N27" s="290"/>
      <c r="O27" s="290"/>
      <c r="P27" s="593"/>
      <c r="Q27" s="593"/>
    </row>
    <row r="28" spans="1:18" s="29" customFormat="1" ht="16.2" customHeight="1" x14ac:dyDescent="0.25">
      <c r="A28" s="290" t="s">
        <v>136</v>
      </c>
      <c r="B28" s="548"/>
      <c r="C28" s="54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594"/>
      <c r="P28" s="595"/>
      <c r="Q28" s="595"/>
    </row>
    <row r="29" spans="1:18" s="29" customFormat="1" ht="16.2" customHeight="1" x14ac:dyDescent="0.25">
      <c r="A29" s="290" t="s">
        <v>158</v>
      </c>
      <c r="B29" s="548"/>
      <c r="C29" s="548"/>
      <c r="D29" s="290"/>
      <c r="E29" s="290"/>
      <c r="F29" s="290"/>
      <c r="G29" s="290"/>
      <c r="H29" s="290"/>
      <c r="I29" s="290"/>
      <c r="J29" s="290"/>
      <c r="K29" s="290"/>
      <c r="L29" s="563"/>
      <c r="M29" s="290"/>
      <c r="N29" s="290"/>
      <c r="O29" s="596"/>
      <c r="P29" s="595"/>
      <c r="Q29" s="595"/>
    </row>
    <row r="30" spans="1:18" s="29" customFormat="1" ht="16.2" customHeight="1" x14ac:dyDescent="0.25">
      <c r="A30" s="290" t="s">
        <v>142</v>
      </c>
      <c r="B30" s="548"/>
      <c r="C30" s="597"/>
      <c r="D30" s="290"/>
      <c r="E30" s="598"/>
      <c r="F30" s="290"/>
      <c r="G30" s="598"/>
      <c r="H30" s="290"/>
      <c r="I30" s="290"/>
      <c r="J30" s="290"/>
      <c r="K30" s="290"/>
      <c r="L30" s="290"/>
      <c r="M30" s="290"/>
      <c r="N30" s="290"/>
      <c r="O30" s="290"/>
      <c r="P30" s="599"/>
      <c r="Q30" s="599"/>
    </row>
    <row r="31" spans="1:18" x14ac:dyDescent="0.25">
      <c r="A31" s="52"/>
      <c r="B31" s="52"/>
      <c r="C31" s="52"/>
      <c r="D31" s="52"/>
      <c r="E31" s="52"/>
      <c r="F31" s="52"/>
      <c r="G31" s="52"/>
      <c r="H31" s="52"/>
      <c r="I31" s="52"/>
      <c r="O31" s="53"/>
    </row>
    <row r="32" spans="1:18" x14ac:dyDescent="0.25">
      <c r="A32" s="52"/>
      <c r="B32" s="52"/>
      <c r="C32" s="328"/>
      <c r="D32" s="328"/>
      <c r="E32" s="328"/>
      <c r="F32" s="328"/>
      <c r="G32" s="328"/>
      <c r="H32" s="328"/>
      <c r="O32" s="53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72" orientation="landscape" r:id="rId1"/>
  <ignoredErrors>
    <ignoredError sqref="Q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31"/>
  <sheetViews>
    <sheetView topLeftCell="A7" zoomScaleNormal="100" workbookViewId="0">
      <selection activeCell="R20" sqref="R20"/>
    </sheetView>
  </sheetViews>
  <sheetFormatPr defaultRowHeight="13.2" x14ac:dyDescent="0.25"/>
  <cols>
    <col min="1" max="1" width="28.33203125" customWidth="1"/>
    <col min="2" max="6" width="9.6640625" customWidth="1"/>
    <col min="7" max="7" width="9.44140625" style="19" customWidth="1"/>
    <col min="8" max="13" width="9.44140625" customWidth="1"/>
    <col min="14" max="14" width="15.6640625" customWidth="1"/>
  </cols>
  <sheetData>
    <row r="1" spans="1:14" s="29" customFormat="1" ht="21.15" customHeight="1" x14ac:dyDescent="0.25">
      <c r="A1" s="635" t="s">
        <v>281</v>
      </c>
      <c r="B1" s="636"/>
      <c r="C1" s="636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ht="31.65" customHeight="1" x14ac:dyDescent="0.25">
      <c r="A2" s="123"/>
      <c r="B2" s="124" t="s">
        <v>269</v>
      </c>
      <c r="C2" s="124" t="s">
        <v>324</v>
      </c>
      <c r="D2" s="124" t="s">
        <v>271</v>
      </c>
      <c r="E2" s="226" t="s">
        <v>272</v>
      </c>
      <c r="F2" s="124" t="s">
        <v>273</v>
      </c>
      <c r="G2" s="124" t="s">
        <v>274</v>
      </c>
      <c r="H2" s="124" t="s">
        <v>275</v>
      </c>
      <c r="I2" s="124" t="s">
        <v>276</v>
      </c>
      <c r="J2" s="226" t="s">
        <v>277</v>
      </c>
      <c r="K2" s="124" t="s">
        <v>278</v>
      </c>
      <c r="L2" s="124" t="s">
        <v>279</v>
      </c>
      <c r="M2" s="125" t="s">
        <v>268</v>
      </c>
      <c r="N2" s="126" t="s">
        <v>280</v>
      </c>
    </row>
    <row r="3" spans="1:14" s="50" customFormat="1" ht="18" customHeight="1" x14ac:dyDescent="0.25">
      <c r="A3" s="97"/>
      <c r="B3" s="639" t="s">
        <v>66</v>
      </c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1"/>
      <c r="N3" s="98"/>
    </row>
    <row r="4" spans="1:14" ht="15.6" customHeight="1" x14ac:dyDescent="0.25">
      <c r="A4" s="99" t="s">
        <v>44</v>
      </c>
      <c r="B4" s="100"/>
      <c r="C4" s="101"/>
      <c r="D4" s="101"/>
      <c r="E4" s="101"/>
      <c r="F4" s="102"/>
      <c r="G4" s="101"/>
      <c r="H4" s="101"/>
      <c r="I4" s="56"/>
      <c r="J4" s="56"/>
      <c r="K4" s="103"/>
      <c r="L4" s="103"/>
      <c r="M4" s="104"/>
      <c r="N4" s="105"/>
    </row>
    <row r="5" spans="1:14" ht="15.6" customHeight="1" x14ac:dyDescent="0.25">
      <c r="A5" s="106" t="s">
        <v>70</v>
      </c>
      <c r="B5" s="107">
        <v>0</v>
      </c>
      <c r="C5" s="108"/>
      <c r="D5" s="108"/>
      <c r="E5" s="109"/>
      <c r="F5" s="108"/>
      <c r="G5" s="110"/>
      <c r="H5" s="101"/>
      <c r="I5" s="56"/>
      <c r="J5" s="56"/>
      <c r="K5" s="231"/>
      <c r="L5" s="103"/>
      <c r="M5" s="104"/>
      <c r="N5" s="105"/>
    </row>
    <row r="6" spans="1:14" s="223" customFormat="1" ht="15.6" customHeight="1" x14ac:dyDescent="0.25">
      <c r="A6" s="106" t="s">
        <v>250</v>
      </c>
      <c r="B6" s="107">
        <v>0</v>
      </c>
      <c r="C6" s="108"/>
      <c r="D6" s="108"/>
      <c r="E6" s="109"/>
      <c r="F6" s="108"/>
      <c r="G6" s="110"/>
      <c r="H6" s="101"/>
      <c r="I6" s="56"/>
      <c r="J6" s="56"/>
      <c r="K6" s="231"/>
      <c r="L6" s="103"/>
      <c r="M6" s="104"/>
      <c r="N6" s="105"/>
    </row>
    <row r="7" spans="1:14" ht="15.6" customHeight="1" x14ac:dyDescent="0.25">
      <c r="A7" s="106" t="s">
        <v>71</v>
      </c>
      <c r="B7" s="107">
        <v>20</v>
      </c>
      <c r="C7" s="108"/>
      <c r="D7" s="108"/>
      <c r="E7" s="109"/>
      <c r="F7" s="108"/>
      <c r="G7" s="110"/>
      <c r="H7" s="101"/>
      <c r="I7" s="56"/>
      <c r="J7" s="56"/>
      <c r="K7" s="231"/>
      <c r="L7" s="103"/>
      <c r="M7" s="104"/>
      <c r="N7" s="105"/>
    </row>
    <row r="8" spans="1:14" ht="15.6" customHeight="1" x14ac:dyDescent="0.25">
      <c r="A8" s="106" t="s">
        <v>72</v>
      </c>
      <c r="B8" s="107">
        <v>332</v>
      </c>
      <c r="C8" s="108"/>
      <c r="D8" s="108"/>
      <c r="E8" s="109"/>
      <c r="F8" s="108"/>
      <c r="G8" s="110"/>
      <c r="H8" s="101"/>
      <c r="I8" s="101"/>
      <c r="J8" s="56"/>
      <c r="K8" s="231"/>
      <c r="L8" s="103"/>
      <c r="M8" s="104"/>
      <c r="N8" s="105"/>
    </row>
    <row r="9" spans="1:14" s="50" customFormat="1" ht="15.6" customHeight="1" x14ac:dyDescent="0.25">
      <c r="A9" s="106" t="s">
        <v>170</v>
      </c>
      <c r="B9" s="107">
        <v>0</v>
      </c>
      <c r="C9" s="108"/>
      <c r="D9" s="108"/>
      <c r="E9" s="109"/>
      <c r="F9" s="108"/>
      <c r="G9" s="110"/>
      <c r="H9" s="101"/>
      <c r="I9" s="101"/>
      <c r="J9" s="56"/>
      <c r="K9" s="231"/>
      <c r="L9" s="103"/>
      <c r="M9" s="104"/>
      <c r="N9" s="105"/>
    </row>
    <row r="10" spans="1:14" s="223" customFormat="1" ht="15.6" customHeight="1" x14ac:dyDescent="0.25">
      <c r="A10" s="106" t="s">
        <v>266</v>
      </c>
      <c r="B10" s="107">
        <v>0</v>
      </c>
      <c r="C10" s="108"/>
      <c r="D10" s="108"/>
      <c r="E10" s="109"/>
      <c r="F10" s="108"/>
      <c r="G10" s="110"/>
      <c r="H10" s="101"/>
      <c r="I10" s="101"/>
      <c r="J10" s="56"/>
      <c r="K10" s="231"/>
      <c r="L10" s="103"/>
      <c r="M10" s="104"/>
      <c r="N10" s="105"/>
    </row>
    <row r="11" spans="1:14" ht="15.6" customHeight="1" x14ac:dyDescent="0.25">
      <c r="A11" s="106" t="s">
        <v>73</v>
      </c>
      <c r="B11" s="107">
        <v>0</v>
      </c>
      <c r="C11" s="108"/>
      <c r="D11" s="108"/>
      <c r="E11" s="109"/>
      <c r="F11" s="108"/>
      <c r="G11" s="110"/>
      <c r="H11" s="101"/>
      <c r="I11" s="56"/>
      <c r="J11" s="402"/>
      <c r="K11" s="231"/>
      <c r="L11" s="103"/>
      <c r="M11" s="104"/>
      <c r="N11" s="105"/>
    </row>
    <row r="12" spans="1:14" ht="15.6" customHeight="1" x14ac:dyDescent="0.25">
      <c r="A12" s="227" t="s">
        <v>204</v>
      </c>
      <c r="B12" s="111">
        <v>0</v>
      </c>
      <c r="C12" s="108"/>
      <c r="D12" s="108"/>
      <c r="E12" s="109"/>
      <c r="F12" s="112"/>
      <c r="G12" s="110"/>
      <c r="H12" s="101"/>
      <c r="I12" s="56"/>
      <c r="J12" s="56"/>
      <c r="K12" s="231"/>
      <c r="L12" s="103"/>
      <c r="M12" s="104"/>
      <c r="N12" s="105"/>
    </row>
    <row r="13" spans="1:14" s="50" customFormat="1" ht="15.6" customHeight="1" x14ac:dyDescent="0.25">
      <c r="A13" s="106" t="s">
        <v>169</v>
      </c>
      <c r="B13" s="111">
        <v>0</v>
      </c>
      <c r="C13" s="108"/>
      <c r="D13" s="108"/>
      <c r="E13" s="109"/>
      <c r="F13" s="112"/>
      <c r="G13" s="110"/>
      <c r="H13" s="101"/>
      <c r="I13" s="56"/>
      <c r="J13" s="56"/>
      <c r="K13" s="231"/>
      <c r="L13" s="103"/>
      <c r="M13" s="104"/>
      <c r="N13" s="105"/>
    </row>
    <row r="14" spans="1:14" ht="15.6" customHeight="1" x14ac:dyDescent="0.25">
      <c r="A14" s="106" t="s">
        <v>74</v>
      </c>
      <c r="B14" s="107">
        <v>1322</v>
      </c>
      <c r="C14" s="108"/>
      <c r="D14" s="108"/>
      <c r="E14" s="113"/>
      <c r="F14" s="112"/>
      <c r="G14" s="110"/>
      <c r="H14" s="101"/>
      <c r="I14" s="56"/>
      <c r="J14" s="56"/>
      <c r="K14" s="231"/>
      <c r="L14" s="103"/>
      <c r="M14" s="104"/>
      <c r="N14" s="105"/>
    </row>
    <row r="15" spans="1:14" ht="15.6" customHeight="1" x14ac:dyDescent="0.25">
      <c r="A15" s="106" t="s">
        <v>75</v>
      </c>
      <c r="B15" s="107">
        <v>0</v>
      </c>
      <c r="C15" s="108"/>
      <c r="D15" s="108"/>
      <c r="E15" s="109"/>
      <c r="F15" s="108"/>
      <c r="G15" s="110"/>
      <c r="H15" s="101"/>
      <c r="I15" s="56"/>
      <c r="J15" s="56"/>
      <c r="K15" s="231"/>
      <c r="L15" s="103"/>
      <c r="M15" s="104"/>
      <c r="N15" s="105"/>
    </row>
    <row r="16" spans="1:14" ht="15.6" customHeight="1" x14ac:dyDescent="0.25">
      <c r="A16" s="106" t="s">
        <v>76</v>
      </c>
      <c r="B16" s="107">
        <v>677</v>
      </c>
      <c r="C16" s="108"/>
      <c r="D16" s="108"/>
      <c r="E16" s="113"/>
      <c r="F16" s="112"/>
      <c r="G16" s="110"/>
      <c r="H16" s="101"/>
      <c r="I16" s="56"/>
      <c r="J16" s="56"/>
      <c r="K16" s="231"/>
      <c r="L16" s="103"/>
      <c r="M16" s="104"/>
      <c r="N16" s="105"/>
    </row>
    <row r="17" spans="1:14" s="44" customFormat="1" ht="15.6" customHeight="1" x14ac:dyDescent="0.25">
      <c r="A17" s="227" t="s">
        <v>205</v>
      </c>
      <c r="B17" s="107">
        <v>0</v>
      </c>
      <c r="C17" s="108"/>
      <c r="D17" s="108"/>
      <c r="E17" s="113"/>
      <c r="F17" s="112"/>
      <c r="G17" s="110"/>
      <c r="H17" s="101"/>
      <c r="I17" s="56"/>
      <c r="J17" s="56"/>
      <c r="K17" s="231"/>
      <c r="L17" s="103"/>
      <c r="M17" s="104"/>
      <c r="N17" s="105"/>
    </row>
    <row r="18" spans="1:14" ht="15.6" customHeight="1" x14ac:dyDescent="0.25">
      <c r="A18" s="106" t="s">
        <v>77</v>
      </c>
      <c r="B18" s="107">
        <v>717</v>
      </c>
      <c r="C18" s="108"/>
      <c r="D18" s="108"/>
      <c r="E18" s="113"/>
      <c r="F18" s="112"/>
      <c r="G18" s="110"/>
      <c r="H18" s="101"/>
      <c r="I18" s="101"/>
      <c r="J18" s="101"/>
      <c r="K18" s="231"/>
      <c r="L18" s="103"/>
      <c r="M18" s="104"/>
      <c r="N18" s="105"/>
    </row>
    <row r="19" spans="1:14" s="44" customFormat="1" ht="15.6" customHeight="1" x14ac:dyDescent="0.25">
      <c r="A19" s="106" t="s">
        <v>139</v>
      </c>
      <c r="B19" s="107">
        <v>0</v>
      </c>
      <c r="C19" s="108"/>
      <c r="D19" s="108"/>
      <c r="E19" s="113"/>
      <c r="F19" s="58"/>
      <c r="G19" s="110"/>
      <c r="H19" s="101"/>
      <c r="I19" s="101"/>
      <c r="J19" s="101"/>
      <c r="K19" s="231"/>
      <c r="L19" s="103"/>
      <c r="M19" s="104"/>
      <c r="N19" s="105"/>
    </row>
    <row r="20" spans="1:14" s="44" customFormat="1" ht="15.6" customHeight="1" x14ac:dyDescent="0.25">
      <c r="A20" s="106" t="s">
        <v>143</v>
      </c>
      <c r="B20" s="107">
        <v>0</v>
      </c>
      <c r="C20" s="108"/>
      <c r="D20" s="108"/>
      <c r="E20" s="113"/>
      <c r="F20" s="112"/>
      <c r="G20" s="110"/>
      <c r="H20" s="101"/>
      <c r="I20" s="101"/>
      <c r="J20" s="101"/>
      <c r="K20" s="231"/>
      <c r="L20" s="103"/>
      <c r="M20" s="104"/>
      <c r="N20" s="105"/>
    </row>
    <row r="21" spans="1:14" ht="15.6" customHeight="1" x14ac:dyDescent="0.25">
      <c r="A21" s="106" t="s">
        <v>119</v>
      </c>
      <c r="B21" s="107">
        <v>682</v>
      </c>
      <c r="C21" s="108"/>
      <c r="D21" s="108"/>
      <c r="E21" s="113"/>
      <c r="F21" s="112"/>
      <c r="G21" s="110"/>
      <c r="H21" s="101"/>
      <c r="I21" s="101"/>
      <c r="J21" s="101"/>
      <c r="K21" s="231"/>
      <c r="L21" s="103"/>
      <c r="M21" s="104"/>
      <c r="N21" s="105"/>
    </row>
    <row r="22" spans="1:14" ht="14.4" customHeight="1" x14ac:dyDescent="0.25">
      <c r="A22" s="114"/>
      <c r="B22" s="107"/>
      <c r="C22" s="108"/>
      <c r="D22" s="108"/>
      <c r="E22" s="113"/>
      <c r="F22" s="113"/>
      <c r="G22" s="115"/>
      <c r="H22" s="101"/>
      <c r="I22" s="56"/>
      <c r="J22" s="56"/>
      <c r="K22" s="231"/>
      <c r="L22" s="103"/>
      <c r="M22" s="104"/>
      <c r="N22" s="105"/>
    </row>
    <row r="23" spans="1:14" ht="15.6" customHeight="1" x14ac:dyDescent="0.25">
      <c r="A23" s="116" t="s">
        <v>81</v>
      </c>
      <c r="B23" s="117">
        <v>3817</v>
      </c>
      <c r="C23" s="117">
        <v>12919</v>
      </c>
      <c r="D23" s="117"/>
      <c r="E23" s="117"/>
      <c r="F23" s="117"/>
      <c r="G23" s="117"/>
      <c r="H23" s="117"/>
      <c r="I23" s="117"/>
      <c r="J23" s="117"/>
      <c r="K23" s="117"/>
      <c r="L23" s="118"/>
      <c r="M23" s="118"/>
      <c r="N23" s="105">
        <f t="shared" ref="N23" si="0">SUM(B23:M23)</f>
        <v>16736</v>
      </c>
    </row>
    <row r="24" spans="1:14" ht="15.6" x14ac:dyDescent="0.35">
      <c r="A24" s="119" t="s">
        <v>227</v>
      </c>
      <c r="B24" s="120">
        <f>B23*1.06</f>
        <v>4046.02</v>
      </c>
      <c r="C24" s="612">
        <f>C23*1.06</f>
        <v>13694.140000000001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233">
        <f>SUM(B24:M24)</f>
        <v>17740.16</v>
      </c>
    </row>
    <row r="25" spans="1:14" ht="10.199999999999999" customHeight="1" x14ac:dyDescent="0.3">
      <c r="A25" s="62"/>
      <c r="B25" s="63"/>
      <c r="C25" s="63"/>
      <c r="D25" s="63"/>
      <c r="E25" s="64"/>
      <c r="F25" s="63"/>
      <c r="G25" s="64"/>
      <c r="H25" s="63"/>
      <c r="I25" s="63"/>
      <c r="J25" s="63"/>
      <c r="K25" s="63"/>
      <c r="L25" s="63"/>
      <c r="M25" s="63"/>
      <c r="N25" s="65"/>
    </row>
    <row r="26" spans="1:14" s="47" customFormat="1" ht="15" customHeight="1" x14ac:dyDescent="0.25">
      <c r="A26" s="634" t="s">
        <v>185</v>
      </c>
      <c r="B26" s="634"/>
      <c r="C26" s="634"/>
      <c r="D26" s="634"/>
      <c r="E26" s="634"/>
      <c r="F26" s="164"/>
      <c r="G26" s="218"/>
      <c r="H26" s="164"/>
      <c r="I26" s="164"/>
      <c r="J26" s="164"/>
      <c r="K26" s="164"/>
      <c r="L26" s="164"/>
      <c r="M26" s="164"/>
      <c r="N26" s="164"/>
    </row>
    <row r="27" spans="1:14" s="5" customFormat="1" ht="15" customHeight="1" x14ac:dyDescent="0.25">
      <c r="A27" s="638" t="s">
        <v>195</v>
      </c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</row>
    <row r="28" spans="1:14" s="5" customFormat="1" ht="14.4" customHeight="1" x14ac:dyDescent="0.25">
      <c r="A28" s="638"/>
      <c r="B28" s="638"/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</row>
    <row r="29" spans="1:14" s="47" customFormat="1" ht="14.4" customHeight="1" x14ac:dyDescent="0.25">
      <c r="A29" s="634" t="s">
        <v>115</v>
      </c>
      <c r="B29" s="634"/>
      <c r="C29" s="634"/>
      <c r="D29" s="634"/>
      <c r="E29" s="634"/>
      <c r="F29" s="634"/>
      <c r="G29" s="634"/>
      <c r="H29" s="220"/>
      <c r="I29" s="164"/>
      <c r="J29" s="164"/>
      <c r="K29" s="164"/>
      <c r="L29" s="164"/>
      <c r="M29" s="164"/>
      <c r="N29" s="221"/>
    </row>
    <row r="30" spans="1:14" s="47" customFormat="1" ht="14.25" customHeight="1" x14ac:dyDescent="0.25">
      <c r="A30" s="634" t="s">
        <v>202</v>
      </c>
      <c r="B30" s="634"/>
      <c r="C30" s="634"/>
      <c r="D30" s="634"/>
      <c r="E30" s="164"/>
      <c r="F30" s="164"/>
      <c r="G30" s="219"/>
      <c r="H30" s="220"/>
      <c r="I30" s="164"/>
      <c r="J30" s="164"/>
      <c r="K30" s="164"/>
      <c r="L30" s="164"/>
      <c r="M30" s="164"/>
      <c r="N30" s="221"/>
    </row>
    <row r="31" spans="1:14" s="44" customFormat="1" ht="14.25" customHeight="1" x14ac:dyDescent="0.25">
      <c r="A31" s="52"/>
      <c r="B31" s="52"/>
      <c r="C31" s="52"/>
      <c r="D31" s="52"/>
      <c r="E31" s="52"/>
      <c r="F31" s="52"/>
      <c r="G31" s="73"/>
      <c r="H31" s="74"/>
      <c r="I31" s="52"/>
      <c r="J31" s="52"/>
      <c r="K31" s="52"/>
      <c r="L31" s="52"/>
      <c r="M31" s="52"/>
      <c r="N31" s="75"/>
    </row>
  </sheetData>
  <mergeCells count="6">
    <mergeCell ref="A30:D30"/>
    <mergeCell ref="A26:E26"/>
    <mergeCell ref="A1:N1"/>
    <mergeCell ref="A27:N28"/>
    <mergeCell ref="B3:M3"/>
    <mergeCell ref="A29:G29"/>
  </mergeCells>
  <phoneticPr fontId="34" type="noConversion"/>
  <pageMargins left="0.5" right="0.17" top="1" bottom="0.17" header="0.3" footer="0.17"/>
  <pageSetup scale="84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60"/>
  <sheetViews>
    <sheetView topLeftCell="A29" zoomScaleNormal="100" workbookViewId="0">
      <selection activeCell="F9" sqref="F9"/>
    </sheetView>
  </sheetViews>
  <sheetFormatPr defaultColWidth="8.88671875" defaultRowHeight="13.2" x14ac:dyDescent="0.25"/>
  <cols>
    <col min="1" max="1" width="20.88671875" style="50" customWidth="1"/>
    <col min="2" max="2" width="12.109375" style="50" customWidth="1"/>
    <col min="3" max="3" width="8.77734375" style="50" customWidth="1"/>
    <col min="4" max="4" width="10" style="50" customWidth="1"/>
    <col min="5" max="5" width="10" style="51" customWidth="1"/>
    <col min="6" max="10" width="10" style="50" customWidth="1"/>
    <col min="11" max="11" width="9.109375" style="50" customWidth="1"/>
    <col min="12" max="12" width="8.88671875" style="50" customWidth="1"/>
    <col min="13" max="13" width="9.44140625" style="50" customWidth="1"/>
    <col min="14" max="14" width="8.6640625" style="50" customWidth="1"/>
    <col min="15" max="15" width="10.21875" style="5" customWidth="1"/>
    <col min="16" max="16" width="10" style="50" customWidth="1"/>
    <col min="17" max="17" width="10.88671875" style="50" customWidth="1"/>
    <col min="18" max="18" width="11.109375" style="50" customWidth="1"/>
    <col min="19" max="16384" width="8.88671875" style="50"/>
  </cols>
  <sheetData>
    <row r="1" spans="1:19" s="29" customFormat="1" ht="24.6" customHeight="1" x14ac:dyDescent="0.25">
      <c r="A1" s="285" t="s">
        <v>288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9" ht="17.399999999999999" customHeight="1" x14ac:dyDescent="0.25">
      <c r="A2" s="12"/>
      <c r="B2" s="434" t="s">
        <v>215</v>
      </c>
      <c r="C2" s="124" t="s">
        <v>284</v>
      </c>
      <c r="D2" s="124" t="s">
        <v>285</v>
      </c>
      <c r="E2" s="124" t="s">
        <v>286</v>
      </c>
      <c r="F2" s="226" t="s">
        <v>282</v>
      </c>
      <c r="G2" s="124" t="s">
        <v>283</v>
      </c>
      <c r="H2" s="124" t="s">
        <v>274</v>
      </c>
      <c r="I2" s="124" t="s">
        <v>275</v>
      </c>
      <c r="J2" s="124" t="s">
        <v>276</v>
      </c>
      <c r="K2" s="226" t="s">
        <v>277</v>
      </c>
      <c r="L2" s="124" t="s">
        <v>278</v>
      </c>
      <c r="M2" s="124" t="s">
        <v>279</v>
      </c>
      <c r="N2" s="125" t="s">
        <v>268</v>
      </c>
      <c r="O2" s="642" t="s">
        <v>287</v>
      </c>
      <c r="P2" s="643"/>
      <c r="Q2" s="643"/>
      <c r="R2" s="468"/>
    </row>
    <row r="3" spans="1:19" ht="45.6" customHeight="1" x14ac:dyDescent="0.25">
      <c r="A3" s="28"/>
      <c r="B3" s="253" t="s">
        <v>328</v>
      </c>
      <c r="C3" s="466">
        <v>44137</v>
      </c>
      <c r="D3" s="466">
        <v>44165</v>
      </c>
      <c r="E3" s="466">
        <v>44193</v>
      </c>
      <c r="F3" s="466">
        <v>44228</v>
      </c>
      <c r="G3" s="466">
        <v>44256</v>
      </c>
      <c r="H3" s="466">
        <v>44284</v>
      </c>
      <c r="I3" s="466">
        <v>44319</v>
      </c>
      <c r="J3" s="466">
        <v>44347</v>
      </c>
      <c r="K3" s="466">
        <v>44011</v>
      </c>
      <c r="L3" s="466">
        <v>44410</v>
      </c>
      <c r="M3" s="466">
        <v>44438</v>
      </c>
      <c r="N3" s="466">
        <v>44469</v>
      </c>
      <c r="O3" s="228" t="s">
        <v>177</v>
      </c>
      <c r="P3" s="229" t="s">
        <v>225</v>
      </c>
      <c r="Q3" s="229" t="s">
        <v>307</v>
      </c>
      <c r="R3" s="228" t="s">
        <v>280</v>
      </c>
      <c r="S3" s="2"/>
    </row>
    <row r="4" spans="1:19" ht="13.65" customHeight="1" x14ac:dyDescent="0.3">
      <c r="A4" s="127"/>
      <c r="B4" s="87"/>
      <c r="C4" s="644" t="s">
        <v>38</v>
      </c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204"/>
      <c r="P4" s="174"/>
      <c r="Q4" s="174"/>
      <c r="R4" s="66"/>
    </row>
    <row r="5" spans="1:19" ht="15.75" customHeight="1" x14ac:dyDescent="0.25">
      <c r="A5" s="196" t="s">
        <v>0</v>
      </c>
      <c r="B5" s="614">
        <v>5019.99</v>
      </c>
      <c r="C5" s="600">
        <v>14246</v>
      </c>
      <c r="D5" s="238">
        <f>O5-C5</f>
        <v>24097</v>
      </c>
      <c r="E5" s="239"/>
      <c r="F5" s="238"/>
      <c r="G5" s="238"/>
      <c r="H5" s="238"/>
      <c r="I5" s="238"/>
      <c r="J5" s="238"/>
      <c r="K5" s="238"/>
      <c r="L5" s="239"/>
      <c r="M5" s="239"/>
      <c r="N5" s="238"/>
      <c r="O5" s="410">
        <v>38343</v>
      </c>
      <c r="P5" s="217">
        <v>45281</v>
      </c>
      <c r="Q5" s="240">
        <f>P5-O5</f>
        <v>6938</v>
      </c>
      <c r="R5" s="241">
        <f t="shared" ref="R5:R44" si="0">B5+O5</f>
        <v>43362.99</v>
      </c>
      <c r="S5" s="47"/>
    </row>
    <row r="6" spans="1:19" ht="15.75" customHeight="1" x14ac:dyDescent="0.25">
      <c r="A6" s="196" t="s">
        <v>83</v>
      </c>
      <c r="B6" s="614">
        <v>55482</v>
      </c>
      <c r="C6" s="600">
        <v>0</v>
      </c>
      <c r="D6" s="238">
        <f t="shared" ref="D6:D44" si="1">O6-C6</f>
        <v>59582</v>
      </c>
      <c r="E6" s="239"/>
      <c r="F6" s="238"/>
      <c r="G6" s="238"/>
      <c r="H6" s="238"/>
      <c r="I6" s="238"/>
      <c r="J6" s="238"/>
      <c r="K6" s="238"/>
      <c r="L6" s="239"/>
      <c r="M6" s="239"/>
      <c r="N6" s="238"/>
      <c r="O6" s="410">
        <v>59582</v>
      </c>
      <c r="P6" s="217">
        <v>87402</v>
      </c>
      <c r="Q6" s="240">
        <f t="shared" ref="Q6:Q44" si="2">P6-O6</f>
        <v>27820</v>
      </c>
      <c r="R6" s="241">
        <f t="shared" si="0"/>
        <v>115064</v>
      </c>
      <c r="S6" s="47"/>
    </row>
    <row r="7" spans="1:19" ht="15.75" customHeight="1" x14ac:dyDescent="0.25">
      <c r="A7" s="196" t="s">
        <v>1</v>
      </c>
      <c r="B7" s="614">
        <v>0</v>
      </c>
      <c r="C7" s="600">
        <v>0</v>
      </c>
      <c r="D7" s="238">
        <f t="shared" si="1"/>
        <v>0</v>
      </c>
      <c r="E7" s="239"/>
      <c r="F7" s="238"/>
      <c r="G7" s="238"/>
      <c r="H7" s="238"/>
      <c r="I7" s="238"/>
      <c r="J7" s="238"/>
      <c r="K7" s="238"/>
      <c r="L7" s="239"/>
      <c r="M7" s="239"/>
      <c r="N7" s="238"/>
      <c r="O7" s="410">
        <v>0</v>
      </c>
      <c r="P7" s="217">
        <v>7371</v>
      </c>
      <c r="Q7" s="240">
        <f t="shared" si="2"/>
        <v>7371</v>
      </c>
      <c r="R7" s="241">
        <f t="shared" si="0"/>
        <v>0</v>
      </c>
      <c r="S7" s="47"/>
    </row>
    <row r="8" spans="1:19" ht="15.75" customHeight="1" x14ac:dyDescent="0.25">
      <c r="A8" s="196" t="s">
        <v>2</v>
      </c>
      <c r="B8" s="614">
        <v>0</v>
      </c>
      <c r="C8" s="600">
        <v>0</v>
      </c>
      <c r="D8" s="238">
        <f t="shared" si="1"/>
        <v>0</v>
      </c>
      <c r="E8" s="239"/>
      <c r="F8" s="238"/>
      <c r="G8" s="238"/>
      <c r="H8" s="238"/>
      <c r="I8" s="238"/>
      <c r="J8" s="238"/>
      <c r="K8" s="238"/>
      <c r="L8" s="239"/>
      <c r="M8" s="239"/>
      <c r="N8" s="238"/>
      <c r="O8" s="410">
        <v>0</v>
      </c>
      <c r="P8" s="217">
        <v>11584</v>
      </c>
      <c r="Q8" s="240">
        <f t="shared" si="2"/>
        <v>11584</v>
      </c>
      <c r="R8" s="241">
        <f t="shared" si="0"/>
        <v>0</v>
      </c>
      <c r="S8" s="47"/>
    </row>
    <row r="9" spans="1:19" ht="15.75" customHeight="1" x14ac:dyDescent="0.25">
      <c r="A9" s="196" t="s">
        <v>3</v>
      </c>
      <c r="B9" s="614">
        <v>9284.0002800000002</v>
      </c>
      <c r="C9" s="600">
        <v>8403</v>
      </c>
      <c r="D9" s="238">
        <f t="shared" si="1"/>
        <v>0</v>
      </c>
      <c r="E9" s="239"/>
      <c r="F9" s="238"/>
      <c r="G9" s="238"/>
      <c r="H9" s="238"/>
      <c r="I9" s="238"/>
      <c r="J9" s="238"/>
      <c r="K9" s="238"/>
      <c r="L9" s="239"/>
      <c r="M9" s="239"/>
      <c r="N9" s="238"/>
      <c r="O9" s="410">
        <v>8403</v>
      </c>
      <c r="P9" s="217">
        <v>8424</v>
      </c>
      <c r="Q9" s="240">
        <f t="shared" si="2"/>
        <v>21</v>
      </c>
      <c r="R9" s="241">
        <f t="shared" si="0"/>
        <v>17687.00028</v>
      </c>
      <c r="S9" s="47"/>
    </row>
    <row r="10" spans="1:19" ht="15.75" customHeight="1" x14ac:dyDescent="0.25">
      <c r="A10" s="196" t="s">
        <v>37</v>
      </c>
      <c r="B10" s="614">
        <v>120061.38038500003</v>
      </c>
      <c r="C10" s="600">
        <v>2913</v>
      </c>
      <c r="D10" s="238">
        <f t="shared" si="1"/>
        <v>48718</v>
      </c>
      <c r="E10" s="239"/>
      <c r="F10" s="238"/>
      <c r="G10" s="238"/>
      <c r="H10" s="238"/>
      <c r="I10" s="238"/>
      <c r="J10" s="238"/>
      <c r="K10" s="238"/>
      <c r="L10" s="239"/>
      <c r="M10" s="239"/>
      <c r="N10" s="238"/>
      <c r="O10" s="410">
        <v>51631</v>
      </c>
      <c r="P10" s="217">
        <v>152691</v>
      </c>
      <c r="Q10" s="240">
        <f t="shared" si="2"/>
        <v>101060</v>
      </c>
      <c r="R10" s="241">
        <f t="shared" si="0"/>
        <v>171692.38038500003</v>
      </c>
      <c r="S10" s="47"/>
    </row>
    <row r="11" spans="1:19" ht="15.75" customHeight="1" x14ac:dyDescent="0.25">
      <c r="A11" s="196" t="s">
        <v>4</v>
      </c>
      <c r="B11" s="614">
        <v>165.21001000000001</v>
      </c>
      <c r="C11" s="600">
        <v>1046</v>
      </c>
      <c r="D11" s="238">
        <f t="shared" si="1"/>
        <v>2953</v>
      </c>
      <c r="E11" s="239"/>
      <c r="F11" s="238"/>
      <c r="G11" s="238"/>
      <c r="H11" s="238"/>
      <c r="I11" s="238"/>
      <c r="J11" s="238"/>
      <c r="K11" s="238"/>
      <c r="L11" s="239"/>
      <c r="M11" s="239"/>
      <c r="N11" s="238"/>
      <c r="O11" s="410">
        <v>3999</v>
      </c>
      <c r="P11" s="217">
        <v>25273</v>
      </c>
      <c r="Q11" s="240">
        <f t="shared" si="2"/>
        <v>21274</v>
      </c>
      <c r="R11" s="241">
        <f t="shared" si="0"/>
        <v>4164.2100099999998</v>
      </c>
      <c r="S11" s="47"/>
    </row>
    <row r="12" spans="1:19" ht="15.75" customHeight="1" x14ac:dyDescent="0.25">
      <c r="A12" s="196" t="s">
        <v>5</v>
      </c>
      <c r="B12" s="614">
        <v>0</v>
      </c>
      <c r="C12" s="600">
        <v>0</v>
      </c>
      <c r="D12" s="238">
        <f t="shared" si="1"/>
        <v>0</v>
      </c>
      <c r="E12" s="239"/>
      <c r="F12" s="238"/>
      <c r="G12" s="238"/>
      <c r="H12" s="238"/>
      <c r="I12" s="238"/>
      <c r="J12" s="238"/>
      <c r="K12" s="238"/>
      <c r="L12" s="239"/>
      <c r="M12" s="239"/>
      <c r="N12" s="238"/>
      <c r="O12" s="410">
        <v>0</v>
      </c>
      <c r="P12" s="217">
        <v>7258</v>
      </c>
      <c r="Q12" s="240">
        <f t="shared" si="2"/>
        <v>7258</v>
      </c>
      <c r="R12" s="241">
        <f t="shared" si="0"/>
        <v>0</v>
      </c>
      <c r="S12" s="47"/>
    </row>
    <row r="13" spans="1:19" ht="15.75" customHeight="1" x14ac:dyDescent="0.25">
      <c r="A13" s="196" t="s">
        <v>6</v>
      </c>
      <c r="B13" s="614">
        <v>0</v>
      </c>
      <c r="C13" s="600">
        <v>0</v>
      </c>
      <c r="D13" s="238">
        <f t="shared" si="1"/>
        <v>0</v>
      </c>
      <c r="E13" s="239"/>
      <c r="F13" s="238"/>
      <c r="G13" s="238"/>
      <c r="H13" s="238"/>
      <c r="I13" s="238"/>
      <c r="J13" s="238"/>
      <c r="K13" s="238"/>
      <c r="L13" s="239"/>
      <c r="M13" s="239"/>
      <c r="N13" s="238"/>
      <c r="O13" s="410">
        <v>0</v>
      </c>
      <c r="P13" s="217">
        <v>15796</v>
      </c>
      <c r="Q13" s="240">
        <f t="shared" si="2"/>
        <v>15796</v>
      </c>
      <c r="R13" s="241">
        <f t="shared" si="0"/>
        <v>0</v>
      </c>
      <c r="S13" s="47"/>
    </row>
    <row r="14" spans="1:19" ht="15.75" customHeight="1" x14ac:dyDescent="0.25">
      <c r="A14" s="196" t="s">
        <v>7</v>
      </c>
      <c r="B14" s="614">
        <v>0</v>
      </c>
      <c r="C14" s="600">
        <v>0</v>
      </c>
      <c r="D14" s="238">
        <f t="shared" si="1"/>
        <v>0</v>
      </c>
      <c r="E14" s="239"/>
      <c r="F14" s="238"/>
      <c r="G14" s="238"/>
      <c r="H14" s="238"/>
      <c r="I14" s="238"/>
      <c r="J14" s="238"/>
      <c r="K14" s="238"/>
      <c r="L14" s="239"/>
      <c r="M14" s="239"/>
      <c r="N14" s="238"/>
      <c r="O14" s="410">
        <v>0</v>
      </c>
      <c r="P14" s="217">
        <v>7258</v>
      </c>
      <c r="Q14" s="240">
        <f t="shared" si="2"/>
        <v>7258</v>
      </c>
      <c r="R14" s="241">
        <f t="shared" si="0"/>
        <v>0</v>
      </c>
      <c r="S14" s="47"/>
    </row>
    <row r="15" spans="1:19" ht="15.75" customHeight="1" x14ac:dyDescent="0.25">
      <c r="A15" s="196" t="s">
        <v>8</v>
      </c>
      <c r="B15" s="614">
        <v>0</v>
      </c>
      <c r="C15" s="600">
        <v>0</v>
      </c>
      <c r="D15" s="238">
        <f t="shared" si="1"/>
        <v>0</v>
      </c>
      <c r="E15" s="239"/>
      <c r="F15" s="238"/>
      <c r="G15" s="238"/>
      <c r="H15" s="238"/>
      <c r="I15" s="238"/>
      <c r="J15" s="238"/>
      <c r="K15" s="238"/>
      <c r="L15" s="239"/>
      <c r="M15" s="239"/>
      <c r="N15" s="238"/>
      <c r="O15" s="410">
        <v>0</v>
      </c>
      <c r="P15" s="217">
        <v>185335</v>
      </c>
      <c r="Q15" s="240">
        <f t="shared" si="2"/>
        <v>185335</v>
      </c>
      <c r="R15" s="241">
        <f t="shared" si="0"/>
        <v>0</v>
      </c>
      <c r="S15" s="47"/>
    </row>
    <row r="16" spans="1:19" ht="15.75" customHeight="1" x14ac:dyDescent="0.25">
      <c r="A16" s="196" t="s">
        <v>9</v>
      </c>
      <c r="B16" s="614">
        <v>0</v>
      </c>
      <c r="C16" s="600">
        <v>43</v>
      </c>
      <c r="D16" s="238">
        <f t="shared" si="1"/>
        <v>0</v>
      </c>
      <c r="E16" s="239"/>
      <c r="F16" s="238"/>
      <c r="G16" s="238"/>
      <c r="H16" s="238"/>
      <c r="I16" s="238"/>
      <c r="J16" s="238"/>
      <c r="K16" s="238"/>
      <c r="L16" s="239"/>
      <c r="M16" s="239"/>
      <c r="N16" s="238"/>
      <c r="O16" s="410">
        <v>43</v>
      </c>
      <c r="P16" s="217">
        <v>11584</v>
      </c>
      <c r="Q16" s="240">
        <f t="shared" si="2"/>
        <v>11541</v>
      </c>
      <c r="R16" s="241">
        <f t="shared" si="0"/>
        <v>43</v>
      </c>
      <c r="S16" s="47"/>
    </row>
    <row r="17" spans="1:21" ht="15.75" customHeight="1" x14ac:dyDescent="0.25">
      <c r="A17" s="196" t="s">
        <v>10</v>
      </c>
      <c r="B17" s="614">
        <v>0</v>
      </c>
      <c r="C17" s="600">
        <v>0</v>
      </c>
      <c r="D17" s="238">
        <f t="shared" si="1"/>
        <v>15245</v>
      </c>
      <c r="E17" s="239"/>
      <c r="F17" s="238"/>
      <c r="G17" s="238"/>
      <c r="H17" s="238"/>
      <c r="I17" s="238"/>
      <c r="J17" s="238"/>
      <c r="K17" s="238"/>
      <c r="L17" s="239"/>
      <c r="M17" s="239"/>
      <c r="N17" s="238"/>
      <c r="O17" s="410">
        <v>15245</v>
      </c>
      <c r="P17" s="217">
        <v>27379</v>
      </c>
      <c r="Q17" s="240">
        <f t="shared" si="2"/>
        <v>12134</v>
      </c>
      <c r="R17" s="241">
        <f t="shared" si="0"/>
        <v>15245</v>
      </c>
      <c r="S17" s="47"/>
    </row>
    <row r="18" spans="1:21" ht="15.75" customHeight="1" x14ac:dyDescent="0.25">
      <c r="A18" s="196" t="s">
        <v>198</v>
      </c>
      <c r="B18" s="614">
        <v>0</v>
      </c>
      <c r="C18" s="600">
        <v>16834</v>
      </c>
      <c r="D18" s="238">
        <f t="shared" si="1"/>
        <v>0</v>
      </c>
      <c r="E18" s="239"/>
      <c r="F18" s="238"/>
      <c r="G18" s="238"/>
      <c r="H18" s="238"/>
      <c r="I18" s="238"/>
      <c r="J18" s="238"/>
      <c r="K18" s="238"/>
      <c r="L18" s="239"/>
      <c r="M18" s="239"/>
      <c r="N18" s="238"/>
      <c r="O18" s="410">
        <v>16834</v>
      </c>
      <c r="P18" s="217">
        <v>16849</v>
      </c>
      <c r="Q18" s="240">
        <f t="shared" si="2"/>
        <v>15</v>
      </c>
      <c r="R18" s="241">
        <f t="shared" si="0"/>
        <v>16834</v>
      </c>
      <c r="S18" s="47"/>
    </row>
    <row r="19" spans="1:21" ht="15.75" customHeight="1" x14ac:dyDescent="0.25">
      <c r="A19" s="196" t="s">
        <v>11</v>
      </c>
      <c r="B19" s="614">
        <v>6900.10412</v>
      </c>
      <c r="C19" s="600">
        <v>5234</v>
      </c>
      <c r="D19" s="238">
        <f t="shared" si="1"/>
        <v>0</v>
      </c>
      <c r="E19" s="238"/>
      <c r="F19" s="238"/>
      <c r="G19" s="238"/>
      <c r="H19" s="238"/>
      <c r="I19" s="238"/>
      <c r="J19" s="238"/>
      <c r="K19" s="238"/>
      <c r="L19" s="239"/>
      <c r="M19" s="239"/>
      <c r="N19" s="238"/>
      <c r="O19" s="410">
        <v>5234</v>
      </c>
      <c r="P19" s="235">
        <v>9477</v>
      </c>
      <c r="Q19" s="240">
        <f t="shared" si="2"/>
        <v>4243</v>
      </c>
      <c r="R19" s="241">
        <f t="shared" si="0"/>
        <v>12134.10412</v>
      </c>
      <c r="S19" s="47"/>
    </row>
    <row r="20" spans="1:21" ht="15.75" customHeight="1" x14ac:dyDescent="0.25">
      <c r="A20" s="196" t="s">
        <v>12</v>
      </c>
      <c r="B20" s="614">
        <v>0</v>
      </c>
      <c r="C20" s="600">
        <v>0</v>
      </c>
      <c r="D20" s="238">
        <f t="shared" si="1"/>
        <v>0</v>
      </c>
      <c r="E20" s="239"/>
      <c r="F20" s="238"/>
      <c r="G20" s="238"/>
      <c r="H20" s="238"/>
      <c r="I20" s="238"/>
      <c r="J20" s="238"/>
      <c r="K20" s="238"/>
      <c r="L20" s="239"/>
      <c r="M20" s="239"/>
      <c r="N20" s="238"/>
      <c r="O20" s="410">
        <v>0</v>
      </c>
      <c r="P20" s="217">
        <v>7258</v>
      </c>
      <c r="Q20" s="240">
        <f t="shared" si="2"/>
        <v>7258</v>
      </c>
      <c r="R20" s="241">
        <f t="shared" si="0"/>
        <v>0</v>
      </c>
      <c r="S20" s="47"/>
    </row>
    <row r="21" spans="1:21" ht="15.75" customHeight="1" x14ac:dyDescent="0.25">
      <c r="A21" s="196" t="s">
        <v>13</v>
      </c>
      <c r="B21" s="614">
        <v>0</v>
      </c>
      <c r="C21" s="600">
        <v>0</v>
      </c>
      <c r="D21" s="238">
        <f t="shared" si="1"/>
        <v>0</v>
      </c>
      <c r="E21" s="239"/>
      <c r="F21" s="238"/>
      <c r="G21" s="238"/>
      <c r="H21" s="238"/>
      <c r="I21" s="238"/>
      <c r="J21" s="238"/>
      <c r="K21" s="238"/>
      <c r="L21" s="239"/>
      <c r="M21" s="239"/>
      <c r="N21" s="238"/>
      <c r="O21" s="410">
        <v>0</v>
      </c>
      <c r="P21" s="235">
        <v>50546</v>
      </c>
      <c r="Q21" s="240">
        <f t="shared" si="2"/>
        <v>50546</v>
      </c>
      <c r="R21" s="241">
        <f t="shared" si="0"/>
        <v>0</v>
      </c>
      <c r="S21" s="47"/>
    </row>
    <row r="22" spans="1:21" ht="15.75" customHeight="1" x14ac:dyDescent="0.25">
      <c r="A22" s="196" t="s">
        <v>14</v>
      </c>
      <c r="B22" s="614">
        <v>0</v>
      </c>
      <c r="C22" s="600">
        <v>0</v>
      </c>
      <c r="D22" s="238">
        <f t="shared" si="1"/>
        <v>12636</v>
      </c>
      <c r="E22" s="239"/>
      <c r="F22" s="238"/>
      <c r="G22" s="238"/>
      <c r="H22" s="238"/>
      <c r="I22" s="238"/>
      <c r="J22" s="238"/>
      <c r="K22" s="238"/>
      <c r="L22" s="239"/>
      <c r="M22" s="239"/>
      <c r="N22" s="238"/>
      <c r="O22" s="410">
        <v>12636</v>
      </c>
      <c r="P22" s="217">
        <v>12636</v>
      </c>
      <c r="Q22" s="240">
        <f t="shared" si="2"/>
        <v>0</v>
      </c>
      <c r="R22" s="241">
        <f t="shared" si="0"/>
        <v>12636</v>
      </c>
      <c r="S22" s="47"/>
    </row>
    <row r="23" spans="1:21" ht="15.75" customHeight="1" x14ac:dyDescent="0.25">
      <c r="A23" s="196" t="s">
        <v>15</v>
      </c>
      <c r="B23" s="614">
        <v>0</v>
      </c>
      <c r="C23" s="600">
        <v>0</v>
      </c>
      <c r="D23" s="238">
        <f t="shared" si="1"/>
        <v>0</v>
      </c>
      <c r="E23" s="239"/>
      <c r="F23" s="238"/>
      <c r="G23" s="238"/>
      <c r="H23" s="238"/>
      <c r="I23" s="238"/>
      <c r="J23" s="238"/>
      <c r="K23" s="238"/>
      <c r="L23" s="239"/>
      <c r="M23" s="239"/>
      <c r="N23" s="238"/>
      <c r="O23" s="410">
        <v>0</v>
      </c>
      <c r="P23" s="217">
        <v>7258</v>
      </c>
      <c r="Q23" s="240">
        <f t="shared" si="2"/>
        <v>7258</v>
      </c>
      <c r="R23" s="241">
        <f t="shared" si="0"/>
        <v>0</v>
      </c>
      <c r="S23" s="47"/>
    </row>
    <row r="24" spans="1:21" ht="15.75" customHeight="1" x14ac:dyDescent="0.25">
      <c r="A24" s="196" t="s">
        <v>16</v>
      </c>
      <c r="B24" s="614">
        <v>0</v>
      </c>
      <c r="C24" s="600">
        <v>0</v>
      </c>
      <c r="D24" s="238">
        <f t="shared" si="1"/>
        <v>0</v>
      </c>
      <c r="E24" s="239"/>
      <c r="F24" s="238"/>
      <c r="G24" s="238"/>
      <c r="H24" s="238"/>
      <c r="I24" s="238"/>
      <c r="J24" s="238"/>
      <c r="K24" s="238"/>
      <c r="L24" s="239"/>
      <c r="M24" s="239"/>
      <c r="N24" s="238"/>
      <c r="O24" s="410">
        <v>0</v>
      </c>
      <c r="P24" s="217">
        <v>10530</v>
      </c>
      <c r="Q24" s="240">
        <f t="shared" si="2"/>
        <v>10530</v>
      </c>
      <c r="R24" s="241">
        <f t="shared" si="0"/>
        <v>0</v>
      </c>
      <c r="S24" s="47"/>
    </row>
    <row r="25" spans="1:21" ht="15.75" customHeight="1" x14ac:dyDescent="0.25">
      <c r="A25" s="196" t="s">
        <v>17</v>
      </c>
      <c r="B25" s="614">
        <v>83.44</v>
      </c>
      <c r="C25" s="600">
        <v>0</v>
      </c>
      <c r="D25" s="238">
        <f t="shared" si="1"/>
        <v>0</v>
      </c>
      <c r="E25" s="239"/>
      <c r="F25" s="238"/>
      <c r="G25" s="238"/>
      <c r="H25" s="238"/>
      <c r="I25" s="238"/>
      <c r="J25" s="238"/>
      <c r="K25" s="238"/>
      <c r="L25" s="239"/>
      <c r="M25" s="239"/>
      <c r="N25" s="238"/>
      <c r="O25" s="410">
        <v>0</v>
      </c>
      <c r="P25" s="217">
        <v>8424</v>
      </c>
      <c r="Q25" s="240">
        <f t="shared" si="2"/>
        <v>8424</v>
      </c>
      <c r="R25" s="241">
        <f t="shared" si="0"/>
        <v>83.44</v>
      </c>
      <c r="S25" s="47"/>
      <c r="U25" s="50">
        <v>-59</v>
      </c>
    </row>
    <row r="26" spans="1:21" ht="15.75" customHeight="1" x14ac:dyDescent="0.25">
      <c r="A26" s="196" t="s">
        <v>18</v>
      </c>
      <c r="B26" s="614">
        <v>0</v>
      </c>
      <c r="C26" s="600">
        <v>0</v>
      </c>
      <c r="D26" s="238">
        <f t="shared" si="1"/>
        <v>0</v>
      </c>
      <c r="E26" s="239"/>
      <c r="F26" s="238"/>
      <c r="G26" s="238"/>
      <c r="H26" s="238"/>
      <c r="I26" s="238"/>
      <c r="J26" s="238"/>
      <c r="K26" s="238"/>
      <c r="L26" s="239"/>
      <c r="M26" s="239"/>
      <c r="N26" s="238"/>
      <c r="O26" s="410">
        <v>0</v>
      </c>
      <c r="P26" s="217">
        <v>11584</v>
      </c>
      <c r="Q26" s="240">
        <f t="shared" si="2"/>
        <v>11584</v>
      </c>
      <c r="R26" s="241">
        <f t="shared" si="0"/>
        <v>0</v>
      </c>
      <c r="S26" s="47"/>
    </row>
    <row r="27" spans="1:21" ht="15.75" customHeight="1" x14ac:dyDescent="0.25">
      <c r="A27" s="196" t="s">
        <v>19</v>
      </c>
      <c r="B27" s="614">
        <v>0</v>
      </c>
      <c r="C27" s="600">
        <v>0</v>
      </c>
      <c r="D27" s="238">
        <f t="shared" si="1"/>
        <v>0</v>
      </c>
      <c r="E27" s="239"/>
      <c r="F27" s="238"/>
      <c r="G27" s="238"/>
      <c r="H27" s="238"/>
      <c r="I27" s="238"/>
      <c r="J27" s="238"/>
      <c r="K27" s="238"/>
      <c r="L27" s="239"/>
      <c r="M27" s="239"/>
      <c r="N27" s="238"/>
      <c r="O27" s="410">
        <v>0</v>
      </c>
      <c r="P27" s="217">
        <v>7258</v>
      </c>
      <c r="Q27" s="240">
        <f t="shared" si="2"/>
        <v>7258</v>
      </c>
      <c r="R27" s="241">
        <f t="shared" si="0"/>
        <v>0</v>
      </c>
      <c r="S27" s="47"/>
    </row>
    <row r="28" spans="1:21" ht="15.75" customHeight="1" x14ac:dyDescent="0.25">
      <c r="A28" s="234" t="s">
        <v>20</v>
      </c>
      <c r="B28" s="614">
        <v>4027.1258800000001</v>
      </c>
      <c r="C28" s="600">
        <v>0</v>
      </c>
      <c r="D28" s="238">
        <f t="shared" si="1"/>
        <v>5233</v>
      </c>
      <c r="E28" s="239"/>
      <c r="F28" s="238"/>
      <c r="G28" s="238"/>
      <c r="H28" s="238"/>
      <c r="I28" s="238"/>
      <c r="J28" s="238"/>
      <c r="K28" s="238"/>
      <c r="L28" s="239"/>
      <c r="M28" s="239"/>
      <c r="N28" s="238"/>
      <c r="O28" s="410">
        <v>5233</v>
      </c>
      <c r="P28" s="217">
        <v>10530</v>
      </c>
      <c r="Q28" s="240">
        <f t="shared" si="2"/>
        <v>5297</v>
      </c>
      <c r="R28" s="241">
        <f t="shared" si="0"/>
        <v>9260.1258799999996</v>
      </c>
      <c r="S28" s="47"/>
    </row>
    <row r="29" spans="1:21" ht="15.75" customHeight="1" x14ac:dyDescent="0.25">
      <c r="A29" s="234" t="s">
        <v>21</v>
      </c>
      <c r="B29" s="614">
        <v>1497.9981499999999</v>
      </c>
      <c r="C29" s="600">
        <v>0</v>
      </c>
      <c r="D29" s="238">
        <f t="shared" si="1"/>
        <v>0</v>
      </c>
      <c r="E29" s="239"/>
      <c r="F29" s="238"/>
      <c r="G29" s="238"/>
      <c r="H29" s="238"/>
      <c r="I29" s="238"/>
      <c r="J29" s="238"/>
      <c r="K29" s="238"/>
      <c r="L29" s="239"/>
      <c r="M29" s="239"/>
      <c r="N29" s="238"/>
      <c r="O29" s="410">
        <v>0</v>
      </c>
      <c r="P29" s="217">
        <v>12636</v>
      </c>
      <c r="Q29" s="240">
        <f t="shared" si="2"/>
        <v>12636</v>
      </c>
      <c r="R29" s="241">
        <f t="shared" si="0"/>
        <v>1497.9981499999999</v>
      </c>
      <c r="S29" s="47"/>
    </row>
    <row r="30" spans="1:21" ht="12.6" customHeight="1" x14ac:dyDescent="0.25">
      <c r="A30" s="234" t="s">
        <v>226</v>
      </c>
      <c r="B30" s="614"/>
      <c r="C30" s="79">
        <v>0</v>
      </c>
      <c r="D30" s="238">
        <f t="shared" si="1"/>
        <v>0</v>
      </c>
      <c r="E30" s="239"/>
      <c r="F30" s="238"/>
      <c r="G30" s="238"/>
      <c r="H30" s="238"/>
      <c r="I30" s="238"/>
      <c r="J30" s="238"/>
      <c r="K30" s="238"/>
      <c r="L30" s="239"/>
      <c r="M30" s="239"/>
      <c r="N30" s="238"/>
      <c r="O30" s="66">
        <v>0</v>
      </c>
      <c r="P30" s="217">
        <v>7258</v>
      </c>
      <c r="Q30" s="240">
        <f t="shared" si="2"/>
        <v>7258</v>
      </c>
      <c r="R30" s="241">
        <f t="shared" si="0"/>
        <v>0</v>
      </c>
      <c r="S30" s="47"/>
    </row>
    <row r="31" spans="1:21" ht="15.75" customHeight="1" x14ac:dyDescent="0.25">
      <c r="A31" s="234" t="s">
        <v>22</v>
      </c>
      <c r="B31" s="614">
        <v>0</v>
      </c>
      <c r="C31" s="600">
        <v>13690</v>
      </c>
      <c r="D31" s="238">
        <f t="shared" si="1"/>
        <v>0</v>
      </c>
      <c r="E31" s="239"/>
      <c r="F31" s="238"/>
      <c r="G31" s="238"/>
      <c r="H31" s="238"/>
      <c r="I31" s="238"/>
      <c r="J31" s="238"/>
      <c r="K31" s="238"/>
      <c r="L31" s="239"/>
      <c r="M31" s="239"/>
      <c r="N31" s="238"/>
      <c r="O31" s="410">
        <v>13690</v>
      </c>
      <c r="P31" s="217">
        <v>13690</v>
      </c>
      <c r="Q31" s="240">
        <f t="shared" si="2"/>
        <v>0</v>
      </c>
      <c r="R31" s="241">
        <f t="shared" si="0"/>
        <v>13690</v>
      </c>
      <c r="S31" s="47"/>
    </row>
    <row r="32" spans="1:21" ht="15.75" customHeight="1" x14ac:dyDescent="0.25">
      <c r="A32" s="234" t="s">
        <v>23</v>
      </c>
      <c r="B32" s="614">
        <v>0</v>
      </c>
      <c r="C32" s="600">
        <v>0</v>
      </c>
      <c r="D32" s="238">
        <f t="shared" si="1"/>
        <v>0</v>
      </c>
      <c r="E32" s="239"/>
      <c r="F32" s="238"/>
      <c r="G32" s="238"/>
      <c r="H32" s="238"/>
      <c r="I32" s="238"/>
      <c r="J32" s="238"/>
      <c r="K32" s="238"/>
      <c r="L32" s="239"/>
      <c r="M32" s="239"/>
      <c r="N32" s="238"/>
      <c r="O32" s="410">
        <v>0</v>
      </c>
      <c r="P32" s="217">
        <v>22114</v>
      </c>
      <c r="Q32" s="240">
        <f t="shared" si="2"/>
        <v>22114</v>
      </c>
      <c r="R32" s="241">
        <f t="shared" si="0"/>
        <v>0</v>
      </c>
      <c r="S32" s="47"/>
    </row>
    <row r="33" spans="1:21" ht="15.75" customHeight="1" x14ac:dyDescent="0.25">
      <c r="A33" s="234" t="s">
        <v>24</v>
      </c>
      <c r="B33" s="614">
        <v>246.21019000000001</v>
      </c>
      <c r="C33" s="600">
        <v>0</v>
      </c>
      <c r="D33" s="238">
        <f t="shared" si="1"/>
        <v>7399</v>
      </c>
      <c r="E33" s="239"/>
      <c r="F33" s="238"/>
      <c r="G33" s="238"/>
      <c r="H33" s="238"/>
      <c r="I33" s="238"/>
      <c r="J33" s="238"/>
      <c r="K33" s="238"/>
      <c r="L33" s="239"/>
      <c r="M33" s="239"/>
      <c r="N33" s="238"/>
      <c r="O33" s="410">
        <v>7399</v>
      </c>
      <c r="P33" s="217">
        <v>30538</v>
      </c>
      <c r="Q33" s="240">
        <f t="shared" si="2"/>
        <v>23139</v>
      </c>
      <c r="R33" s="241">
        <f t="shared" si="0"/>
        <v>7645.2101899999998</v>
      </c>
      <c r="S33" s="47"/>
    </row>
    <row r="34" spans="1:21" ht="15.75" customHeight="1" x14ac:dyDescent="0.25">
      <c r="A34" s="234" t="s">
        <v>25</v>
      </c>
      <c r="B34" s="614">
        <v>0</v>
      </c>
      <c r="C34" s="600">
        <v>0</v>
      </c>
      <c r="D34" s="238">
        <f t="shared" si="1"/>
        <v>0</v>
      </c>
      <c r="E34" s="239"/>
      <c r="F34" s="238"/>
      <c r="G34" s="238"/>
      <c r="H34" s="238"/>
      <c r="I34" s="238"/>
      <c r="J34" s="238"/>
      <c r="K34" s="238"/>
      <c r="L34" s="239"/>
      <c r="M34" s="239"/>
      <c r="N34" s="238"/>
      <c r="O34" s="410">
        <v>0</v>
      </c>
      <c r="P34" s="217">
        <v>7258</v>
      </c>
      <c r="Q34" s="240">
        <f t="shared" si="2"/>
        <v>7258</v>
      </c>
      <c r="R34" s="241">
        <f t="shared" si="0"/>
        <v>0</v>
      </c>
      <c r="S34" s="47"/>
      <c r="U34" s="50">
        <v>-612</v>
      </c>
    </row>
    <row r="35" spans="1:21" ht="15.75" customHeight="1" x14ac:dyDescent="0.25">
      <c r="A35" s="234" t="s">
        <v>43</v>
      </c>
      <c r="B35" s="614">
        <v>0</v>
      </c>
      <c r="C35" s="600">
        <v>0</v>
      </c>
      <c r="D35" s="238">
        <v>0</v>
      </c>
      <c r="E35" s="239"/>
      <c r="F35" s="238"/>
      <c r="G35" s="238"/>
      <c r="H35" s="238"/>
      <c r="I35" s="238"/>
      <c r="J35" s="238"/>
      <c r="K35" s="238"/>
      <c r="L35" s="239"/>
      <c r="M35" s="239"/>
      <c r="N35" s="238"/>
      <c r="O35" s="410">
        <v>0</v>
      </c>
      <c r="P35" s="217">
        <v>7258</v>
      </c>
      <c r="Q35" s="240">
        <f t="shared" si="2"/>
        <v>7258</v>
      </c>
      <c r="R35" s="241">
        <f t="shared" si="0"/>
        <v>0</v>
      </c>
      <c r="S35" s="47"/>
    </row>
    <row r="36" spans="1:21" ht="15.75" customHeight="1" x14ac:dyDescent="0.25">
      <c r="A36" s="234" t="s">
        <v>26</v>
      </c>
      <c r="B36" s="614">
        <v>15786.135630000001</v>
      </c>
      <c r="C36" s="600">
        <v>0</v>
      </c>
      <c r="D36" s="238">
        <f t="shared" si="1"/>
        <v>271</v>
      </c>
      <c r="E36" s="239"/>
      <c r="F36" s="238"/>
      <c r="G36" s="238"/>
      <c r="H36" s="238"/>
      <c r="I36" s="238"/>
      <c r="J36" s="238"/>
      <c r="K36" s="238"/>
      <c r="L36" s="239"/>
      <c r="M36" s="239"/>
      <c r="N36" s="238"/>
      <c r="O36" s="410">
        <v>271</v>
      </c>
      <c r="P36" s="217">
        <v>43175</v>
      </c>
      <c r="Q36" s="240">
        <f t="shared" si="2"/>
        <v>42904</v>
      </c>
      <c r="R36" s="241">
        <f t="shared" si="0"/>
        <v>16057.135630000001</v>
      </c>
      <c r="S36" s="47"/>
    </row>
    <row r="37" spans="1:21" ht="15.75" customHeight="1" x14ac:dyDescent="0.25">
      <c r="A37" s="196" t="s">
        <v>27</v>
      </c>
      <c r="B37" s="614">
        <v>7203.5865300000005</v>
      </c>
      <c r="C37" s="600">
        <v>0</v>
      </c>
      <c r="D37" s="238">
        <f t="shared" si="1"/>
        <v>0</v>
      </c>
      <c r="E37" s="239"/>
      <c r="F37" s="238"/>
      <c r="G37" s="238"/>
      <c r="H37" s="238"/>
      <c r="I37" s="238"/>
      <c r="J37" s="238"/>
      <c r="K37" s="238"/>
      <c r="L37" s="239"/>
      <c r="M37" s="239"/>
      <c r="N37" s="238"/>
      <c r="O37" s="410">
        <v>0</v>
      </c>
      <c r="P37" s="217">
        <v>142160</v>
      </c>
      <c r="Q37" s="240">
        <f t="shared" si="2"/>
        <v>142160</v>
      </c>
      <c r="R37" s="241">
        <f t="shared" si="0"/>
        <v>7203.5865300000005</v>
      </c>
      <c r="S37" s="47"/>
    </row>
    <row r="38" spans="1:21" ht="15.75" customHeight="1" x14ac:dyDescent="0.25">
      <c r="A38" s="196" t="s">
        <v>28</v>
      </c>
      <c r="B38" s="614">
        <v>0</v>
      </c>
      <c r="C38" s="600">
        <v>0</v>
      </c>
      <c r="D38" s="238">
        <f t="shared" si="1"/>
        <v>24220</v>
      </c>
      <c r="E38" s="239"/>
      <c r="F38" s="238"/>
      <c r="G38" s="238"/>
      <c r="H38" s="238"/>
      <c r="I38" s="238"/>
      <c r="J38" s="238"/>
      <c r="K38" s="238"/>
      <c r="L38" s="239"/>
      <c r="M38" s="239"/>
      <c r="N38" s="238"/>
      <c r="O38" s="410">
        <v>24220</v>
      </c>
      <c r="P38" s="217">
        <v>24220</v>
      </c>
      <c r="Q38" s="240">
        <f t="shared" si="2"/>
        <v>0</v>
      </c>
      <c r="R38" s="241">
        <f t="shared" si="0"/>
        <v>24220</v>
      </c>
      <c r="S38" s="47"/>
    </row>
    <row r="39" spans="1:21" ht="15.75" customHeight="1" x14ac:dyDescent="0.25">
      <c r="A39" s="196" t="s">
        <v>29</v>
      </c>
      <c r="B39" s="614">
        <v>0</v>
      </c>
      <c r="C39" s="600">
        <v>0</v>
      </c>
      <c r="D39" s="238">
        <f t="shared" si="1"/>
        <v>0</v>
      </c>
      <c r="E39" s="239"/>
      <c r="F39" s="238"/>
      <c r="G39" s="238"/>
      <c r="H39" s="238"/>
      <c r="I39" s="238"/>
      <c r="J39" s="238"/>
      <c r="K39" s="238"/>
      <c r="L39" s="239"/>
      <c r="M39" s="239"/>
      <c r="N39" s="238"/>
      <c r="O39" s="410">
        <v>0</v>
      </c>
      <c r="P39" s="217">
        <v>7258</v>
      </c>
      <c r="Q39" s="240">
        <f t="shared" si="2"/>
        <v>7258</v>
      </c>
      <c r="R39" s="241">
        <f t="shared" si="0"/>
        <v>0</v>
      </c>
      <c r="S39" s="47"/>
    </row>
    <row r="40" spans="1:21" ht="15.75" customHeight="1" x14ac:dyDescent="0.25">
      <c r="A40" s="196" t="s">
        <v>30</v>
      </c>
      <c r="B40" s="614"/>
      <c r="C40" s="600">
        <v>0</v>
      </c>
      <c r="D40" s="238">
        <f t="shared" si="1"/>
        <v>0</v>
      </c>
      <c r="E40" s="239"/>
      <c r="F40" s="238"/>
      <c r="G40" s="238"/>
      <c r="H40" s="238"/>
      <c r="I40" s="238"/>
      <c r="J40" s="238"/>
      <c r="K40" s="238"/>
      <c r="L40" s="239"/>
      <c r="M40" s="239"/>
      <c r="N40" s="238"/>
      <c r="O40" s="410">
        <v>0</v>
      </c>
      <c r="P40" s="217">
        <v>12636</v>
      </c>
      <c r="Q40" s="240">
        <f t="shared" si="2"/>
        <v>12636</v>
      </c>
      <c r="R40" s="241">
        <f t="shared" si="0"/>
        <v>0</v>
      </c>
      <c r="S40" s="47"/>
    </row>
    <row r="41" spans="1:21" ht="15.75" customHeight="1" x14ac:dyDescent="0.25">
      <c r="A41" s="196" t="s">
        <v>31</v>
      </c>
      <c r="B41" s="614">
        <v>0</v>
      </c>
      <c r="C41" s="600">
        <v>0</v>
      </c>
      <c r="D41" s="238">
        <f t="shared" si="1"/>
        <v>0</v>
      </c>
      <c r="E41" s="239"/>
      <c r="F41" s="238"/>
      <c r="G41" s="238"/>
      <c r="H41" s="238"/>
      <c r="I41" s="238"/>
      <c r="J41" s="238"/>
      <c r="K41" s="238"/>
      <c r="L41" s="239"/>
      <c r="M41" s="239"/>
      <c r="N41" s="238"/>
      <c r="O41" s="410">
        <v>0</v>
      </c>
      <c r="P41" s="217">
        <v>14743</v>
      </c>
      <c r="Q41" s="240">
        <f t="shared" si="2"/>
        <v>14743</v>
      </c>
      <c r="R41" s="241">
        <f t="shared" si="0"/>
        <v>0</v>
      </c>
      <c r="S41" s="47"/>
    </row>
    <row r="42" spans="1:21" ht="15.75" customHeight="1" x14ac:dyDescent="0.25">
      <c r="A42" s="196" t="s">
        <v>32</v>
      </c>
      <c r="B42" s="614">
        <v>0</v>
      </c>
      <c r="C42" s="600">
        <v>0</v>
      </c>
      <c r="D42" s="238">
        <f t="shared" si="1"/>
        <v>0</v>
      </c>
      <c r="E42" s="239"/>
      <c r="F42" s="238"/>
      <c r="G42" s="238"/>
      <c r="H42" s="238"/>
      <c r="I42" s="238"/>
      <c r="J42" s="238"/>
      <c r="K42" s="238"/>
      <c r="L42" s="239"/>
      <c r="M42" s="239"/>
      <c r="N42" s="238"/>
      <c r="O42" s="410">
        <v>0</v>
      </c>
      <c r="P42" s="217">
        <v>7371</v>
      </c>
      <c r="Q42" s="240">
        <f t="shared" si="2"/>
        <v>7371</v>
      </c>
      <c r="R42" s="241">
        <f t="shared" si="0"/>
        <v>0</v>
      </c>
      <c r="S42" s="47"/>
    </row>
    <row r="43" spans="1:21" ht="15.75" customHeight="1" x14ac:dyDescent="0.25">
      <c r="A43" s="196" t="s">
        <v>33</v>
      </c>
      <c r="B43" s="614">
        <v>0</v>
      </c>
      <c r="C43" s="600">
        <v>0</v>
      </c>
      <c r="D43" s="238">
        <f t="shared" si="1"/>
        <v>0</v>
      </c>
      <c r="E43" s="239"/>
      <c r="F43" s="238"/>
      <c r="G43" s="238"/>
      <c r="H43" s="238"/>
      <c r="I43" s="238"/>
      <c r="J43" s="238"/>
      <c r="K43" s="238"/>
      <c r="L43" s="239"/>
      <c r="M43" s="239"/>
      <c r="N43" s="238"/>
      <c r="O43" s="410">
        <v>0</v>
      </c>
      <c r="P43" s="217">
        <v>7258</v>
      </c>
      <c r="Q43" s="240">
        <f t="shared" si="2"/>
        <v>7258</v>
      </c>
      <c r="R43" s="241">
        <f t="shared" si="0"/>
        <v>0</v>
      </c>
      <c r="S43" s="47"/>
    </row>
    <row r="44" spans="1:21" ht="15.75" customHeight="1" x14ac:dyDescent="0.25">
      <c r="A44" s="196" t="s">
        <v>34</v>
      </c>
      <c r="B44" s="614">
        <v>0</v>
      </c>
      <c r="C44" s="237">
        <f t="shared" ref="C44" si="3">O44</f>
        <v>12636</v>
      </c>
      <c r="D44" s="238">
        <f t="shared" si="1"/>
        <v>0</v>
      </c>
      <c r="E44" s="239"/>
      <c r="F44" s="238"/>
      <c r="G44" s="238"/>
      <c r="H44" s="238"/>
      <c r="I44" s="238"/>
      <c r="J44" s="238"/>
      <c r="K44" s="238"/>
      <c r="L44" s="239"/>
      <c r="M44" s="239"/>
      <c r="N44" s="238"/>
      <c r="O44" s="410">
        <v>12636</v>
      </c>
      <c r="P44" s="217">
        <v>12636</v>
      </c>
      <c r="Q44" s="240">
        <f t="shared" si="2"/>
        <v>0</v>
      </c>
      <c r="R44" s="241">
        <f t="shared" si="0"/>
        <v>12636</v>
      </c>
      <c r="S44" s="47"/>
    </row>
    <row r="45" spans="1:21" ht="12.15" customHeight="1" x14ac:dyDescent="0.25">
      <c r="A45" s="196"/>
      <c r="B45" s="394"/>
      <c r="C45" s="242"/>
      <c r="D45" s="238"/>
      <c r="E45" s="238"/>
      <c r="F45" s="238"/>
      <c r="G45" s="238"/>
      <c r="H45" s="238"/>
      <c r="I45" s="238"/>
      <c r="J45" s="238"/>
      <c r="K45" s="149"/>
      <c r="L45" s="149"/>
      <c r="M45" s="148"/>
      <c r="N45" s="148"/>
      <c r="O45" s="243"/>
      <c r="P45" s="241"/>
      <c r="Q45" s="240"/>
      <c r="R45" s="196"/>
      <c r="S45" s="47"/>
    </row>
    <row r="46" spans="1:21" ht="13.65" customHeight="1" x14ac:dyDescent="0.25">
      <c r="A46" s="244" t="s">
        <v>35</v>
      </c>
      <c r="B46" s="395">
        <f>SUM(B5:B44)</f>
        <v>225757.18117500006</v>
      </c>
      <c r="C46" s="245">
        <f>SUM(C5:C45)</f>
        <v>75045</v>
      </c>
      <c r="D46" s="610">
        <f>SUM(D5:D45)</f>
        <v>200354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46">
        <f>SUM(O5:O44)</f>
        <v>275399</v>
      </c>
      <c r="P46" s="246">
        <f>SUM(P5:P44)</f>
        <v>1117195</v>
      </c>
      <c r="Q46" s="247">
        <f>P46-O46</f>
        <v>841796</v>
      </c>
      <c r="R46" s="247">
        <f>SUM(R5:R44)</f>
        <v>501156.18117500003</v>
      </c>
      <c r="S46" s="47"/>
    </row>
    <row r="47" spans="1:21" ht="18" customHeight="1" x14ac:dyDescent="0.25">
      <c r="A47" s="122"/>
      <c r="B47" s="122"/>
      <c r="C47" s="238"/>
      <c r="D47" s="238"/>
      <c r="E47" s="238"/>
      <c r="F47" s="238"/>
      <c r="G47" s="238"/>
      <c r="H47" s="153"/>
      <c r="I47" s="153"/>
      <c r="J47" s="153"/>
      <c r="K47" s="153"/>
      <c r="L47" s="153"/>
      <c r="M47" s="153"/>
      <c r="N47" s="248"/>
      <c r="O47" s="248"/>
      <c r="P47" s="248"/>
      <c r="Q47" s="249"/>
      <c r="R47" s="122"/>
      <c r="S47" s="47"/>
    </row>
    <row r="48" spans="1:21" s="52" customFormat="1" ht="15.75" customHeight="1" x14ac:dyDescent="0.25">
      <c r="A48" s="646" t="s">
        <v>186</v>
      </c>
      <c r="B48" s="646"/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153"/>
      <c r="O48" s="250"/>
      <c r="P48" s="238"/>
      <c r="Q48" s="149"/>
      <c r="R48" s="76"/>
      <c r="S48" s="48"/>
    </row>
    <row r="49" spans="1:19" s="52" customFormat="1" ht="15.75" customHeight="1" x14ac:dyDescent="0.25">
      <c r="A49" s="647" t="s">
        <v>293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</row>
    <row r="50" spans="1:19" s="52" customFormat="1" ht="15.75" customHeight="1" x14ac:dyDescent="0.25">
      <c r="A50" s="647" t="s">
        <v>153</v>
      </c>
      <c r="B50" s="647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122"/>
      <c r="P50" s="149"/>
      <c r="Q50" s="122"/>
      <c r="R50" s="149"/>
      <c r="S50" s="48"/>
    </row>
    <row r="51" spans="1:19" s="52" customFormat="1" ht="13.65" customHeight="1" x14ac:dyDescent="0.25">
      <c r="A51" s="122" t="s">
        <v>329</v>
      </c>
      <c r="E51" s="26"/>
      <c r="O51" s="302"/>
      <c r="P51" s="26"/>
    </row>
    <row r="52" spans="1:19" s="52" customFormat="1" x14ac:dyDescent="0.25">
      <c r="E52" s="26"/>
      <c r="O52" s="302"/>
      <c r="P52" s="26"/>
    </row>
    <row r="53" spans="1:19" s="52" customFormat="1" x14ac:dyDescent="0.25">
      <c r="E53" s="26"/>
      <c r="O53" s="18"/>
      <c r="P53" s="26"/>
      <c r="Q53" s="26"/>
    </row>
    <row r="54" spans="1:19" s="52" customFormat="1" x14ac:dyDescent="0.25">
      <c r="E54" s="26"/>
      <c r="O54" s="14"/>
      <c r="P54" s="399"/>
    </row>
    <row r="56" spans="1:19" x14ac:dyDescent="0.25">
      <c r="A56" s="223"/>
      <c r="B56" s="223"/>
      <c r="C56" s="51"/>
      <c r="D56" s="51"/>
      <c r="F56" s="51"/>
      <c r="G56" s="223"/>
      <c r="H56" s="223"/>
      <c r="O56" s="6"/>
    </row>
    <row r="57" spans="1:19" x14ac:dyDescent="0.25">
      <c r="A57" s="223"/>
      <c r="B57" s="51"/>
      <c r="C57" s="223"/>
      <c r="D57" s="23"/>
      <c r="E57" s="24"/>
      <c r="F57" s="25"/>
      <c r="G57" s="223"/>
      <c r="H57" s="223"/>
      <c r="O57" s="20"/>
    </row>
    <row r="58" spans="1:19" x14ac:dyDescent="0.25">
      <c r="A58" s="223"/>
      <c r="B58" s="51"/>
      <c r="C58" s="223"/>
      <c r="D58" s="23"/>
      <c r="E58" s="24"/>
      <c r="F58" s="25"/>
      <c r="G58" s="223"/>
      <c r="H58" s="223"/>
      <c r="O58" s="20"/>
    </row>
    <row r="59" spans="1:19" x14ac:dyDescent="0.25">
      <c r="A59" s="223"/>
      <c r="B59" s="51"/>
      <c r="C59" s="223"/>
      <c r="D59" s="23"/>
      <c r="E59" s="26"/>
      <c r="F59" s="223"/>
      <c r="G59" s="223"/>
      <c r="H59" s="223"/>
    </row>
    <row r="60" spans="1:19" x14ac:dyDescent="0.25">
      <c r="A60" s="223"/>
      <c r="B60" s="223"/>
      <c r="C60" s="223"/>
      <c r="D60" s="23"/>
      <c r="E60" s="24"/>
      <c r="F60" s="223"/>
      <c r="G60" s="223"/>
      <c r="H60" s="223"/>
    </row>
  </sheetData>
  <mergeCells count="5">
    <mergeCell ref="O2:Q2"/>
    <mergeCell ref="C4:N4"/>
    <mergeCell ref="A48:M48"/>
    <mergeCell ref="A50:N50"/>
    <mergeCell ref="A49:S49"/>
  </mergeCells>
  <phoneticPr fontId="34" type="noConversion"/>
  <pageMargins left="0.5" right="0.17" top="1" bottom="0.17" header="0.3" footer="0.17"/>
  <pageSetup scale="65" orientation="landscape" r:id="rId1"/>
  <headerFooter alignWithMargins="0"/>
  <ignoredErrors>
    <ignoredError sqref="Q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5"/>
  <sheetViews>
    <sheetView showGridLines="0" topLeftCell="A9" zoomScaleNormal="100" workbookViewId="0">
      <selection activeCell="F24" sqref="F24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6" width="8.77734375" customWidth="1"/>
    <col min="7" max="7" width="10" customWidth="1"/>
    <col min="8" max="8" width="11.33203125" customWidth="1"/>
    <col min="9" max="9" width="9" customWidth="1"/>
    <col min="10" max="13" width="8.77734375" customWidth="1"/>
    <col min="14" max="14" width="10.44140625" customWidth="1"/>
    <col min="15" max="15" width="8.44140625" customWidth="1"/>
    <col min="16" max="16" width="10" customWidth="1"/>
    <col min="17" max="17" width="11.33203125" bestFit="1" customWidth="1"/>
  </cols>
  <sheetData>
    <row r="1" spans="1:18" s="29" customFormat="1" ht="18.75" customHeight="1" x14ac:dyDescent="0.25">
      <c r="A1" s="284" t="s">
        <v>291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18" s="29" customFormat="1" ht="18" customHeight="1" x14ac:dyDescent="0.25">
      <c r="A2" s="33"/>
      <c r="B2" s="161" t="s">
        <v>284</v>
      </c>
      <c r="C2" s="124" t="s">
        <v>285</v>
      </c>
      <c r="D2" s="124" t="s">
        <v>286</v>
      </c>
      <c r="E2" s="226" t="s">
        <v>282</v>
      </c>
      <c r="F2" s="124" t="s">
        <v>283</v>
      </c>
      <c r="G2" s="124" t="s">
        <v>274</v>
      </c>
      <c r="H2" s="124" t="s">
        <v>275</v>
      </c>
      <c r="I2" s="124" t="s">
        <v>276</v>
      </c>
      <c r="J2" s="226" t="s">
        <v>277</v>
      </c>
      <c r="K2" s="124" t="s">
        <v>278</v>
      </c>
      <c r="L2" s="124" t="s">
        <v>279</v>
      </c>
      <c r="M2" s="125" t="s">
        <v>268</v>
      </c>
      <c r="N2" s="642" t="s">
        <v>290</v>
      </c>
      <c r="O2" s="643"/>
      <c r="P2" s="651"/>
    </row>
    <row r="3" spans="1:18" s="32" customFormat="1" ht="32.25" customHeight="1" x14ac:dyDescent="0.2">
      <c r="A3" s="31"/>
      <c r="B3" s="467">
        <v>44137</v>
      </c>
      <c r="C3" s="466">
        <v>44165</v>
      </c>
      <c r="D3" s="466">
        <v>44193</v>
      </c>
      <c r="E3" s="466">
        <v>44228</v>
      </c>
      <c r="F3" s="466">
        <v>44256</v>
      </c>
      <c r="G3" s="466">
        <v>44284</v>
      </c>
      <c r="H3" s="466">
        <v>44319</v>
      </c>
      <c r="I3" s="466">
        <v>44347</v>
      </c>
      <c r="J3" s="466">
        <v>44011</v>
      </c>
      <c r="K3" s="466">
        <v>44410</v>
      </c>
      <c r="L3" s="466">
        <v>44438</v>
      </c>
      <c r="M3" s="466">
        <v>44469</v>
      </c>
      <c r="N3" s="253" t="s">
        <v>173</v>
      </c>
      <c r="O3" s="254" t="s">
        <v>56</v>
      </c>
      <c r="P3" s="229" t="s">
        <v>175</v>
      </c>
    </row>
    <row r="4" spans="1:18" ht="13.2" customHeight="1" x14ac:dyDescent="0.25">
      <c r="A4" s="13"/>
      <c r="B4" s="15"/>
      <c r="C4" s="16"/>
      <c r="D4" s="16"/>
      <c r="E4" s="16"/>
      <c r="F4" s="17"/>
      <c r="G4" s="4"/>
      <c r="H4" s="4"/>
      <c r="I4" s="2"/>
      <c r="J4" s="2"/>
      <c r="K4" s="2"/>
      <c r="L4" s="2"/>
      <c r="M4" s="7"/>
      <c r="N4" s="11"/>
      <c r="O4" s="10"/>
      <c r="P4" s="3"/>
    </row>
    <row r="5" spans="1:18" ht="12.75" customHeight="1" x14ac:dyDescent="0.3">
      <c r="A5" s="79"/>
      <c r="B5" s="648" t="s">
        <v>41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50"/>
      <c r="N5" s="127"/>
      <c r="O5" s="128"/>
      <c r="P5" s="127"/>
    </row>
    <row r="6" spans="1:18" ht="13.2" customHeight="1" x14ac:dyDescent="0.3">
      <c r="A6" s="79"/>
      <c r="B6" s="129"/>
      <c r="C6" s="130"/>
      <c r="D6" s="130"/>
      <c r="E6" s="130"/>
      <c r="F6" s="131"/>
      <c r="G6" s="132"/>
      <c r="H6" s="132"/>
      <c r="I6" s="130"/>
      <c r="J6" s="130"/>
      <c r="K6" s="130"/>
      <c r="L6" s="130"/>
      <c r="M6" s="133"/>
      <c r="N6" s="134"/>
      <c r="O6" s="135"/>
      <c r="P6" s="136"/>
    </row>
    <row r="7" spans="1:18" s="82" customFormat="1" ht="15" customHeight="1" x14ac:dyDescent="0.25">
      <c r="A7" s="158" t="s">
        <v>192</v>
      </c>
      <c r="B7" s="306">
        <v>7090</v>
      </c>
      <c r="C7" s="307">
        <v>0</v>
      </c>
      <c r="D7" s="307"/>
      <c r="E7" s="308"/>
      <c r="F7" s="308"/>
      <c r="G7" s="308"/>
      <c r="H7" s="308"/>
      <c r="I7" s="308"/>
      <c r="J7" s="307"/>
      <c r="K7" s="135"/>
      <c r="L7" s="137"/>
      <c r="M7" s="138"/>
      <c r="N7" s="134">
        <v>7090</v>
      </c>
      <c r="O7" s="139">
        <v>7090</v>
      </c>
      <c r="P7" s="136">
        <f>N7/O7</f>
        <v>1</v>
      </c>
      <c r="Q7" s="309"/>
    </row>
    <row r="8" spans="1:18" s="82" customFormat="1" ht="15" customHeight="1" x14ac:dyDescent="0.25">
      <c r="A8" s="158" t="s">
        <v>156</v>
      </c>
      <c r="B8" s="306">
        <v>0</v>
      </c>
      <c r="C8" s="307">
        <v>0</v>
      </c>
      <c r="D8" s="307"/>
      <c r="E8" s="308"/>
      <c r="F8" s="308"/>
      <c r="G8" s="308"/>
      <c r="H8" s="308"/>
      <c r="I8" s="308"/>
      <c r="J8" s="308"/>
      <c r="K8" s="135"/>
      <c r="L8" s="135"/>
      <c r="M8" s="138"/>
      <c r="N8" s="140">
        <v>0</v>
      </c>
      <c r="O8" s="139">
        <v>10300</v>
      </c>
      <c r="P8" s="136">
        <f>N8/O8</f>
        <v>0</v>
      </c>
      <c r="Q8" s="309"/>
      <c r="R8" s="310"/>
    </row>
    <row r="9" spans="1:18" s="82" customFormat="1" ht="18" customHeight="1" x14ac:dyDescent="0.25">
      <c r="A9" s="90" t="s">
        <v>222</v>
      </c>
      <c r="B9" s="306"/>
      <c r="C9" s="307"/>
      <c r="D9" s="307"/>
      <c r="E9" s="308"/>
      <c r="F9" s="308"/>
      <c r="G9" s="308"/>
      <c r="H9" s="308"/>
      <c r="I9" s="308"/>
      <c r="J9" s="308"/>
      <c r="K9" s="135"/>
      <c r="L9" s="137"/>
      <c r="M9" s="138"/>
      <c r="N9" s="311" t="s">
        <v>49</v>
      </c>
      <c r="O9" s="312">
        <v>2954</v>
      </c>
      <c r="P9" s="313" t="s">
        <v>49</v>
      </c>
      <c r="Q9" s="309"/>
    </row>
    <row r="10" spans="1:18" s="82" customFormat="1" ht="15" customHeight="1" x14ac:dyDescent="0.25">
      <c r="A10" s="90"/>
      <c r="B10" s="306"/>
      <c r="C10" s="307"/>
      <c r="D10" s="307"/>
      <c r="E10" s="308"/>
      <c r="F10" s="308"/>
      <c r="G10" s="308"/>
      <c r="H10" s="308"/>
      <c r="I10" s="308"/>
      <c r="J10" s="308"/>
      <c r="K10" s="135"/>
      <c r="L10" s="137"/>
      <c r="M10" s="138"/>
      <c r="N10" s="311"/>
      <c r="O10" s="312"/>
      <c r="P10" s="313"/>
    </row>
    <row r="11" spans="1:18" s="82" customFormat="1" ht="16.8" customHeight="1" x14ac:dyDescent="0.25">
      <c r="A11" s="160" t="s">
        <v>223</v>
      </c>
      <c r="B11" s="306">
        <v>1510</v>
      </c>
      <c r="C11" s="307">
        <v>0</v>
      </c>
      <c r="D11" s="307"/>
      <c r="E11" s="308"/>
      <c r="F11" s="308"/>
      <c r="G11" s="308"/>
      <c r="H11" s="308"/>
      <c r="I11" s="308"/>
      <c r="J11" s="308"/>
      <c r="K11" s="135"/>
      <c r="L11" s="137"/>
      <c r="M11" s="138"/>
      <c r="N11" s="134">
        <v>1510</v>
      </c>
      <c r="O11" s="139">
        <v>1656</v>
      </c>
      <c r="P11" s="136">
        <f>N11/O11</f>
        <v>0.91183574879227058</v>
      </c>
    </row>
    <row r="12" spans="1:18" s="320" customFormat="1" ht="18" customHeight="1" x14ac:dyDescent="0.25">
      <c r="A12" s="160" t="s">
        <v>224</v>
      </c>
      <c r="B12" s="314">
        <v>39885</v>
      </c>
      <c r="C12" s="307">
        <f>N12-B12</f>
        <v>0</v>
      </c>
      <c r="D12" s="307"/>
      <c r="E12" s="308"/>
      <c r="F12" s="307"/>
      <c r="G12" s="315"/>
      <c r="H12" s="308"/>
      <c r="I12" s="308"/>
      <c r="J12" s="308"/>
      <c r="K12" s="135"/>
      <c r="L12" s="316"/>
      <c r="M12" s="142"/>
      <c r="N12" s="134">
        <v>39885</v>
      </c>
      <c r="O12" s="317">
        <v>140000</v>
      </c>
      <c r="P12" s="318">
        <f>N12/O12</f>
        <v>0.28489285714285717</v>
      </c>
      <c r="Q12" s="319"/>
    </row>
    <row r="13" spans="1:18" s="320" customFormat="1" ht="10.95" customHeight="1" x14ac:dyDescent="0.25">
      <c r="A13" s="321"/>
      <c r="B13" s="314"/>
      <c r="C13" s="322"/>
      <c r="D13" s="322"/>
      <c r="E13" s="315"/>
      <c r="F13" s="315"/>
      <c r="G13" s="315"/>
      <c r="H13" s="315"/>
      <c r="I13" s="315"/>
      <c r="J13" s="141"/>
      <c r="K13" s="141"/>
      <c r="L13" s="144"/>
      <c r="M13" s="142"/>
      <c r="N13" s="134"/>
      <c r="O13" s="323"/>
      <c r="P13" s="318"/>
    </row>
    <row r="14" spans="1:18" s="82" customFormat="1" ht="13.65" customHeight="1" x14ac:dyDescent="0.25">
      <c r="A14" s="324" t="s">
        <v>35</v>
      </c>
      <c r="B14" s="325">
        <f>SUM(B7:B13)</f>
        <v>48485</v>
      </c>
      <c r="C14" s="611">
        <f>SUM(C7:C13)</f>
        <v>0</v>
      </c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232">
        <f>SUM(N7:N13)</f>
        <v>48485</v>
      </c>
      <c r="O14" s="146">
        <f>SUM(O7:O13)</f>
        <v>162000</v>
      </c>
      <c r="P14" s="327">
        <f>N14/O14</f>
        <v>0.29929012345679012</v>
      </c>
    </row>
    <row r="15" spans="1:18" ht="15" customHeight="1" x14ac:dyDescent="0.25">
      <c r="A15" s="59"/>
      <c r="B15" s="60"/>
      <c r="C15" s="60"/>
      <c r="D15" s="60"/>
      <c r="E15" s="60"/>
      <c r="F15" s="60"/>
      <c r="G15" s="59"/>
      <c r="H15" s="59"/>
      <c r="I15" s="59"/>
      <c r="J15" s="59"/>
      <c r="K15" s="59"/>
      <c r="L15" s="59"/>
      <c r="M15" s="59"/>
      <c r="N15" s="59"/>
      <c r="O15" s="60"/>
      <c r="P15" s="147"/>
    </row>
    <row r="16" spans="1:18" s="52" customFormat="1" ht="16.8" customHeight="1" x14ac:dyDescent="0.25">
      <c r="A16" s="78" t="s">
        <v>186</v>
      </c>
      <c r="B16" s="78"/>
      <c r="C16" s="78"/>
      <c r="D16" s="78"/>
      <c r="E16" s="78"/>
      <c r="F16" s="67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7" s="52" customFormat="1" ht="13.2" customHeight="1" x14ac:dyDescent="0.25">
      <c r="A17" s="304"/>
      <c r="B17" s="304"/>
      <c r="C17" s="304"/>
      <c r="D17" s="304"/>
      <c r="E17" s="304"/>
      <c r="F17" s="67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7" s="48" customFormat="1" ht="16.8" customHeight="1" x14ac:dyDescent="0.25">
      <c r="A18" s="647" t="s">
        <v>154</v>
      </c>
      <c r="B18" s="647"/>
      <c r="C18" s="647"/>
      <c r="D18" s="647"/>
      <c r="E18" s="647"/>
      <c r="F18" s="647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7" s="48" customFormat="1" ht="15.75" customHeight="1" x14ac:dyDescent="0.25">
      <c r="A19" s="652" t="s">
        <v>292</v>
      </c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</row>
    <row r="20" spans="1:17" s="122" customFormat="1" ht="15.6" customHeight="1" x14ac:dyDescent="0.25">
      <c r="A20" s="435" t="s">
        <v>233</v>
      </c>
      <c r="B20" s="148">
        <v>1656</v>
      </c>
      <c r="C20" s="436">
        <v>44105</v>
      </c>
      <c r="F20" s="149"/>
      <c r="H20" s="150"/>
      <c r="K20" s="149"/>
      <c r="O20" s="149"/>
      <c r="P20" s="149"/>
    </row>
    <row r="21" spans="1:17" s="122" customFormat="1" ht="15.6" customHeight="1" x14ac:dyDescent="0.25">
      <c r="A21" s="435" t="s">
        <v>47</v>
      </c>
      <c r="B21" s="148">
        <v>40000</v>
      </c>
      <c r="C21" s="436">
        <v>44112</v>
      </c>
      <c r="F21" s="149"/>
      <c r="H21" s="151"/>
      <c r="O21" s="149"/>
    </row>
    <row r="22" spans="1:17" s="122" customFormat="1" ht="15.6" customHeight="1" x14ac:dyDescent="0.25">
      <c r="A22" s="435" t="s">
        <v>46</v>
      </c>
      <c r="B22" s="148">
        <v>40000</v>
      </c>
      <c r="C22" s="436">
        <v>44218</v>
      </c>
      <c r="F22" s="152"/>
      <c r="G22" s="153"/>
      <c r="H22" s="152"/>
      <c r="I22" s="152"/>
      <c r="J22" s="154"/>
      <c r="K22" s="154"/>
      <c r="L22" s="154"/>
      <c r="M22" s="154"/>
      <c r="N22" s="154"/>
      <c r="O22" s="154"/>
      <c r="P22" s="155"/>
      <c r="Q22" s="149"/>
    </row>
    <row r="23" spans="1:17" s="122" customFormat="1" ht="15.6" customHeight="1" x14ac:dyDescent="0.25">
      <c r="A23" s="435" t="s">
        <v>45</v>
      </c>
      <c r="B23" s="148">
        <v>30000</v>
      </c>
      <c r="C23" s="436">
        <v>44301</v>
      </c>
      <c r="F23" s="149"/>
      <c r="H23" s="150"/>
    </row>
    <row r="24" spans="1:17" s="122" customFormat="1" ht="15.6" customHeight="1" x14ac:dyDescent="0.25">
      <c r="A24" s="435" t="s">
        <v>48</v>
      </c>
      <c r="B24" s="148">
        <v>30000</v>
      </c>
      <c r="C24" s="436">
        <v>44392</v>
      </c>
      <c r="F24" s="149"/>
      <c r="H24" s="150"/>
    </row>
    <row r="25" spans="1:17" s="122" customFormat="1" ht="14.25" customHeight="1" x14ac:dyDescent="0.25">
      <c r="A25" s="437"/>
      <c r="B25" s="148"/>
      <c r="C25" s="436"/>
      <c r="F25" s="149"/>
      <c r="H25" s="150"/>
    </row>
  </sheetData>
  <mergeCells count="4">
    <mergeCell ref="B5:M5"/>
    <mergeCell ref="N2:P2"/>
    <mergeCell ref="A19:P19"/>
    <mergeCell ref="A18:F18"/>
  </mergeCells>
  <phoneticPr fontId="34" type="noConversion"/>
  <pageMargins left="0.5" right="0.17" top="1" bottom="0.17" header="0.17" footer="0.17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AQ55"/>
  <sheetViews>
    <sheetView showGridLines="0" topLeftCell="A7" zoomScaleNormal="100" zoomScaleSheetLayoutView="100" workbookViewId="0">
      <selection activeCell="F19" sqref="F19"/>
    </sheetView>
  </sheetViews>
  <sheetFormatPr defaultRowHeight="13.2" x14ac:dyDescent="0.25"/>
  <cols>
    <col min="1" max="1" width="23.33203125" style="50" customWidth="1"/>
    <col min="2" max="2" width="10.33203125" style="82" customWidth="1"/>
    <col min="3" max="3" width="10.21875" style="50" customWidth="1"/>
    <col min="4" max="4" width="9" style="50" customWidth="1"/>
    <col min="5" max="5" width="10" style="50" customWidth="1"/>
    <col min="6" max="6" width="10.33203125" style="50" customWidth="1"/>
    <col min="7" max="7" width="8.44140625" style="50" customWidth="1"/>
    <col min="8" max="10" width="8.33203125" style="50" customWidth="1"/>
    <col min="11" max="11" width="9.33203125" style="50" customWidth="1"/>
    <col min="12" max="15" width="8.33203125" style="50" customWidth="1"/>
    <col min="16" max="16" width="9.21875" style="50" customWidth="1"/>
    <col min="17" max="17" width="12.33203125" style="403" customWidth="1"/>
    <col min="18" max="18" width="9.6640625" style="50" customWidth="1"/>
    <col min="19" max="19" width="9.5546875" style="223" customWidth="1"/>
    <col min="20" max="43" width="8.88671875" style="2"/>
  </cols>
  <sheetData>
    <row r="1" spans="1:43" s="29" customFormat="1" ht="28.5" customHeight="1" x14ac:dyDescent="0.25">
      <c r="A1" s="655" t="s">
        <v>300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6"/>
      <c r="R1" s="655"/>
      <c r="S1" s="656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469"/>
      <c r="AN1" s="469"/>
      <c r="AO1" s="469"/>
      <c r="AP1" s="469"/>
      <c r="AQ1" s="469"/>
    </row>
    <row r="2" spans="1:43" s="2" customFormat="1" ht="29.25" customHeight="1" x14ac:dyDescent="0.25">
      <c r="A2" s="470"/>
      <c r="B2" s="471" t="s">
        <v>295</v>
      </c>
      <c r="C2" s="472" t="s">
        <v>284</v>
      </c>
      <c r="D2" s="473" t="s">
        <v>285</v>
      </c>
      <c r="E2" s="473" t="s">
        <v>286</v>
      </c>
      <c r="F2" s="653" t="s">
        <v>200</v>
      </c>
      <c r="G2" s="654"/>
      <c r="H2" s="474" t="s">
        <v>282</v>
      </c>
      <c r="I2" s="473" t="s">
        <v>283</v>
      </c>
      <c r="J2" s="473" t="s">
        <v>274</v>
      </c>
      <c r="K2" s="473" t="s">
        <v>275</v>
      </c>
      <c r="L2" s="473" t="s">
        <v>276</v>
      </c>
      <c r="M2" s="474" t="s">
        <v>277</v>
      </c>
      <c r="N2" s="473" t="s">
        <v>278</v>
      </c>
      <c r="O2" s="473" t="s">
        <v>279</v>
      </c>
      <c r="P2" s="475" t="s">
        <v>268</v>
      </c>
      <c r="Q2" s="657" t="s">
        <v>245</v>
      </c>
      <c r="R2" s="658"/>
      <c r="S2" s="126" t="s">
        <v>246</v>
      </c>
    </row>
    <row r="3" spans="1:43" s="22" customFormat="1" ht="29.4" customHeight="1" x14ac:dyDescent="0.25">
      <c r="A3" s="521"/>
      <c r="B3" s="522" t="s">
        <v>124</v>
      </c>
      <c r="C3" s="476">
        <v>44137</v>
      </c>
      <c r="D3" s="520">
        <v>44165</v>
      </c>
      <c r="E3" s="520">
        <v>44193</v>
      </c>
      <c r="F3" s="523" t="s">
        <v>312</v>
      </c>
      <c r="G3" s="524" t="s">
        <v>56</v>
      </c>
      <c r="H3" s="520">
        <v>44228</v>
      </c>
      <c r="I3" s="520">
        <v>44256</v>
      </c>
      <c r="J3" s="520">
        <v>44284</v>
      </c>
      <c r="K3" s="520">
        <v>44319</v>
      </c>
      <c r="L3" s="520">
        <v>44347</v>
      </c>
      <c r="M3" s="520">
        <v>44011</v>
      </c>
      <c r="N3" s="520">
        <v>44410</v>
      </c>
      <c r="O3" s="520">
        <v>44438</v>
      </c>
      <c r="P3" s="520">
        <v>44469</v>
      </c>
      <c r="Q3" s="523" t="s">
        <v>313</v>
      </c>
      <c r="R3" s="523" t="s">
        <v>56</v>
      </c>
      <c r="S3" s="523" t="s">
        <v>173</v>
      </c>
    </row>
    <row r="4" spans="1:43" s="2" customFormat="1" ht="13.8" customHeight="1" x14ac:dyDescent="0.25">
      <c r="A4" s="477"/>
      <c r="B4" s="659" t="s">
        <v>38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1"/>
    </row>
    <row r="5" spans="1:43" ht="12.75" customHeight="1" x14ac:dyDescent="0.25">
      <c r="A5" s="478"/>
      <c r="B5" s="478"/>
      <c r="C5" s="479"/>
      <c r="D5" s="479"/>
      <c r="E5" s="479"/>
      <c r="F5" s="480"/>
      <c r="G5" s="480"/>
      <c r="H5" s="479"/>
      <c r="I5" s="479"/>
      <c r="J5" s="479"/>
      <c r="K5" s="479"/>
      <c r="L5" s="479"/>
      <c r="M5" s="479"/>
      <c r="N5" s="479"/>
      <c r="O5" s="479"/>
      <c r="P5" s="479"/>
      <c r="Q5" s="480"/>
      <c r="R5" s="480"/>
      <c r="S5" s="481"/>
    </row>
    <row r="6" spans="1:43" ht="13.65" customHeight="1" x14ac:dyDescent="0.25">
      <c r="A6" s="198" t="s">
        <v>55</v>
      </c>
      <c r="B6" s="482">
        <f>SUM(B7:B13)</f>
        <v>133130</v>
      </c>
      <c r="C6" s="483">
        <f>SUM(C7:C13)</f>
        <v>4152</v>
      </c>
      <c r="D6" s="502">
        <f>SUM(D7:D13)</f>
        <v>160</v>
      </c>
      <c r="E6" s="484"/>
      <c r="F6" s="485">
        <f>SUM(F7:F13)</f>
        <v>137442</v>
      </c>
      <c r="G6" s="485">
        <f>SUM(G7:G13)</f>
        <v>144860</v>
      </c>
      <c r="H6" s="486"/>
      <c r="I6" s="487"/>
      <c r="J6" s="487"/>
      <c r="K6" s="487"/>
      <c r="L6" s="487"/>
      <c r="M6" s="487"/>
      <c r="N6" s="487"/>
      <c r="O6" s="487"/>
      <c r="P6" s="487"/>
      <c r="Q6" s="485"/>
      <c r="R6" s="482">
        <f>SUM(R7:R13)</f>
        <v>155780</v>
      </c>
      <c r="S6" s="482">
        <f>SUM(S7:S13)</f>
        <v>4312</v>
      </c>
    </row>
    <row r="7" spans="1:43" ht="15" customHeight="1" x14ac:dyDescent="0.25">
      <c r="A7" s="606" t="s">
        <v>6</v>
      </c>
      <c r="B7" s="488">
        <v>13398</v>
      </c>
      <c r="C7" s="489">
        <v>682</v>
      </c>
      <c r="D7" s="239">
        <f>F7-B7-C7</f>
        <v>0</v>
      </c>
      <c r="E7" s="239"/>
      <c r="F7" s="217">
        <v>14080</v>
      </c>
      <c r="G7" s="490">
        <v>14080</v>
      </c>
      <c r="H7" s="491"/>
      <c r="I7" s="492"/>
      <c r="J7" s="492"/>
      <c r="K7" s="492"/>
      <c r="L7" s="491"/>
      <c r="M7" s="491"/>
      <c r="N7" s="491"/>
      <c r="O7" s="491"/>
      <c r="P7" s="493"/>
      <c r="Q7" s="494"/>
      <c r="R7" s="495">
        <v>14300</v>
      </c>
      <c r="S7" s="494">
        <f t="shared" ref="S7:S15" si="0">C7+D7+E7+SUM(H7:P7)</f>
        <v>682</v>
      </c>
      <c r="T7" s="236"/>
    </row>
    <row r="8" spans="1:43" ht="15" customHeight="1" x14ac:dyDescent="0.25">
      <c r="A8" s="606" t="s">
        <v>51</v>
      </c>
      <c r="B8" s="488">
        <v>1978</v>
      </c>
      <c r="C8" s="489">
        <v>0</v>
      </c>
      <c r="D8" s="239">
        <f t="shared" ref="D8:D28" si="1">F8-B8-C8</f>
        <v>0</v>
      </c>
      <c r="E8" s="239"/>
      <c r="F8" s="217">
        <v>1978</v>
      </c>
      <c r="G8" s="490">
        <v>2000</v>
      </c>
      <c r="H8" s="491"/>
      <c r="I8" s="492"/>
      <c r="J8" s="492"/>
      <c r="K8" s="492"/>
      <c r="L8" s="491"/>
      <c r="M8" s="491"/>
      <c r="N8" s="491"/>
      <c r="O8" s="491"/>
      <c r="P8" s="493"/>
      <c r="Q8" s="494"/>
      <c r="R8" s="495">
        <v>2000</v>
      </c>
      <c r="S8" s="494">
        <f t="shared" si="0"/>
        <v>0</v>
      </c>
      <c r="T8" s="236"/>
    </row>
    <row r="9" spans="1:43" ht="15" customHeight="1" x14ac:dyDescent="0.25">
      <c r="A9" s="606" t="s">
        <v>206</v>
      </c>
      <c r="B9" s="488">
        <v>0</v>
      </c>
      <c r="C9" s="489">
        <v>0</v>
      </c>
      <c r="D9" s="239">
        <f t="shared" si="1"/>
        <v>0</v>
      </c>
      <c r="E9" s="239"/>
      <c r="F9" s="217">
        <v>0</v>
      </c>
      <c r="G9" s="490">
        <v>4520</v>
      </c>
      <c r="H9" s="491"/>
      <c r="I9" s="492"/>
      <c r="J9" s="492"/>
      <c r="K9" s="492"/>
      <c r="L9" s="491"/>
      <c r="M9" s="491"/>
      <c r="N9" s="491"/>
      <c r="O9" s="491"/>
      <c r="P9" s="493"/>
      <c r="Q9" s="494"/>
      <c r="R9" s="495">
        <v>13000</v>
      </c>
      <c r="S9" s="494">
        <f t="shared" si="0"/>
        <v>0</v>
      </c>
      <c r="T9" s="236"/>
    </row>
    <row r="10" spans="1:43" ht="15" customHeight="1" x14ac:dyDescent="0.25">
      <c r="A10" s="606" t="s">
        <v>10</v>
      </c>
      <c r="B10" s="488">
        <v>36040</v>
      </c>
      <c r="C10" s="489">
        <v>0</v>
      </c>
      <c r="D10" s="239">
        <f t="shared" si="1"/>
        <v>0</v>
      </c>
      <c r="E10" s="239"/>
      <c r="F10" s="217">
        <v>36040</v>
      </c>
      <c r="G10" s="490">
        <v>36040</v>
      </c>
      <c r="H10" s="491"/>
      <c r="I10" s="492"/>
      <c r="J10" s="492"/>
      <c r="K10" s="492"/>
      <c r="L10" s="491"/>
      <c r="M10" s="491"/>
      <c r="N10" s="491"/>
      <c r="O10" s="491"/>
      <c r="P10" s="493"/>
      <c r="Q10" s="494"/>
      <c r="R10" s="495">
        <v>36720</v>
      </c>
      <c r="S10" s="494">
        <f t="shared" si="0"/>
        <v>0</v>
      </c>
      <c r="T10" s="236"/>
    </row>
    <row r="11" spans="1:43" ht="15" customHeight="1" x14ac:dyDescent="0.25">
      <c r="A11" s="606" t="s">
        <v>218</v>
      </c>
      <c r="B11" s="488">
        <v>45526</v>
      </c>
      <c r="C11" s="489">
        <v>2993</v>
      </c>
      <c r="D11" s="239">
        <f t="shared" si="1"/>
        <v>0</v>
      </c>
      <c r="E11" s="239"/>
      <c r="F11" s="217">
        <v>48519</v>
      </c>
      <c r="G11" s="490">
        <v>49820</v>
      </c>
      <c r="H11" s="491"/>
      <c r="I11" s="492"/>
      <c r="J11" s="492"/>
      <c r="K11" s="492"/>
      <c r="L11" s="491"/>
      <c r="M11" s="491"/>
      <c r="N11" s="491"/>
      <c r="O11" s="491"/>
      <c r="P11" s="493"/>
      <c r="Q11" s="494"/>
      <c r="R11" s="495">
        <v>50760</v>
      </c>
      <c r="S11" s="494">
        <f t="shared" si="0"/>
        <v>2993</v>
      </c>
      <c r="T11" s="236"/>
    </row>
    <row r="12" spans="1:43" ht="15" customHeight="1" x14ac:dyDescent="0.25">
      <c r="A12" s="606" t="s">
        <v>16</v>
      </c>
      <c r="B12" s="488">
        <v>9851</v>
      </c>
      <c r="C12" s="489">
        <v>0</v>
      </c>
      <c r="D12" s="239">
        <f t="shared" si="1"/>
        <v>0</v>
      </c>
      <c r="E12" s="239"/>
      <c r="F12" s="217">
        <v>9851</v>
      </c>
      <c r="G12" s="490">
        <v>10240</v>
      </c>
      <c r="H12" s="491"/>
      <c r="I12" s="492"/>
      <c r="J12" s="492"/>
      <c r="K12" s="492"/>
      <c r="L12" s="491"/>
      <c r="M12" s="491"/>
      <c r="N12" s="491"/>
      <c r="O12" s="491"/>
      <c r="P12" s="493"/>
      <c r="Q12" s="494"/>
      <c r="R12" s="495">
        <v>10400</v>
      </c>
      <c r="S12" s="494">
        <f t="shared" si="0"/>
        <v>0</v>
      </c>
      <c r="T12" s="236"/>
    </row>
    <row r="13" spans="1:43" ht="15" customHeight="1" x14ac:dyDescent="0.25">
      <c r="A13" s="606" t="s">
        <v>23</v>
      </c>
      <c r="B13" s="488">
        <v>26337</v>
      </c>
      <c r="C13" s="489">
        <v>477</v>
      </c>
      <c r="D13" s="239">
        <f t="shared" si="1"/>
        <v>160</v>
      </c>
      <c r="E13" s="239"/>
      <c r="F13" s="217">
        <v>26974</v>
      </c>
      <c r="G13" s="490">
        <v>28160</v>
      </c>
      <c r="H13" s="491"/>
      <c r="I13" s="492"/>
      <c r="J13" s="492"/>
      <c r="K13" s="492"/>
      <c r="L13" s="491"/>
      <c r="M13" s="491"/>
      <c r="N13" s="491"/>
      <c r="O13" s="491"/>
      <c r="P13" s="493"/>
      <c r="Q13" s="494"/>
      <c r="R13" s="495">
        <v>28600</v>
      </c>
      <c r="S13" s="494">
        <f t="shared" si="0"/>
        <v>637</v>
      </c>
      <c r="T13" s="236"/>
    </row>
    <row r="14" spans="1:43" ht="12.15" customHeight="1" x14ac:dyDescent="0.25">
      <c r="A14" s="496"/>
      <c r="B14" s="494"/>
      <c r="C14" s="489"/>
      <c r="D14" s="239"/>
      <c r="E14" s="239"/>
      <c r="F14" s="217"/>
      <c r="G14" s="217"/>
      <c r="H14" s="491"/>
      <c r="I14" s="492"/>
      <c r="J14" s="492"/>
      <c r="K14" s="492"/>
      <c r="L14" s="491"/>
      <c r="M14" s="491"/>
      <c r="N14" s="491"/>
      <c r="O14" s="491"/>
      <c r="P14" s="493"/>
      <c r="Q14" s="494"/>
      <c r="R14" s="234"/>
      <c r="S14" s="494">
        <f t="shared" si="0"/>
        <v>0</v>
      </c>
    </row>
    <row r="15" spans="1:43" ht="15" customHeight="1" x14ac:dyDescent="0.25">
      <c r="A15" s="497" t="s">
        <v>4</v>
      </c>
      <c r="B15" s="498">
        <v>39065</v>
      </c>
      <c r="C15" s="499">
        <v>6950</v>
      </c>
      <c r="D15" s="500">
        <f t="shared" si="1"/>
        <v>6645</v>
      </c>
      <c r="E15" s="500"/>
      <c r="F15" s="501">
        <v>52660</v>
      </c>
      <c r="G15" s="485">
        <v>56000</v>
      </c>
      <c r="H15" s="487"/>
      <c r="I15" s="502"/>
      <c r="J15" s="502"/>
      <c r="K15" s="502"/>
      <c r="L15" s="487"/>
      <c r="M15" s="487"/>
      <c r="N15" s="487"/>
      <c r="O15" s="487"/>
      <c r="P15" s="503"/>
      <c r="Q15" s="498"/>
      <c r="R15" s="504">
        <v>56750</v>
      </c>
      <c r="S15" s="498">
        <f t="shared" si="0"/>
        <v>13595</v>
      </c>
    </row>
    <row r="16" spans="1:43" ht="12.15" customHeight="1" x14ac:dyDescent="0.25">
      <c r="A16" s="505"/>
      <c r="B16" s="506"/>
      <c r="C16" s="489"/>
      <c r="D16" s="239"/>
      <c r="E16" s="239"/>
      <c r="F16" s="217"/>
      <c r="G16" s="506"/>
      <c r="H16" s="491"/>
      <c r="I16" s="492"/>
      <c r="J16" s="491"/>
      <c r="K16" s="492"/>
      <c r="L16" s="491"/>
      <c r="M16" s="491"/>
      <c r="N16" s="491"/>
      <c r="O16" s="239"/>
      <c r="P16" s="491"/>
      <c r="Q16" s="506"/>
      <c r="R16" s="234"/>
      <c r="S16" s="494"/>
    </row>
    <row r="17" spans="1:43" ht="13.65" customHeight="1" x14ac:dyDescent="0.25">
      <c r="A17" s="505" t="s">
        <v>53</v>
      </c>
      <c r="B17" s="485">
        <f>SUM(B18:B20)</f>
        <v>545</v>
      </c>
      <c r="C17" s="507">
        <f>SUM(C18:C20)</f>
        <v>0</v>
      </c>
      <c r="D17" s="500">
        <f>SUM(D18:D20)</f>
        <v>4713</v>
      </c>
      <c r="E17" s="484"/>
      <c r="F17" s="485">
        <f>SUM(F18:F20)</f>
        <v>5258</v>
      </c>
      <c r="G17" s="485">
        <f>SUM(G18:G20)</f>
        <v>7585</v>
      </c>
      <c r="H17" s="487"/>
      <c r="I17" s="487"/>
      <c r="J17" s="487"/>
      <c r="K17" s="487"/>
      <c r="L17" s="487"/>
      <c r="M17" s="487"/>
      <c r="N17" s="487"/>
      <c r="O17" s="487"/>
      <c r="P17" s="500"/>
      <c r="Q17" s="501"/>
      <c r="R17" s="504">
        <f>SUM(R18:R20)</f>
        <v>7650</v>
      </c>
      <c r="S17" s="485">
        <f>SUM(S18:S20)</f>
        <v>4713</v>
      </c>
    </row>
    <row r="18" spans="1:43" ht="15" customHeight="1" x14ac:dyDescent="0.25">
      <c r="A18" s="607" t="s">
        <v>193</v>
      </c>
      <c r="B18" s="508">
        <v>545</v>
      </c>
      <c r="C18" s="489">
        <v>0</v>
      </c>
      <c r="D18" s="239">
        <v>0</v>
      </c>
      <c r="E18" s="239"/>
      <c r="F18" s="217">
        <v>545</v>
      </c>
      <c r="G18" s="490">
        <v>545</v>
      </c>
      <c r="H18" s="491"/>
      <c r="I18" s="492"/>
      <c r="J18" s="491"/>
      <c r="K18" s="491"/>
      <c r="L18" s="491"/>
      <c r="M18" s="491"/>
      <c r="N18" s="491"/>
      <c r="O18" s="239"/>
      <c r="P18" s="491"/>
      <c r="Q18" s="506"/>
      <c r="R18" s="495">
        <v>550</v>
      </c>
      <c r="S18" s="494">
        <f>C18+D18+E18+SUM(H18:P18)</f>
        <v>0</v>
      </c>
    </row>
    <row r="19" spans="1:43" ht="15" customHeight="1" x14ac:dyDescent="0.25">
      <c r="A19" s="505" t="s">
        <v>67</v>
      </c>
      <c r="B19" s="508">
        <v>0</v>
      </c>
      <c r="C19" s="489">
        <v>0</v>
      </c>
      <c r="D19" s="239">
        <f t="shared" si="1"/>
        <v>4713</v>
      </c>
      <c r="E19" s="239"/>
      <c r="F19" s="217">
        <v>4713</v>
      </c>
      <c r="G19" s="490">
        <v>6540</v>
      </c>
      <c r="H19" s="491"/>
      <c r="I19" s="492"/>
      <c r="J19" s="491"/>
      <c r="K19" s="491"/>
      <c r="L19" s="491"/>
      <c r="M19" s="509"/>
      <c r="N19" s="491"/>
      <c r="O19" s="239"/>
      <c r="P19" s="491"/>
      <c r="Q19" s="506"/>
      <c r="R19" s="495">
        <v>6600</v>
      </c>
      <c r="S19" s="494">
        <f>C19+D19+E19+SUM(H19:P19)</f>
        <v>4713</v>
      </c>
    </row>
    <row r="20" spans="1:43" ht="15" customHeight="1" x14ac:dyDescent="0.25">
      <c r="A20" s="505" t="s">
        <v>68</v>
      </c>
      <c r="B20" s="508">
        <v>0</v>
      </c>
      <c r="C20" s="489">
        <f>F20-B20</f>
        <v>0</v>
      </c>
      <c r="D20" s="239">
        <f t="shared" si="1"/>
        <v>0</v>
      </c>
      <c r="E20" s="239"/>
      <c r="F20" s="217">
        <v>0</v>
      </c>
      <c r="G20" s="490">
        <v>500</v>
      </c>
      <c r="H20" s="491"/>
      <c r="I20" s="492"/>
      <c r="J20" s="491"/>
      <c r="K20" s="491"/>
      <c r="L20" s="491"/>
      <c r="M20" s="491"/>
      <c r="N20" s="491"/>
      <c r="O20" s="239"/>
      <c r="P20" s="491"/>
      <c r="Q20" s="506"/>
      <c r="R20" s="495">
        <v>500</v>
      </c>
      <c r="S20" s="494">
        <f>C20+D20+E20+SUM(H20:P20)</f>
        <v>0</v>
      </c>
    </row>
    <row r="21" spans="1:43" ht="11.4" customHeight="1" x14ac:dyDescent="0.25">
      <c r="A21" s="198"/>
      <c r="B21" s="506"/>
      <c r="C21" s="489"/>
      <c r="D21" s="239"/>
      <c r="E21" s="239"/>
      <c r="F21" s="217"/>
      <c r="G21" s="506"/>
      <c r="H21" s="491"/>
      <c r="I21" s="492"/>
      <c r="J21" s="491"/>
      <c r="K21" s="491"/>
      <c r="L21" s="491"/>
      <c r="M21" s="491"/>
      <c r="N21" s="491"/>
      <c r="O21" s="239"/>
      <c r="P21" s="491"/>
      <c r="Q21" s="506"/>
      <c r="R21" s="234"/>
      <c r="S21" s="494"/>
    </row>
    <row r="22" spans="1:43" ht="13.65" customHeight="1" x14ac:dyDescent="0.25">
      <c r="A22" s="196" t="s">
        <v>54</v>
      </c>
      <c r="B22" s="485">
        <f>SUM(B23:B24)</f>
        <v>0</v>
      </c>
      <c r="C22" s="510">
        <f>SUM(C23:C24)</f>
        <v>0</v>
      </c>
      <c r="D22" s="500">
        <f>SUM(D23:D24)</f>
        <v>0</v>
      </c>
      <c r="E22" s="511"/>
      <c r="F22" s="501">
        <f>SUM(F23:F24)</f>
        <v>0</v>
      </c>
      <c r="G22" s="485">
        <f>SUM(G23:G24)</f>
        <v>2000</v>
      </c>
      <c r="H22" s="487"/>
      <c r="I22" s="487"/>
      <c r="J22" s="487"/>
      <c r="K22" s="487"/>
      <c r="L22" s="487"/>
      <c r="M22" s="487"/>
      <c r="N22" s="487"/>
      <c r="O22" s="487"/>
      <c r="P22" s="487"/>
      <c r="Q22" s="485"/>
      <c r="R22" s="504">
        <f>SUM(R23:R24)</f>
        <v>2000</v>
      </c>
      <c r="S22" s="485">
        <f>SUM(S23:S24)</f>
        <v>0</v>
      </c>
    </row>
    <row r="23" spans="1:43" ht="16.95" customHeight="1" x14ac:dyDescent="0.25">
      <c r="A23" s="607" t="s">
        <v>310</v>
      </c>
      <c r="B23" s="506">
        <v>0</v>
      </c>
      <c r="C23" s="489">
        <f>F23-B23</f>
        <v>0</v>
      </c>
      <c r="D23" s="239">
        <f t="shared" si="1"/>
        <v>0</v>
      </c>
      <c r="E23" s="239"/>
      <c r="F23" s="217">
        <v>0</v>
      </c>
      <c r="G23" s="506">
        <v>0</v>
      </c>
      <c r="H23" s="491"/>
      <c r="I23" s="492"/>
      <c r="J23" s="491"/>
      <c r="K23" s="491"/>
      <c r="L23" s="491"/>
      <c r="M23" s="491"/>
      <c r="N23" s="491"/>
      <c r="O23" s="239"/>
      <c r="P23" s="491"/>
      <c r="Q23" s="506"/>
      <c r="R23" s="495">
        <v>0</v>
      </c>
      <c r="S23" s="494">
        <f>C23+D23+E23+SUM(H23:P23)</f>
        <v>0</v>
      </c>
    </row>
    <row r="24" spans="1:43" ht="13.65" customHeight="1" x14ac:dyDescent="0.25">
      <c r="A24" s="607" t="s">
        <v>50</v>
      </c>
      <c r="B24" s="494">
        <v>0</v>
      </c>
      <c r="C24" s="489">
        <f>F24-B24</f>
        <v>0</v>
      </c>
      <c r="D24" s="239">
        <f t="shared" si="1"/>
        <v>0</v>
      </c>
      <c r="E24" s="239"/>
      <c r="F24" s="217">
        <v>0</v>
      </c>
      <c r="G24" s="506">
        <v>2000</v>
      </c>
      <c r="H24" s="491"/>
      <c r="I24" s="492"/>
      <c r="J24" s="491"/>
      <c r="K24" s="491"/>
      <c r="L24" s="491"/>
      <c r="M24" s="491"/>
      <c r="N24" s="491"/>
      <c r="O24" s="239"/>
      <c r="P24" s="493"/>
      <c r="Q24" s="494"/>
      <c r="R24" s="495">
        <v>2000</v>
      </c>
      <c r="S24" s="494">
        <f>C24+D24+E24+SUM(H24:P24)</f>
        <v>0</v>
      </c>
    </row>
    <row r="25" spans="1:43" s="223" customFormat="1" ht="13.65" customHeight="1" x14ac:dyDescent="0.25">
      <c r="A25" s="497"/>
      <c r="B25" s="494"/>
      <c r="C25" s="489"/>
      <c r="D25" s="239"/>
      <c r="E25" s="239"/>
      <c r="F25" s="217"/>
      <c r="G25" s="506"/>
      <c r="H25" s="491"/>
      <c r="I25" s="492"/>
      <c r="J25" s="491"/>
      <c r="K25" s="491"/>
      <c r="L25" s="491"/>
      <c r="M25" s="491"/>
      <c r="N25" s="491"/>
      <c r="O25" s="239"/>
      <c r="P25" s="493"/>
      <c r="Q25" s="494"/>
      <c r="R25" s="512"/>
      <c r="S25" s="49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223" customFormat="1" ht="13.65" customHeight="1" x14ac:dyDescent="0.25">
      <c r="A26" s="497" t="s">
        <v>320</v>
      </c>
      <c r="B26" s="498">
        <f>B27+B28</f>
        <v>31141</v>
      </c>
      <c r="C26" s="499">
        <f>SUM(C27:C28)</f>
        <v>6240</v>
      </c>
      <c r="D26" s="500">
        <f>SUM(D27:D28)</f>
        <v>3587</v>
      </c>
      <c r="E26" s="500"/>
      <c r="F26" s="501">
        <f>F27+F28</f>
        <v>40968</v>
      </c>
      <c r="G26" s="498">
        <f>G27+G28</f>
        <v>41087</v>
      </c>
      <c r="H26" s="487"/>
      <c r="I26" s="502"/>
      <c r="J26" s="487"/>
      <c r="K26" s="487"/>
      <c r="L26" s="487"/>
      <c r="M26" s="487"/>
      <c r="N26" s="487"/>
      <c r="O26" s="487"/>
      <c r="P26" s="487"/>
      <c r="Q26" s="485"/>
      <c r="R26" s="504">
        <v>9600</v>
      </c>
      <c r="S26" s="498">
        <f>SUM(S27:S28)</f>
        <v>4681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223" customFormat="1" ht="13.65" customHeight="1" x14ac:dyDescent="0.25">
      <c r="A27" s="605" t="s">
        <v>321</v>
      </c>
      <c r="B27" s="494">
        <v>0</v>
      </c>
      <c r="C27" s="489">
        <v>1094</v>
      </c>
      <c r="D27" s="239">
        <f t="shared" si="1"/>
        <v>3587</v>
      </c>
      <c r="E27" s="239"/>
      <c r="F27" s="217">
        <v>4681</v>
      </c>
      <c r="G27" s="506">
        <v>4800</v>
      </c>
      <c r="H27" s="491"/>
      <c r="I27" s="492"/>
      <c r="J27" s="491"/>
      <c r="K27" s="491"/>
      <c r="L27" s="491"/>
      <c r="M27" s="491"/>
      <c r="N27" s="491"/>
      <c r="O27" s="239"/>
      <c r="P27" s="493"/>
      <c r="Q27" s="494"/>
      <c r="R27" s="495">
        <v>9600</v>
      </c>
      <c r="S27" s="494">
        <f>C27+D27+E27+SUM(H27:P27)</f>
        <v>4681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223" customFormat="1" ht="13.65" customHeight="1" x14ac:dyDescent="0.25">
      <c r="A28" s="606" t="s">
        <v>322</v>
      </c>
      <c r="B28" s="494">
        <v>31141</v>
      </c>
      <c r="C28" s="489">
        <v>5146</v>
      </c>
      <c r="D28" s="239">
        <f t="shared" si="1"/>
        <v>0</v>
      </c>
      <c r="E28" s="239"/>
      <c r="F28" s="217">
        <v>36287</v>
      </c>
      <c r="G28" s="506">
        <v>36287</v>
      </c>
      <c r="H28" s="491"/>
      <c r="I28" s="492"/>
      <c r="J28" s="491"/>
      <c r="K28" s="491"/>
      <c r="L28" s="491"/>
      <c r="M28" s="491"/>
      <c r="N28" s="491"/>
      <c r="O28" s="239"/>
      <c r="P28" s="493"/>
      <c r="Q28" s="494"/>
      <c r="R28" s="494"/>
      <c r="S28" s="49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403" customFormat="1" ht="13.65" customHeight="1" x14ac:dyDescent="0.25">
      <c r="A29" s="608"/>
      <c r="B29" s="488"/>
      <c r="C29" s="489"/>
      <c r="D29" s="239"/>
      <c r="E29" s="239"/>
      <c r="F29" s="217"/>
      <c r="G29" s="506"/>
      <c r="H29" s="491"/>
      <c r="I29" s="492"/>
      <c r="J29" s="491"/>
      <c r="K29" s="491"/>
      <c r="L29" s="491"/>
      <c r="M29" s="491"/>
      <c r="N29" s="491"/>
      <c r="O29" s="239"/>
      <c r="P29" s="493"/>
      <c r="Q29" s="494"/>
      <c r="R29" s="494"/>
      <c r="S29" s="49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52" customFormat="1" ht="15" customHeight="1" x14ac:dyDescent="0.25">
      <c r="A30" s="513" t="s">
        <v>81</v>
      </c>
      <c r="B30" s="514">
        <f>B6+B15+B17+B22+B26</f>
        <v>203881</v>
      </c>
      <c r="C30" s="514">
        <f>C6+C15+C17+C22+C26</f>
        <v>17342</v>
      </c>
      <c r="D30" s="613">
        <f>D6+D15+D17+D22+D26</f>
        <v>15105</v>
      </c>
      <c r="E30" s="515"/>
      <c r="F30" s="516">
        <f>F6+F15+F17+F22+F26</f>
        <v>236328</v>
      </c>
      <c r="G30" s="516">
        <f>G6+G15+G17+G22+G26</f>
        <v>251532</v>
      </c>
      <c r="H30" s="517"/>
      <c r="I30" s="518"/>
      <c r="J30" s="518"/>
      <c r="K30" s="518"/>
      <c r="L30" s="518"/>
      <c r="M30" s="518"/>
      <c r="N30" s="518"/>
      <c r="O30" s="518"/>
      <c r="P30" s="518"/>
      <c r="Q30" s="516"/>
      <c r="R30" s="516">
        <f>R6+R15+R17+R22+R26</f>
        <v>231780</v>
      </c>
      <c r="S30" s="516">
        <f>S6+S15+S17+S22+S26</f>
        <v>27301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ht="10.199999999999999" customHeight="1" x14ac:dyDescent="0.3">
      <c r="A31" s="68"/>
      <c r="B31" s="80"/>
      <c r="C31" s="69"/>
      <c r="D31" s="67"/>
      <c r="E31" s="67"/>
      <c r="F31" s="67"/>
      <c r="G31" s="67"/>
      <c r="H31" s="70"/>
      <c r="I31" s="67"/>
      <c r="J31" s="61"/>
      <c r="K31" s="60"/>
      <c r="L31" s="71"/>
      <c r="M31" s="71"/>
      <c r="N31" s="71"/>
      <c r="O31" s="71"/>
      <c r="P31" s="71"/>
      <c r="Q31" s="71"/>
      <c r="R31" s="71"/>
      <c r="S31" s="71"/>
    </row>
    <row r="32" spans="1:43" ht="15.75" customHeight="1" x14ac:dyDescent="0.25">
      <c r="A32" s="78" t="s">
        <v>216</v>
      </c>
      <c r="B32" s="78"/>
      <c r="C32" s="78"/>
      <c r="D32" s="78"/>
      <c r="E32" s="78"/>
      <c r="F32" s="78"/>
      <c r="G32" s="60"/>
      <c r="H32" s="70"/>
      <c r="I32" s="67"/>
      <c r="J32" s="61"/>
      <c r="K32" s="60"/>
      <c r="L32" s="71"/>
      <c r="M32" s="71"/>
      <c r="N32" s="71"/>
      <c r="O32" s="71"/>
      <c r="P32" s="71"/>
      <c r="Q32" s="71"/>
      <c r="R32" s="71"/>
      <c r="S32" s="71"/>
    </row>
    <row r="33" spans="1:43" ht="16.5" customHeight="1" x14ac:dyDescent="0.25">
      <c r="A33" s="252" t="s">
        <v>267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70"/>
      <c r="M33" s="70"/>
      <c r="N33" s="70"/>
      <c r="O33" s="70"/>
      <c r="P33" s="70"/>
      <c r="Q33" s="70"/>
      <c r="R33" s="70"/>
      <c r="S33" s="70"/>
    </row>
    <row r="34" spans="1:43" ht="14.4" x14ac:dyDescent="0.3">
      <c r="A34" s="45" t="s">
        <v>247</v>
      </c>
      <c r="B34" s="164"/>
      <c r="C34" s="70"/>
      <c r="D34" s="70"/>
      <c r="E34" s="70"/>
      <c r="F34" s="70"/>
      <c r="G34" s="70"/>
      <c r="H34" s="70"/>
      <c r="I34" s="69"/>
      <c r="J34" s="163"/>
      <c r="K34" s="70"/>
      <c r="L34" s="70"/>
      <c r="M34" s="70"/>
      <c r="N34" s="70"/>
      <c r="O34" s="70"/>
      <c r="P34" s="70"/>
      <c r="Q34" s="70"/>
      <c r="R34" s="70"/>
      <c r="S34" s="70"/>
    </row>
    <row r="35" spans="1:43" ht="16.5" customHeight="1" x14ac:dyDescent="0.25">
      <c r="A35" s="266"/>
      <c r="B35" s="266"/>
      <c r="C35" s="266"/>
      <c r="D35" s="266"/>
      <c r="E35" s="266"/>
      <c r="F35" s="266"/>
      <c r="G35" s="266"/>
      <c r="H35" s="266"/>
      <c r="I35" s="2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</row>
    <row r="36" spans="1:43" ht="16.5" customHeight="1" x14ac:dyDescent="0.25">
      <c r="A36" s="167" t="s">
        <v>126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168"/>
      <c r="P36" s="168"/>
      <c r="Q36" s="168"/>
      <c r="R36" s="168"/>
      <c r="S36" s="168"/>
    </row>
    <row r="37" spans="1:43" ht="16.5" customHeight="1" x14ac:dyDescent="0.25">
      <c r="A37" s="167" t="s">
        <v>179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168"/>
      <c r="O37" s="168"/>
      <c r="P37" s="168"/>
      <c r="Q37" s="168"/>
      <c r="R37" s="168"/>
      <c r="S37" s="168"/>
    </row>
    <row r="38" spans="1:43" ht="16.5" customHeight="1" x14ac:dyDescent="0.25">
      <c r="A38" s="167" t="s">
        <v>180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51"/>
      <c r="O38" s="168"/>
      <c r="P38" s="168"/>
      <c r="Q38" s="168"/>
      <c r="R38" s="168"/>
      <c r="S38" s="168"/>
    </row>
    <row r="39" spans="1:43" ht="16.5" customHeight="1" x14ac:dyDescent="0.3">
      <c r="A39" s="165" t="s">
        <v>181</v>
      </c>
      <c r="B39" s="78"/>
      <c r="C39" s="61"/>
      <c r="D39" s="61"/>
      <c r="E39" s="61"/>
      <c r="F39" s="61"/>
      <c r="G39" s="61"/>
      <c r="H39" s="61"/>
      <c r="I39" s="163"/>
      <c r="J39" s="163"/>
      <c r="K39" s="61"/>
      <c r="L39" s="61"/>
      <c r="M39" s="61"/>
      <c r="N39" s="61"/>
      <c r="O39" s="61"/>
      <c r="P39" s="61"/>
      <c r="Q39" s="61"/>
      <c r="R39" s="61"/>
      <c r="S39" s="61"/>
    </row>
    <row r="40" spans="1:43" ht="16.5" customHeight="1" x14ac:dyDescent="0.3">
      <c r="A40" s="165" t="s">
        <v>248</v>
      </c>
      <c r="B40" s="78"/>
      <c r="C40" s="61"/>
      <c r="D40" s="61"/>
      <c r="E40" s="61"/>
      <c r="F40" s="61"/>
      <c r="G40" s="61"/>
      <c r="H40" s="61"/>
      <c r="I40" s="163"/>
      <c r="J40" s="163"/>
      <c r="K40" s="61"/>
      <c r="L40" s="61"/>
      <c r="M40" s="61"/>
      <c r="N40" s="61"/>
      <c r="O40" s="61"/>
      <c r="P40" s="61"/>
      <c r="Q40" s="61"/>
      <c r="R40" s="61"/>
      <c r="S40" s="61"/>
    </row>
    <row r="41" spans="1:43" s="52" customFormat="1" ht="14.25" customHeight="1" x14ac:dyDescent="0.3">
      <c r="A41" s="165" t="s">
        <v>249</v>
      </c>
      <c r="B41" s="78"/>
      <c r="C41" s="61"/>
      <c r="D41" s="61"/>
      <c r="E41" s="61"/>
      <c r="F41" s="61"/>
      <c r="G41" s="61"/>
      <c r="H41" s="61"/>
      <c r="I41" s="163"/>
      <c r="J41" s="163"/>
      <c r="K41" s="61"/>
      <c r="L41" s="61"/>
      <c r="M41" s="61"/>
      <c r="N41" s="61"/>
      <c r="O41" s="61"/>
      <c r="P41" s="61"/>
      <c r="Q41" s="61"/>
      <c r="R41" s="61"/>
      <c r="S41" s="6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ht="14.25" customHeight="1" x14ac:dyDescent="0.3">
      <c r="A42" s="280"/>
      <c r="B42" s="281"/>
      <c r="C42" s="61"/>
      <c r="D42" s="61"/>
      <c r="E42" s="61"/>
      <c r="F42" s="61"/>
      <c r="G42" s="61"/>
      <c r="H42" s="61"/>
      <c r="I42" s="163"/>
      <c r="J42" s="163"/>
      <c r="K42" s="61"/>
      <c r="L42" s="61"/>
      <c r="M42" s="61"/>
      <c r="N42" s="61"/>
      <c r="O42" s="61"/>
      <c r="P42" s="61"/>
      <c r="Q42" s="61"/>
      <c r="R42" s="61"/>
      <c r="S42" s="61"/>
    </row>
    <row r="43" spans="1:43" ht="14.25" customHeight="1" x14ac:dyDescent="0.3">
      <c r="A43" s="280"/>
      <c r="B43" s="281"/>
      <c r="C43" s="61"/>
      <c r="D43" s="61"/>
      <c r="E43" s="61"/>
      <c r="F43" s="61"/>
      <c r="G43" s="61"/>
      <c r="H43" s="61"/>
      <c r="I43" s="163"/>
      <c r="J43" s="163"/>
      <c r="K43" s="61"/>
      <c r="L43" s="61"/>
      <c r="M43" s="61"/>
      <c r="N43" s="61"/>
      <c r="O43" s="61"/>
      <c r="P43" s="61"/>
      <c r="Q43" s="61"/>
      <c r="R43" s="61"/>
      <c r="S43" s="61"/>
    </row>
    <row r="44" spans="1:43" ht="14.25" customHeight="1" x14ac:dyDescent="0.3">
      <c r="A44" s="280"/>
      <c r="B44" s="281"/>
      <c r="C44" s="61"/>
      <c r="D44" s="61"/>
      <c r="E44" s="61"/>
      <c r="F44" s="61"/>
      <c r="G44" s="61"/>
      <c r="H44" s="61"/>
      <c r="I44" s="163"/>
      <c r="J44" s="163"/>
      <c r="K44" s="61"/>
      <c r="L44" s="61"/>
      <c r="M44" s="61"/>
      <c r="N44" s="61"/>
      <c r="O44" s="61"/>
      <c r="P44" s="61"/>
      <c r="Q44" s="61"/>
      <c r="R44" s="61"/>
      <c r="S44" s="61"/>
    </row>
    <row r="45" spans="1:43" ht="14.25" customHeight="1" x14ac:dyDescent="0.3">
      <c r="A45" s="280"/>
      <c r="B45" s="281"/>
      <c r="C45" s="61"/>
      <c r="D45" s="61"/>
      <c r="E45" s="61"/>
      <c r="F45" s="61"/>
      <c r="G45" s="61"/>
      <c r="H45" s="61"/>
      <c r="I45" s="163"/>
      <c r="J45" s="163"/>
      <c r="K45" s="61"/>
      <c r="L45" s="61"/>
      <c r="M45" s="61"/>
      <c r="N45" s="61"/>
      <c r="O45" s="61"/>
      <c r="P45" s="61"/>
      <c r="Q45" s="61"/>
      <c r="R45" s="61"/>
      <c r="S45" s="61"/>
    </row>
    <row r="46" spans="1:43" ht="14.25" customHeight="1" x14ac:dyDescent="0.25">
      <c r="A46" s="18"/>
      <c r="B46" s="81"/>
      <c r="C46" s="8"/>
      <c r="D46" s="8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8"/>
      <c r="Q46" s="8"/>
      <c r="R46" s="8"/>
      <c r="S46" s="8"/>
    </row>
    <row r="47" spans="1:43" ht="14.25" customHeight="1" x14ac:dyDescent="0.25">
      <c r="A47" s="18"/>
      <c r="B47" s="81"/>
      <c r="C47" s="8"/>
      <c r="D47" s="8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8"/>
      <c r="Q47" s="8"/>
      <c r="R47" s="8"/>
      <c r="S47" s="8"/>
    </row>
    <row r="48" spans="1:43" ht="14.25" customHeight="1" x14ac:dyDescent="0.25">
      <c r="A48" s="18"/>
      <c r="B48" s="81"/>
      <c r="C48" s="8"/>
      <c r="D48" s="8"/>
      <c r="E48" s="8"/>
      <c r="F48" s="8"/>
      <c r="G48" s="8"/>
      <c r="H48" s="8"/>
      <c r="I48" s="9"/>
      <c r="J48" s="9"/>
      <c r="K48" s="8"/>
      <c r="L48" s="49"/>
      <c r="M48" s="49"/>
      <c r="N48" s="8"/>
      <c r="O48" s="8"/>
      <c r="P48" s="8"/>
      <c r="Q48" s="8"/>
      <c r="R48" s="8"/>
      <c r="S48" s="8"/>
    </row>
    <row r="49" spans="1:19" ht="14.25" customHeight="1" x14ac:dyDescent="0.25">
      <c r="A49" s="18"/>
      <c r="B49" s="81"/>
      <c r="C49" s="8"/>
      <c r="D49" s="8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8"/>
      <c r="Q49" s="8"/>
      <c r="R49" s="8"/>
      <c r="S49" s="8"/>
    </row>
    <row r="50" spans="1:19" ht="14.25" customHeight="1" x14ac:dyDescent="0.25">
      <c r="A50" s="18"/>
      <c r="B50" s="81"/>
      <c r="C50" s="8"/>
      <c r="D50" s="8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8"/>
      <c r="Q50" s="8"/>
      <c r="R50" s="8"/>
      <c r="S50" s="8"/>
    </row>
    <row r="51" spans="1:19" ht="14.25" customHeight="1" x14ac:dyDescent="0.25">
      <c r="A51" s="18"/>
      <c r="B51" s="81"/>
      <c r="C51" s="8"/>
      <c r="D51" s="8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25">
      <c r="A52" s="18"/>
      <c r="B52" s="81"/>
      <c r="C52" s="8"/>
      <c r="D52" s="8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 x14ac:dyDescent="0.25">
      <c r="A53" s="18"/>
      <c r="B53" s="81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 x14ac:dyDescent="0.25">
      <c r="A54" s="18"/>
      <c r="B54" s="81"/>
      <c r="C54" s="8"/>
      <c r="D54" s="8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 x14ac:dyDescent="0.25">
      <c r="A55" s="18"/>
      <c r="B55" s="81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3" orientation="landscape" r:id="rId1"/>
  <headerFooter alignWithMargins="0"/>
  <ignoredErrors>
    <ignoredError sqref="S7 S8:S15 S18:S27" formulaRange="1"/>
    <ignoredError sqref="D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Q50"/>
  <sheetViews>
    <sheetView showGridLines="0" topLeftCell="A2" zoomScaleNormal="100" workbookViewId="0">
      <selection activeCell="B20" sqref="B20:B23"/>
    </sheetView>
  </sheetViews>
  <sheetFormatPr defaultColWidth="8.88671875" defaultRowHeight="13.2" x14ac:dyDescent="0.25"/>
  <cols>
    <col min="1" max="1" width="15.6640625" style="50" customWidth="1"/>
    <col min="2" max="4" width="9.88671875" style="50" customWidth="1"/>
    <col min="5" max="5" width="9.77734375" style="50" customWidth="1"/>
    <col min="6" max="6" width="8.77734375" style="50" customWidth="1"/>
    <col min="7" max="7" width="10" style="50" customWidth="1"/>
    <col min="8" max="8" width="10.6640625" style="50" customWidth="1"/>
    <col min="9" max="12" width="8.77734375" style="50" customWidth="1"/>
    <col min="13" max="13" width="8.77734375" style="223" customWidth="1"/>
    <col min="14" max="14" width="21.33203125" style="50" customWidth="1"/>
    <col min="15" max="16" width="8.88671875" style="50"/>
    <col min="17" max="17" width="10.6640625" style="50" bestFit="1" customWidth="1"/>
    <col min="18" max="16384" width="8.88671875" style="50"/>
  </cols>
  <sheetData>
    <row r="1" spans="1:16" s="29" customFormat="1" ht="21.15" customHeight="1" x14ac:dyDescent="0.25">
      <c r="A1" s="282" t="s">
        <v>298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6" ht="19.2" customHeight="1" x14ac:dyDescent="0.25">
      <c r="A2" s="169"/>
      <c r="B2" s="161" t="s">
        <v>296</v>
      </c>
      <c r="C2" s="124" t="s">
        <v>270</v>
      </c>
      <c r="D2" s="124" t="s">
        <v>271</v>
      </c>
      <c r="E2" s="226" t="s">
        <v>272</v>
      </c>
      <c r="F2" s="124" t="s">
        <v>273</v>
      </c>
      <c r="G2" s="124" t="s">
        <v>274</v>
      </c>
      <c r="H2" s="124" t="s">
        <v>275</v>
      </c>
      <c r="I2" s="124" t="s">
        <v>276</v>
      </c>
      <c r="J2" s="226" t="s">
        <v>277</v>
      </c>
      <c r="K2" s="124" t="s">
        <v>278</v>
      </c>
      <c r="L2" s="124" t="s">
        <v>279</v>
      </c>
      <c r="M2" s="125" t="s">
        <v>268</v>
      </c>
      <c r="N2" s="55"/>
    </row>
    <row r="3" spans="1:16" s="403" customFormat="1" ht="19.2" customHeight="1" x14ac:dyDescent="0.25">
      <c r="A3" s="412"/>
      <c r="B3" s="466">
        <v>44137</v>
      </c>
      <c r="C3" s="466">
        <v>44165</v>
      </c>
      <c r="D3" s="466">
        <v>44193</v>
      </c>
      <c r="E3" s="466">
        <v>44228</v>
      </c>
      <c r="F3" s="466">
        <v>44256</v>
      </c>
      <c r="G3" s="466">
        <v>44284</v>
      </c>
      <c r="H3" s="466">
        <v>44319</v>
      </c>
      <c r="I3" s="466">
        <v>44347</v>
      </c>
      <c r="J3" s="466">
        <v>44011</v>
      </c>
      <c r="K3" s="466">
        <v>44410</v>
      </c>
      <c r="L3" s="466">
        <v>44438</v>
      </c>
      <c r="M3" s="466">
        <v>44469</v>
      </c>
      <c r="N3" s="162" t="s">
        <v>311</v>
      </c>
    </row>
    <row r="4" spans="1:16" s="223" customFormat="1" ht="13.2" customHeight="1" x14ac:dyDescent="0.25">
      <c r="A4" s="79"/>
      <c r="B4" s="255"/>
      <c r="C4" s="256"/>
      <c r="D4" s="256"/>
      <c r="E4" s="256"/>
      <c r="F4" s="256"/>
      <c r="G4" s="256"/>
      <c r="H4" s="256"/>
      <c r="I4" s="257"/>
      <c r="J4" s="256"/>
      <c r="K4" s="256"/>
      <c r="L4" s="256"/>
      <c r="M4" s="411"/>
      <c r="N4" s="258"/>
    </row>
    <row r="5" spans="1:16" ht="13.65" customHeight="1" x14ac:dyDescent="0.3">
      <c r="A5" s="66"/>
      <c r="B5" s="662" t="s">
        <v>41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292"/>
      <c r="N5" s="72"/>
      <c r="O5" s="45"/>
    </row>
    <row r="6" spans="1:16" ht="14.25" customHeight="1" x14ac:dyDescent="0.25">
      <c r="A6" s="79" t="s">
        <v>36</v>
      </c>
      <c r="B6" s="210">
        <v>0</v>
      </c>
      <c r="C6" s="70">
        <v>0</v>
      </c>
      <c r="D6" s="70"/>
      <c r="E6" s="70"/>
      <c r="F6" s="70"/>
      <c r="G6" s="70"/>
      <c r="H6" s="70"/>
      <c r="I6" s="205"/>
      <c r="J6" s="205"/>
      <c r="K6" s="70"/>
      <c r="L6" s="70"/>
      <c r="M6" s="206"/>
      <c r="N6" s="170">
        <f>SUM(B6:M6)</f>
        <v>0</v>
      </c>
      <c r="O6" s="45"/>
    </row>
    <row r="7" spans="1:16" ht="14.25" customHeight="1" x14ac:dyDescent="0.25">
      <c r="A7" s="79" t="s">
        <v>156</v>
      </c>
      <c r="B7" s="210">
        <v>0</v>
      </c>
      <c r="C7" s="156">
        <v>0</v>
      </c>
      <c r="D7" s="156"/>
      <c r="E7" s="156"/>
      <c r="F7" s="156"/>
      <c r="G7" s="156"/>
      <c r="H7" s="156"/>
      <c r="I7" s="222"/>
      <c r="J7" s="222"/>
      <c r="K7" s="70"/>
      <c r="L7" s="70"/>
      <c r="M7" s="206"/>
      <c r="N7" s="170">
        <f t="shared" ref="N7:N10" si="0">SUM(B7:M7)</f>
        <v>0</v>
      </c>
      <c r="O7" s="45"/>
    </row>
    <row r="8" spans="1:16" ht="14.25" customHeight="1" x14ac:dyDescent="0.25">
      <c r="A8" s="171" t="s">
        <v>42</v>
      </c>
      <c r="B8" s="211">
        <v>0</v>
      </c>
      <c r="C8" s="157">
        <v>0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519">
        <f t="shared" si="0"/>
        <v>0</v>
      </c>
      <c r="O8" s="45"/>
    </row>
    <row r="9" spans="1:16" ht="13.2" customHeight="1" x14ac:dyDescent="0.25">
      <c r="A9" s="171"/>
      <c r="B9" s="211"/>
      <c r="C9" s="175"/>
      <c r="D9" s="175"/>
      <c r="E9" s="67"/>
      <c r="F9" s="175"/>
      <c r="G9" s="70"/>
      <c r="H9" s="70"/>
      <c r="I9" s="207"/>
      <c r="J9" s="207"/>
      <c r="K9" s="208"/>
      <c r="L9" s="208"/>
      <c r="M9" s="209"/>
      <c r="N9" s="170"/>
      <c r="O9" s="45"/>
    </row>
    <row r="10" spans="1:16" ht="12.6" customHeight="1" x14ac:dyDescent="0.25">
      <c r="A10" s="66" t="s">
        <v>35</v>
      </c>
      <c r="B10" s="210">
        <v>0</v>
      </c>
      <c r="C10" s="70">
        <v>0</v>
      </c>
      <c r="D10" s="70"/>
      <c r="E10" s="70"/>
      <c r="F10" s="70"/>
      <c r="G10" s="70"/>
      <c r="H10" s="70"/>
      <c r="I10" s="400"/>
      <c r="J10" s="400"/>
      <c r="K10" s="70"/>
      <c r="L10" s="70"/>
      <c r="M10" s="206"/>
      <c r="N10" s="170">
        <f t="shared" si="0"/>
        <v>0</v>
      </c>
      <c r="O10" s="45"/>
    </row>
    <row r="11" spans="1:16" s="223" customFormat="1" ht="12.6" customHeight="1" x14ac:dyDescent="0.25">
      <c r="A11" s="406"/>
      <c r="B11" s="407"/>
      <c r="C11" s="406"/>
      <c r="D11" s="407"/>
      <c r="E11" s="407"/>
      <c r="F11" s="407"/>
      <c r="G11" s="407"/>
      <c r="H11" s="407"/>
      <c r="I11" s="407"/>
      <c r="J11" s="406"/>
      <c r="K11" s="407"/>
      <c r="L11" s="407"/>
      <c r="M11" s="406"/>
      <c r="N11" s="407"/>
      <c r="O11" s="45"/>
    </row>
    <row r="12" spans="1:16" s="52" customFormat="1" ht="18" customHeight="1" x14ac:dyDescent="0.25">
      <c r="A12" s="45" t="s">
        <v>187</v>
      </c>
      <c r="B12" s="58"/>
      <c r="C12" s="58"/>
      <c r="D12" s="58"/>
      <c r="E12" s="45"/>
      <c r="F12" s="45"/>
      <c r="G12" s="45"/>
      <c r="H12" s="45"/>
      <c r="I12" s="45"/>
      <c r="J12" s="45"/>
      <c r="K12" s="45"/>
      <c r="L12" s="45"/>
      <c r="M12" s="45"/>
      <c r="N12" s="58"/>
    </row>
    <row r="13" spans="1:16" s="52" customFormat="1" ht="18" customHeight="1" x14ac:dyDescent="0.25">
      <c r="A13" s="45" t="s">
        <v>96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6" s="22" customFormat="1" ht="18" customHeight="1" x14ac:dyDescent="0.25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6" s="29" customFormat="1" ht="21.15" customHeight="1" x14ac:dyDescent="0.25">
      <c r="A15" s="664" t="s">
        <v>297</v>
      </c>
      <c r="B15" s="664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5"/>
    </row>
    <row r="16" spans="1:16" s="29" customFormat="1" ht="19.2" customHeight="1" x14ac:dyDescent="0.25">
      <c r="A16" s="173"/>
      <c r="B16" s="161" t="s">
        <v>296</v>
      </c>
      <c r="C16" s="124" t="s">
        <v>270</v>
      </c>
      <c r="D16" s="124" t="s">
        <v>271</v>
      </c>
      <c r="E16" s="226" t="s">
        <v>272</v>
      </c>
      <c r="F16" s="124" t="s">
        <v>273</v>
      </c>
      <c r="G16" s="124" t="s">
        <v>274</v>
      </c>
      <c r="H16" s="124" t="s">
        <v>275</v>
      </c>
      <c r="I16" s="124" t="s">
        <v>276</v>
      </c>
      <c r="J16" s="226" t="s">
        <v>277</v>
      </c>
      <c r="K16" s="124" t="s">
        <v>278</v>
      </c>
      <c r="L16" s="124" t="s">
        <v>279</v>
      </c>
      <c r="M16" s="125" t="s">
        <v>268</v>
      </c>
      <c r="N16" s="303"/>
      <c r="P16" s="34"/>
    </row>
    <row r="17" spans="1:17" s="29" customFormat="1" ht="19.2" customHeight="1" x14ac:dyDescent="0.25">
      <c r="A17" s="413"/>
      <c r="B17" s="466">
        <v>44137</v>
      </c>
      <c r="C17" s="466">
        <v>44165</v>
      </c>
      <c r="D17" s="466">
        <v>44193</v>
      </c>
      <c r="E17" s="466">
        <v>44228</v>
      </c>
      <c r="F17" s="466">
        <v>44256</v>
      </c>
      <c r="G17" s="466">
        <v>44284</v>
      </c>
      <c r="H17" s="466">
        <v>44319</v>
      </c>
      <c r="I17" s="466">
        <v>44347</v>
      </c>
      <c r="J17" s="466">
        <v>44011</v>
      </c>
      <c r="K17" s="466">
        <v>44410</v>
      </c>
      <c r="L17" s="466">
        <v>44438</v>
      </c>
      <c r="M17" s="466">
        <v>44469</v>
      </c>
      <c r="N17" s="162" t="s">
        <v>173</v>
      </c>
      <c r="P17" s="34"/>
    </row>
    <row r="18" spans="1:17" s="29" customFormat="1" ht="13.2" customHeight="1" x14ac:dyDescent="0.25">
      <c r="A18" s="264"/>
      <c r="B18" s="259"/>
      <c r="C18" s="260"/>
      <c r="D18" s="260"/>
      <c r="E18" s="260"/>
      <c r="F18" s="260"/>
      <c r="G18" s="260"/>
      <c r="H18" s="260"/>
      <c r="I18" s="261"/>
      <c r="J18" s="260"/>
      <c r="K18" s="260"/>
      <c r="L18" s="260"/>
      <c r="M18" s="262"/>
      <c r="N18" s="263"/>
      <c r="P18" s="34"/>
    </row>
    <row r="19" spans="1:17" ht="13.65" customHeight="1" x14ac:dyDescent="0.3">
      <c r="A19" s="66"/>
      <c r="B19" s="87"/>
      <c r="C19" s="175"/>
      <c r="D19" s="666" t="s">
        <v>41</v>
      </c>
      <c r="E19" s="666"/>
      <c r="F19" s="666"/>
      <c r="G19" s="666"/>
      <c r="H19" s="666"/>
      <c r="I19" s="666"/>
      <c r="J19" s="666"/>
      <c r="K19" s="175"/>
      <c r="L19" s="175"/>
      <c r="M19" s="176"/>
      <c r="N19" s="127"/>
    </row>
    <row r="20" spans="1:17" s="223" customFormat="1" ht="13.65" customHeight="1" x14ac:dyDescent="0.25">
      <c r="A20" s="66" t="s">
        <v>36</v>
      </c>
      <c r="B20" s="89">
        <v>0</v>
      </c>
      <c r="C20" s="70">
        <v>0</v>
      </c>
      <c r="D20" s="61"/>
      <c r="E20" s="61"/>
      <c r="F20" s="71"/>
      <c r="G20" s="71"/>
      <c r="H20" s="71"/>
      <c r="I20" s="71"/>
      <c r="J20" s="71"/>
      <c r="K20" s="67"/>
      <c r="L20" s="67"/>
      <c r="M20" s="267"/>
      <c r="N20" s="159">
        <f>SUM(B20:M20)</f>
        <v>0</v>
      </c>
    </row>
    <row r="21" spans="1:17" ht="13.65" customHeight="1" x14ac:dyDescent="0.25">
      <c r="A21" s="66" t="s">
        <v>208</v>
      </c>
      <c r="B21" s="91">
        <f>B23-B20</f>
        <v>27676</v>
      </c>
      <c r="C21" s="70">
        <f>C23-C20</f>
        <v>5199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159">
        <f>SUM(B21:M21)</f>
        <v>32875</v>
      </c>
    </row>
    <row r="22" spans="1:17" s="223" customFormat="1" ht="13.2" customHeight="1" x14ac:dyDescent="0.3">
      <c r="A22" s="66"/>
      <c r="B22" s="268"/>
      <c r="C22" s="67"/>
      <c r="D22" s="269"/>
      <c r="E22" s="269"/>
      <c r="F22" s="269"/>
      <c r="G22" s="269"/>
      <c r="H22" s="269"/>
      <c r="I22" s="269"/>
      <c r="J22" s="269"/>
      <c r="K22" s="67"/>
      <c r="L22" s="67"/>
      <c r="M22" s="267"/>
      <c r="N22" s="159"/>
    </row>
    <row r="23" spans="1:17" ht="15.75" customHeight="1" x14ac:dyDescent="0.25">
      <c r="A23" s="265" t="s">
        <v>35</v>
      </c>
      <c r="B23" s="177">
        <v>27676</v>
      </c>
      <c r="C23" s="178">
        <v>5199</v>
      </c>
      <c r="D23" s="178"/>
      <c r="E23" s="178"/>
      <c r="F23" s="178"/>
      <c r="G23" s="178"/>
      <c r="H23" s="178"/>
      <c r="I23" s="178"/>
      <c r="J23" s="178"/>
      <c r="K23" s="178"/>
      <c r="L23" s="294"/>
      <c r="M23" s="293"/>
      <c r="N23" s="271">
        <f>SUM(B23:M23)</f>
        <v>32875</v>
      </c>
      <c r="P23" s="51"/>
      <c r="Q23" s="27"/>
    </row>
    <row r="24" spans="1:17" s="223" customFormat="1" ht="15.75" customHeight="1" x14ac:dyDescent="0.3">
      <c r="A24" s="66"/>
      <c r="B24" s="87"/>
      <c r="C24" s="175"/>
      <c r="D24" s="666" t="s">
        <v>141</v>
      </c>
      <c r="E24" s="666"/>
      <c r="F24" s="666"/>
      <c r="G24" s="666"/>
      <c r="H24" s="666"/>
      <c r="I24" s="666"/>
      <c r="J24" s="666"/>
      <c r="K24" s="175"/>
      <c r="L24" s="175"/>
      <c r="M24" s="176"/>
      <c r="N24" s="270"/>
      <c r="P24" s="51"/>
      <c r="Q24" s="27"/>
    </row>
    <row r="25" spans="1:17" s="223" customFormat="1" ht="15.75" customHeight="1" x14ac:dyDescent="0.25">
      <c r="A25" s="66" t="s">
        <v>36</v>
      </c>
      <c r="B25" s="210">
        <f>B20*1.10231125</f>
        <v>0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267"/>
      <c r="N25" s="159">
        <f>SUM(B25:M25)</f>
        <v>0</v>
      </c>
      <c r="P25" s="51"/>
      <c r="Q25" s="27"/>
    </row>
    <row r="26" spans="1:17" s="223" customFormat="1" ht="15.75" customHeight="1" x14ac:dyDescent="0.25">
      <c r="A26" s="66" t="s">
        <v>208</v>
      </c>
      <c r="B26" s="210">
        <f>B21*1.10231125</f>
        <v>30507.566155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267"/>
      <c r="N26" s="159">
        <f t="shared" ref="N26:N28" si="1">SUM(B26:M26)</f>
        <v>30507.566155</v>
      </c>
      <c r="P26" s="51"/>
      <c r="Q26" s="27"/>
    </row>
    <row r="27" spans="1:17" s="223" customFormat="1" ht="13.2" customHeight="1" x14ac:dyDescent="0.25">
      <c r="A27" s="66"/>
      <c r="B27" s="210"/>
      <c r="C27" s="67"/>
      <c r="D27" s="67"/>
      <c r="E27" s="71"/>
      <c r="F27" s="71"/>
      <c r="G27" s="71"/>
      <c r="H27" s="71"/>
      <c r="I27" s="71"/>
      <c r="J27" s="71"/>
      <c r="K27" s="67"/>
      <c r="L27" s="67"/>
      <c r="M27" s="267"/>
      <c r="N27" s="159"/>
      <c r="P27" s="51"/>
      <c r="Q27" s="27"/>
    </row>
    <row r="28" spans="1:17" s="223" customFormat="1" ht="15.75" customHeight="1" x14ac:dyDescent="0.25">
      <c r="A28" s="265" t="s">
        <v>35</v>
      </c>
      <c r="B28" s="397">
        <f>SUM(B25:B27)</f>
        <v>30507.566155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293"/>
      <c r="N28" s="271">
        <f t="shared" si="1"/>
        <v>30507.566155</v>
      </c>
      <c r="P28" s="51"/>
      <c r="Q28" s="27"/>
    </row>
    <row r="29" spans="1:17" s="403" customFormat="1" ht="15.75" customHeight="1" x14ac:dyDescent="0.25">
      <c r="A29" s="59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70"/>
      <c r="N29" s="156"/>
      <c r="P29" s="51"/>
      <c r="Q29" s="27"/>
    </row>
    <row r="30" spans="1:17" s="403" customFormat="1" ht="15.75" customHeight="1" x14ac:dyDescent="0.25">
      <c r="A30" s="45" t="s">
        <v>187</v>
      </c>
      <c r="B30" s="58"/>
      <c r="C30" s="58"/>
      <c r="D30" s="58"/>
      <c r="E30" s="45"/>
      <c r="F30" s="45"/>
      <c r="G30" s="45"/>
      <c r="H30" s="45"/>
      <c r="I30" s="45"/>
      <c r="J30" s="156"/>
      <c r="K30" s="156"/>
      <c r="L30" s="156"/>
      <c r="M30" s="70"/>
      <c r="N30" s="156"/>
      <c r="P30" s="51"/>
      <c r="Q30" s="27"/>
    </row>
    <row r="31" spans="1:17" s="403" customFormat="1" ht="15.75" customHeight="1" x14ac:dyDescent="0.25">
      <c r="A31" s="45" t="s">
        <v>309</v>
      </c>
      <c r="B31" s="45"/>
      <c r="C31" s="45"/>
      <c r="D31" s="45"/>
      <c r="E31" s="45"/>
      <c r="F31" s="45"/>
      <c r="G31" s="45"/>
      <c r="H31" s="45"/>
      <c r="I31" s="45"/>
      <c r="J31" s="156"/>
      <c r="K31" s="156"/>
      <c r="L31" s="156"/>
      <c r="M31" s="70"/>
      <c r="N31" s="156"/>
      <c r="P31" s="51"/>
      <c r="Q31" s="27"/>
    </row>
    <row r="32" spans="1:17" s="223" customFormat="1" ht="15.75" customHeight="1" x14ac:dyDescent="0.25">
      <c r="A32" s="59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70"/>
      <c r="M32" s="70"/>
      <c r="N32" s="156"/>
      <c r="P32" s="51"/>
      <c r="Q32" s="27"/>
    </row>
    <row r="33" spans="1:14" s="29" customFormat="1" ht="18.600000000000001" customHeight="1" x14ac:dyDescent="0.25">
      <c r="A33" s="439" t="s">
        <v>308</v>
      </c>
      <c r="B33" s="439"/>
      <c r="C33" s="439"/>
      <c r="D33" s="439"/>
      <c r="E33" s="439"/>
      <c r="F33" s="439"/>
      <c r="G33" s="439"/>
      <c r="H33" s="439"/>
      <c r="I33" s="439"/>
      <c r="J33"/>
      <c r="K33"/>
      <c r="L33"/>
      <c r="M33"/>
      <c r="N33"/>
    </row>
    <row r="34" spans="1:14" ht="15.6" x14ac:dyDescent="0.25">
      <c r="A34" s="440"/>
      <c r="B34" s="440">
        <v>2017</v>
      </c>
      <c r="C34" s="440">
        <v>2018</v>
      </c>
      <c r="D34" s="440">
        <v>2019</v>
      </c>
      <c r="E34" s="440">
        <v>2020</v>
      </c>
      <c r="F34" s="441"/>
      <c r="G34" s="441"/>
      <c r="H34" s="441"/>
      <c r="I34" s="441"/>
      <c r="J34" s="223"/>
      <c r="K34" s="223"/>
    </row>
    <row r="35" spans="1:14" s="223" customFormat="1" ht="14.4" x14ac:dyDescent="0.25">
      <c r="A35" s="442"/>
      <c r="B35" s="667" t="s">
        <v>39</v>
      </c>
      <c r="C35" s="668"/>
      <c r="D35" s="668"/>
      <c r="E35" s="669"/>
      <c r="F35" s="403"/>
      <c r="G35" s="403"/>
      <c r="H35" s="403"/>
      <c r="I35" s="403"/>
    </row>
    <row r="36" spans="1:14" ht="13.8" x14ac:dyDescent="0.25">
      <c r="A36" s="443" t="s">
        <v>125</v>
      </c>
      <c r="B36" s="444">
        <v>0</v>
      </c>
      <c r="C36" s="444">
        <v>0</v>
      </c>
      <c r="D36" s="444">
        <v>14751.48</v>
      </c>
      <c r="E36" s="445">
        <v>0</v>
      </c>
      <c r="F36" s="403"/>
      <c r="G36" s="403"/>
      <c r="H36" s="403"/>
      <c r="I36" s="401"/>
      <c r="J36" s="223"/>
      <c r="K36" s="223"/>
    </row>
    <row r="37" spans="1:14" ht="13.8" x14ac:dyDescent="0.25">
      <c r="A37" s="446" t="s">
        <v>37</v>
      </c>
      <c r="B37" s="447">
        <v>13931.13</v>
      </c>
      <c r="C37" s="447">
        <v>91289.56</v>
      </c>
      <c r="D37" s="447">
        <v>4553.84</v>
      </c>
      <c r="E37" s="448">
        <v>66584</v>
      </c>
      <c r="F37" s="403"/>
      <c r="G37" s="403"/>
      <c r="H37" s="403"/>
      <c r="I37" s="449"/>
      <c r="J37" s="223"/>
      <c r="K37" s="223"/>
    </row>
    <row r="38" spans="1:14" ht="13.8" x14ac:dyDescent="0.25">
      <c r="A38" s="446" t="s">
        <v>4</v>
      </c>
      <c r="B38" s="447">
        <v>0</v>
      </c>
      <c r="C38" s="447">
        <v>0</v>
      </c>
      <c r="D38" s="447">
        <v>23000</v>
      </c>
      <c r="E38" s="450">
        <v>0</v>
      </c>
      <c r="F38" s="403"/>
      <c r="G38" s="403"/>
      <c r="H38" s="403"/>
      <c r="I38" s="449"/>
      <c r="J38" s="223"/>
      <c r="K38" s="223"/>
    </row>
    <row r="39" spans="1:14" ht="13.8" x14ac:dyDescent="0.25">
      <c r="A39" s="446" t="s">
        <v>6</v>
      </c>
      <c r="B39" s="447">
        <v>70329.100000000006</v>
      </c>
      <c r="C39" s="447">
        <v>38345.21</v>
      </c>
      <c r="D39" s="447">
        <v>30405.66</v>
      </c>
      <c r="E39" s="448">
        <v>44707</v>
      </c>
      <c r="F39" s="403"/>
      <c r="G39" s="403"/>
      <c r="H39" s="403"/>
      <c r="I39" s="449"/>
      <c r="J39" s="223"/>
      <c r="K39" s="223"/>
    </row>
    <row r="40" spans="1:14" ht="13.8" x14ac:dyDescent="0.25">
      <c r="A40" s="446" t="s">
        <v>10</v>
      </c>
      <c r="B40" s="447">
        <v>49452.42</v>
      </c>
      <c r="C40" s="447">
        <v>39878.160000000003</v>
      </c>
      <c r="D40" s="447">
        <v>33551.699999999997</v>
      </c>
      <c r="E40" s="448">
        <v>63484</v>
      </c>
      <c r="F40" s="403"/>
      <c r="G40" s="403"/>
      <c r="H40" s="403"/>
      <c r="I40" s="449"/>
      <c r="J40" s="223"/>
      <c r="K40" s="223"/>
    </row>
    <row r="41" spans="1:14" ht="13.8" x14ac:dyDescent="0.25">
      <c r="A41" s="446" t="s">
        <v>13</v>
      </c>
      <c r="B41" s="447">
        <v>172805.22</v>
      </c>
      <c r="C41" s="447">
        <v>91460.52</v>
      </c>
      <c r="D41" s="447">
        <v>113531.69</v>
      </c>
      <c r="E41" s="448">
        <v>141092</v>
      </c>
      <c r="F41" s="403"/>
      <c r="G41" s="403"/>
      <c r="H41" s="403"/>
      <c r="I41" s="449"/>
      <c r="J41" s="223"/>
      <c r="K41" s="223"/>
    </row>
    <row r="42" spans="1:14" ht="13.8" x14ac:dyDescent="0.25">
      <c r="A42" s="446" t="s">
        <v>16</v>
      </c>
      <c r="B42" s="447">
        <v>4000.01</v>
      </c>
      <c r="C42" s="447">
        <v>4801.8900000000003</v>
      </c>
      <c r="D42" s="447">
        <v>8693.5499999999993</v>
      </c>
      <c r="E42" s="448">
        <v>24946</v>
      </c>
      <c r="F42" s="403"/>
      <c r="G42" s="403"/>
      <c r="H42" s="403"/>
      <c r="I42" s="449"/>
      <c r="J42" s="223"/>
      <c r="K42" s="223"/>
    </row>
    <row r="43" spans="1:14" ht="13.8" x14ac:dyDescent="0.25">
      <c r="A43" s="446" t="s">
        <v>36</v>
      </c>
      <c r="B43" s="447">
        <v>17918.189999999999</v>
      </c>
      <c r="C43" s="447">
        <v>12500</v>
      </c>
      <c r="D43" s="447">
        <v>146888</v>
      </c>
      <c r="E43" s="448">
        <v>21404</v>
      </c>
      <c r="F43" s="403"/>
      <c r="G43" s="403"/>
      <c r="H43" s="403"/>
      <c r="I43" s="449"/>
      <c r="J43" s="223"/>
      <c r="K43" s="223"/>
    </row>
    <row r="44" spans="1:14" ht="13.8" x14ac:dyDescent="0.25">
      <c r="A44" s="446" t="s">
        <v>23</v>
      </c>
      <c r="B44" s="447">
        <v>44627.37</v>
      </c>
      <c r="C44" s="447">
        <v>13153.35</v>
      </c>
      <c r="D44" s="447">
        <v>13717.8</v>
      </c>
      <c r="E44" s="448">
        <v>16663</v>
      </c>
      <c r="F44" s="403"/>
      <c r="G44" s="403"/>
      <c r="H44" s="403"/>
      <c r="I44" s="449"/>
      <c r="J44" s="223"/>
      <c r="K44" s="223"/>
    </row>
    <row r="45" spans="1:14" ht="13.8" x14ac:dyDescent="0.25">
      <c r="A45" s="446" t="s">
        <v>28</v>
      </c>
      <c r="B45" s="447">
        <v>0</v>
      </c>
      <c r="C45" s="447">
        <v>0</v>
      </c>
      <c r="D45" s="447">
        <v>0</v>
      </c>
      <c r="E45" s="448">
        <v>13391</v>
      </c>
      <c r="F45" s="403"/>
      <c r="G45" s="403"/>
      <c r="H45" s="403"/>
      <c r="I45" s="403"/>
      <c r="J45" s="223"/>
      <c r="K45" s="223"/>
    </row>
    <row r="46" spans="1:14" ht="13.8" x14ac:dyDescent="0.25">
      <c r="A46" s="446" t="s">
        <v>208</v>
      </c>
      <c r="B46" s="447">
        <v>0</v>
      </c>
      <c r="C46" s="447">
        <v>141</v>
      </c>
      <c r="D46" s="447">
        <v>114</v>
      </c>
      <c r="E46" s="450">
        <v>0</v>
      </c>
      <c r="F46" s="403"/>
      <c r="G46" s="403"/>
      <c r="H46" s="403"/>
      <c r="I46" s="403"/>
      <c r="J46" s="223"/>
      <c r="K46" s="223"/>
    </row>
    <row r="47" spans="1:14" ht="13.8" x14ac:dyDescent="0.25">
      <c r="A47" s="446"/>
      <c r="B47" s="447"/>
      <c r="C47" s="447"/>
      <c r="D47" s="447"/>
      <c r="E47" s="450"/>
      <c r="F47" s="403"/>
      <c r="G47" s="403"/>
      <c r="H47" s="403"/>
      <c r="I47" s="403"/>
      <c r="J47" s="223"/>
      <c r="K47" s="223"/>
    </row>
    <row r="48" spans="1:14" ht="13.8" x14ac:dyDescent="0.25">
      <c r="A48" s="451" t="s">
        <v>35</v>
      </c>
      <c r="B48" s="452">
        <f>SUM(B36:B46)</f>
        <v>373063.44</v>
      </c>
      <c r="C48" s="452">
        <f>SUM(C36:C46)</f>
        <v>291569.69</v>
      </c>
      <c r="D48" s="452">
        <f>SUM(D36:D46)</f>
        <v>389207.72</v>
      </c>
      <c r="E48" s="452">
        <f>SUM(E36:E46)</f>
        <v>392271</v>
      </c>
      <c r="F48" s="403"/>
      <c r="G48" s="403"/>
      <c r="H48" s="403"/>
      <c r="I48" s="403"/>
      <c r="J48" s="223"/>
      <c r="K48" s="223"/>
    </row>
    <row r="49" spans="1:11" x14ac:dyDescent="0.25">
      <c r="A49" s="403"/>
      <c r="B49" s="403"/>
      <c r="C49" s="403"/>
      <c r="D49" s="403"/>
      <c r="E49" s="403"/>
      <c r="F49" s="403"/>
      <c r="G49" s="403"/>
      <c r="H49" s="403"/>
      <c r="I49" s="403"/>
      <c r="J49" s="223"/>
      <c r="K49" s="223"/>
    </row>
    <row r="50" spans="1:11" ht="13.8" x14ac:dyDescent="0.25">
      <c r="A50" s="45" t="s">
        <v>188</v>
      </c>
      <c r="B50" s="438"/>
      <c r="C50" s="403"/>
      <c r="D50" s="403"/>
      <c r="E50" s="403"/>
      <c r="F50" s="403"/>
      <c r="G50" s="403"/>
      <c r="H50" s="403"/>
      <c r="I50" s="403"/>
      <c r="J50" s="223"/>
      <c r="K50" s="223"/>
    </row>
  </sheetData>
  <mergeCells count="5">
    <mergeCell ref="B5:L5"/>
    <mergeCell ref="A15:N15"/>
    <mergeCell ref="D19:J19"/>
    <mergeCell ref="D24:J24"/>
    <mergeCell ref="B35:E35"/>
  </mergeCells>
  <pageMargins left="0.75" right="0.17" top="1" bottom="0.17" header="0.17" footer="0.17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CCEE-FFFD-4938-8B9A-5ACD910FD691}">
  <sheetPr>
    <pageSetUpPr fitToPage="1"/>
  </sheetPr>
  <dimension ref="A1:H59"/>
  <sheetViews>
    <sheetView showWhiteSpace="0" topLeftCell="A35" zoomScaleNormal="100" workbookViewId="0">
      <selection activeCell="G47" sqref="G47"/>
    </sheetView>
  </sheetViews>
  <sheetFormatPr defaultColWidth="8.88671875" defaultRowHeight="13.2" x14ac:dyDescent="0.25"/>
  <cols>
    <col min="1" max="1" width="51.21875" style="272" customWidth="1"/>
    <col min="2" max="4" width="12.88671875" style="272" customWidth="1"/>
    <col min="5" max="5" width="21.5546875" style="272" customWidth="1"/>
    <col min="6" max="7" width="12.88671875" style="272" customWidth="1"/>
    <col min="8" max="8" width="21.5546875" style="272" customWidth="1"/>
    <col min="9" max="16384" width="8.88671875" style="272"/>
  </cols>
  <sheetData>
    <row r="1" spans="1:8" s="289" customFormat="1" ht="23.4" customHeight="1" x14ac:dyDescent="0.25">
      <c r="A1" s="670" t="s">
        <v>318</v>
      </c>
      <c r="B1" s="671"/>
      <c r="C1" s="671"/>
      <c r="D1" s="671"/>
      <c r="E1" s="342"/>
      <c r="F1" s="342"/>
      <c r="G1" s="342"/>
      <c r="H1" s="342"/>
    </row>
    <row r="2" spans="1:8" ht="37.799999999999997" customHeight="1" x14ac:dyDescent="0.25">
      <c r="A2" s="212"/>
      <c r="B2" s="330" t="s">
        <v>56</v>
      </c>
      <c r="C2" s="465" t="s">
        <v>264</v>
      </c>
      <c r="D2" s="464" t="s">
        <v>265</v>
      </c>
      <c r="E2" s="331" t="s">
        <v>325</v>
      </c>
      <c r="F2" s="463" t="s">
        <v>264</v>
      </c>
      <c r="G2" s="463" t="s">
        <v>265</v>
      </c>
      <c r="H2" s="332" t="s">
        <v>326</v>
      </c>
    </row>
    <row r="3" spans="1:8" ht="16.2" customHeight="1" x14ac:dyDescent="0.25">
      <c r="A3" s="213"/>
      <c r="B3" s="214" t="s">
        <v>39</v>
      </c>
      <c r="C3" s="672" t="s">
        <v>236</v>
      </c>
      <c r="D3" s="673"/>
      <c r="E3" s="674"/>
      <c r="F3" s="675" t="s">
        <v>237</v>
      </c>
      <c r="G3" s="676"/>
      <c r="H3" s="677"/>
    </row>
    <row r="4" spans="1:8" ht="13.8" x14ac:dyDescent="0.25">
      <c r="A4" s="180"/>
      <c r="B4" s="183"/>
      <c r="C4" s="190"/>
      <c r="D4" s="305"/>
      <c r="E4" s="333"/>
      <c r="F4" s="333"/>
      <c r="G4" s="333"/>
      <c r="H4" s="333"/>
    </row>
    <row r="5" spans="1:8" ht="13.8" x14ac:dyDescent="0.25">
      <c r="A5" s="179" t="s">
        <v>234</v>
      </c>
      <c r="B5" s="180"/>
      <c r="C5" s="190"/>
      <c r="D5" s="305"/>
      <c r="E5" s="334"/>
      <c r="F5" s="334"/>
      <c r="G5" s="334"/>
      <c r="H5" s="334"/>
    </row>
    <row r="6" spans="1:8" ht="14.4" x14ac:dyDescent="0.3">
      <c r="A6" s="182" t="s">
        <v>62</v>
      </c>
      <c r="B6" s="183">
        <v>1117195</v>
      </c>
      <c r="C6" s="181">
        <v>1117195</v>
      </c>
      <c r="D6" s="181">
        <v>1117195</v>
      </c>
      <c r="E6" s="343">
        <f>+D6-C6</f>
        <v>0</v>
      </c>
      <c r="F6" s="275">
        <f t="shared" ref="F6:G8" si="0">C6*1.10231125</f>
        <v>1231496.6169437501</v>
      </c>
      <c r="G6" s="275">
        <f t="shared" si="0"/>
        <v>1231496.6169437501</v>
      </c>
      <c r="H6" s="275">
        <f>+G6-F6</f>
        <v>0</v>
      </c>
    </row>
    <row r="7" spans="1:8" ht="14.4" x14ac:dyDescent="0.3">
      <c r="A7" s="182" t="s">
        <v>315</v>
      </c>
      <c r="B7" s="180"/>
      <c r="C7" s="183">
        <v>-90000</v>
      </c>
      <c r="D7" s="183">
        <v>-90000</v>
      </c>
      <c r="E7" s="343">
        <f>+D7-C7</f>
        <v>0</v>
      </c>
      <c r="F7" s="276">
        <f t="shared" si="0"/>
        <v>-99208.012500000012</v>
      </c>
      <c r="G7" s="276">
        <f t="shared" si="0"/>
        <v>-99208.012500000012</v>
      </c>
      <c r="H7" s="275">
        <f>+G7-F7</f>
        <v>0</v>
      </c>
    </row>
    <row r="8" spans="1:8" ht="14.4" x14ac:dyDescent="0.3">
      <c r="A8" s="182" t="s">
        <v>314</v>
      </c>
      <c r="B8" s="180"/>
      <c r="C8" s="181">
        <v>137800</v>
      </c>
      <c r="D8" s="181">
        <f>'Table 3 WTO Raw  '!$B$46</f>
        <v>225757.18117500006</v>
      </c>
      <c r="E8" s="343">
        <f>+D8-C8</f>
        <v>87957.181175000063</v>
      </c>
      <c r="F8" s="276">
        <f t="shared" si="0"/>
        <v>151898.49025</v>
      </c>
      <c r="G8" s="276">
        <f t="shared" si="0"/>
        <v>248854.6805774908</v>
      </c>
      <c r="H8" s="276">
        <f>+G8-F8</f>
        <v>96956.190327490796</v>
      </c>
    </row>
    <row r="9" spans="1:8" ht="13.8" x14ac:dyDescent="0.25">
      <c r="A9" s="179" t="s">
        <v>58</v>
      </c>
      <c r="B9" s="458">
        <f>SUM(B6:B7)</f>
        <v>1117195</v>
      </c>
      <c r="C9" s="462">
        <f>SUM(C6:C8)</f>
        <v>1164995</v>
      </c>
      <c r="D9" s="462">
        <f>SUM(D6:D8)</f>
        <v>1252952.181175</v>
      </c>
      <c r="E9" s="408">
        <f>+D9-C9</f>
        <v>87957.181175000034</v>
      </c>
      <c r="F9" s="344">
        <f>SUM(F6:F8)</f>
        <v>1284187.0946937501</v>
      </c>
      <c r="G9" s="344">
        <f>SUM(G6:G8)</f>
        <v>1381143.2850212408</v>
      </c>
      <c r="H9" s="277">
        <f>+G9-F9</f>
        <v>96956.19032749068</v>
      </c>
    </row>
    <row r="10" spans="1:8" ht="14.4" x14ac:dyDescent="0.3">
      <c r="A10" s="180"/>
      <c r="B10" s="183"/>
      <c r="C10" s="190"/>
      <c r="D10" s="335"/>
      <c r="E10" s="334"/>
      <c r="F10" s="278"/>
      <c r="G10" s="278"/>
      <c r="H10" s="345"/>
    </row>
    <row r="11" spans="1:8" ht="14.4" x14ac:dyDescent="0.3">
      <c r="A11" s="179" t="s">
        <v>235</v>
      </c>
      <c r="B11" s="183"/>
      <c r="C11" s="190"/>
      <c r="D11" s="335"/>
      <c r="E11" s="334"/>
      <c r="F11" s="278"/>
      <c r="G11" s="278"/>
      <c r="H11" s="345"/>
    </row>
    <row r="12" spans="1:8" ht="14.4" x14ac:dyDescent="0.3">
      <c r="A12" s="182" t="s">
        <v>63</v>
      </c>
      <c r="B12" s="215">
        <v>10300</v>
      </c>
      <c r="C12" s="215">
        <v>10300</v>
      </c>
      <c r="D12" s="215">
        <v>10300</v>
      </c>
      <c r="E12" s="392">
        <f>+D12-C12</f>
        <v>0</v>
      </c>
      <c r="F12" s="346">
        <f t="shared" ref="F12:G14" si="1">C12*1.10231125</f>
        <v>11353.805875</v>
      </c>
      <c r="G12" s="346">
        <f t="shared" si="1"/>
        <v>11353.805875</v>
      </c>
      <c r="H12" s="461">
        <f>+G12-F12</f>
        <v>0</v>
      </c>
    </row>
    <row r="13" spans="1:8" ht="14.4" x14ac:dyDescent="0.3">
      <c r="A13" s="182" t="s">
        <v>97</v>
      </c>
      <c r="B13" s="215">
        <v>2954</v>
      </c>
      <c r="C13" s="215">
        <v>0</v>
      </c>
      <c r="D13" s="215">
        <v>0</v>
      </c>
      <c r="E13" s="392">
        <f>+D13-C13</f>
        <v>0</v>
      </c>
      <c r="F13" s="346">
        <f t="shared" si="1"/>
        <v>0</v>
      </c>
      <c r="G13" s="346">
        <f t="shared" si="1"/>
        <v>0</v>
      </c>
      <c r="H13" s="393">
        <f>+G13-F13</f>
        <v>0</v>
      </c>
    </row>
    <row r="14" spans="1:8" ht="14.4" x14ac:dyDescent="0.3">
      <c r="A14" s="182" t="s">
        <v>64</v>
      </c>
      <c r="B14" s="215">
        <v>7090</v>
      </c>
      <c r="C14" s="215">
        <v>7090</v>
      </c>
      <c r="D14" s="215">
        <v>7090</v>
      </c>
      <c r="E14" s="392">
        <f>+D14-C14</f>
        <v>0</v>
      </c>
      <c r="F14" s="346">
        <f t="shared" si="1"/>
        <v>7815.3867625000003</v>
      </c>
      <c r="G14" s="346">
        <f t="shared" si="1"/>
        <v>7815.3867625000003</v>
      </c>
      <c r="H14" s="461">
        <f>+G14-F14</f>
        <v>0</v>
      </c>
    </row>
    <row r="15" spans="1:8" ht="14.4" x14ac:dyDescent="0.3">
      <c r="A15" s="180"/>
      <c r="B15" s="183"/>
      <c r="C15" s="190"/>
      <c r="D15" s="337"/>
      <c r="E15" s="392"/>
      <c r="F15" s="278"/>
      <c r="G15" s="346"/>
      <c r="H15" s="461"/>
    </row>
    <row r="16" spans="1:8" ht="14.4" x14ac:dyDescent="0.3">
      <c r="A16" s="182" t="s">
        <v>65</v>
      </c>
      <c r="B16" s="183"/>
      <c r="C16" s="190"/>
      <c r="D16" s="337"/>
      <c r="E16" s="392"/>
      <c r="F16" s="278"/>
      <c r="G16" s="346"/>
      <c r="H16" s="276"/>
    </row>
    <row r="17" spans="1:8" ht="14.4" x14ac:dyDescent="0.3">
      <c r="A17" s="185" t="s">
        <v>57</v>
      </c>
      <c r="B17" s="183">
        <v>1656</v>
      </c>
      <c r="C17" s="216">
        <v>1656</v>
      </c>
      <c r="D17" s="337">
        <v>1656</v>
      </c>
      <c r="E17" s="392">
        <f>+D17-C17</f>
        <v>0</v>
      </c>
      <c r="F17" s="275">
        <f>C17*1.10231125</f>
        <v>1825.4274300000002</v>
      </c>
      <c r="G17" s="346">
        <f>D17*1.10231125</f>
        <v>1825.4274300000002</v>
      </c>
      <c r="H17" s="276">
        <f>+G17-F17</f>
        <v>0</v>
      </c>
    </row>
    <row r="18" spans="1:8" ht="14.4" x14ac:dyDescent="0.3">
      <c r="A18" s="185" t="s">
        <v>59</v>
      </c>
      <c r="B18" s="184">
        <v>140000</v>
      </c>
      <c r="C18" s="460">
        <v>140000</v>
      </c>
      <c r="D18" s="336">
        <v>140000</v>
      </c>
      <c r="E18" s="392">
        <f>+D18-C18</f>
        <v>0</v>
      </c>
      <c r="F18" s="275">
        <f>C18*1.10231125</f>
        <v>154323.57500000001</v>
      </c>
      <c r="G18" s="346">
        <f>D18*1.10231125</f>
        <v>154323.57500000001</v>
      </c>
      <c r="H18" s="276">
        <f>+G18-F18</f>
        <v>0</v>
      </c>
    </row>
    <row r="19" spans="1:8" ht="13.8" x14ac:dyDescent="0.25">
      <c r="A19" s="179" t="s">
        <v>60</v>
      </c>
      <c r="B19" s="458">
        <f>SUM(B12:B18)</f>
        <v>162000</v>
      </c>
      <c r="C19" s="458">
        <f>SUM(C12:C18)</f>
        <v>159046</v>
      </c>
      <c r="D19" s="338">
        <f>SUM(D12:D18)</f>
        <v>159046</v>
      </c>
      <c r="E19" s="347">
        <f>+D19-C19</f>
        <v>0</v>
      </c>
      <c r="F19" s="344">
        <f>SUM(F12:F18)</f>
        <v>175318.1950675</v>
      </c>
      <c r="G19" s="344">
        <f>SUM(G12:G18)</f>
        <v>175318.1950675</v>
      </c>
      <c r="H19" s="277">
        <f>+G19-F19</f>
        <v>0</v>
      </c>
    </row>
    <row r="20" spans="1:8" ht="14.4" x14ac:dyDescent="0.3">
      <c r="A20" s="180"/>
      <c r="B20" s="183"/>
      <c r="C20" s="190"/>
      <c r="D20" s="335"/>
      <c r="E20" s="334"/>
      <c r="F20" s="278"/>
      <c r="G20" s="278"/>
      <c r="H20" s="276"/>
    </row>
    <row r="21" spans="1:8" ht="14.4" x14ac:dyDescent="0.3">
      <c r="A21" s="179" t="s">
        <v>61</v>
      </c>
      <c r="B21" s="183"/>
      <c r="C21" s="190"/>
      <c r="D21" s="335"/>
      <c r="E21" s="334"/>
      <c r="F21" s="278"/>
      <c r="G21" s="278"/>
      <c r="H21" s="276"/>
    </row>
    <row r="22" spans="1:8" ht="14.4" x14ac:dyDescent="0.3">
      <c r="A22" s="182" t="s">
        <v>238</v>
      </c>
      <c r="B22" s="389">
        <v>155780</v>
      </c>
      <c r="C22" s="190"/>
      <c r="D22" s="335"/>
      <c r="E22" s="334"/>
      <c r="F22" s="278"/>
      <c r="G22" s="278"/>
      <c r="H22" s="276"/>
    </row>
    <row r="23" spans="1:8" ht="14.4" x14ac:dyDescent="0.3">
      <c r="A23" s="185" t="s">
        <v>241</v>
      </c>
      <c r="B23" s="183"/>
      <c r="C23" s="186">
        <v>11730</v>
      </c>
      <c r="D23" s="186">
        <v>11730</v>
      </c>
      <c r="E23" s="343">
        <f>+D23-C23</f>
        <v>0</v>
      </c>
      <c r="F23" s="275">
        <f>C23*1.10231125</f>
        <v>12930.110962500001</v>
      </c>
      <c r="G23" s="275">
        <f>D23*1.10231125</f>
        <v>12930.110962500001</v>
      </c>
      <c r="H23" s="276">
        <f>+G23-F23</f>
        <v>0</v>
      </c>
    </row>
    <row r="24" spans="1:8" ht="14.4" x14ac:dyDescent="0.3">
      <c r="A24" s="185" t="s">
        <v>242</v>
      </c>
      <c r="B24" s="183"/>
      <c r="C24" s="186">
        <v>130161</v>
      </c>
      <c r="D24" s="186">
        <v>130161</v>
      </c>
      <c r="E24" s="343">
        <f>+D24-C24</f>
        <v>0</v>
      </c>
      <c r="F24" s="275">
        <f>C24*1.10231125</f>
        <v>143477.93461125001</v>
      </c>
      <c r="G24" s="275">
        <f>D24*1.10231125</f>
        <v>143477.93461125001</v>
      </c>
      <c r="H24" s="276">
        <f>+G24-F24</f>
        <v>0</v>
      </c>
    </row>
    <row r="25" spans="1:8" ht="14.4" x14ac:dyDescent="0.3">
      <c r="A25" s="185"/>
      <c r="B25" s="183"/>
      <c r="C25" s="337"/>
      <c r="D25" s="337"/>
      <c r="E25" s="343"/>
      <c r="F25" s="275"/>
      <c r="G25" s="275"/>
      <c r="H25" s="276"/>
    </row>
    <row r="26" spans="1:8" ht="14.4" x14ac:dyDescent="0.3">
      <c r="A26" s="182" t="s">
        <v>239</v>
      </c>
      <c r="B26" s="183">
        <v>2000</v>
      </c>
      <c r="C26" s="337"/>
      <c r="D26" s="337"/>
      <c r="E26" s="343"/>
      <c r="F26" s="275"/>
      <c r="G26" s="275"/>
      <c r="H26" s="276"/>
    </row>
    <row r="27" spans="1:8" ht="14.4" x14ac:dyDescent="0.3">
      <c r="A27" s="185" t="s">
        <v>241</v>
      </c>
      <c r="B27" s="183"/>
      <c r="C27" s="337">
        <v>0</v>
      </c>
      <c r="D27" s="337">
        <v>0</v>
      </c>
      <c r="E27" s="343">
        <f>+D27-C27</f>
        <v>0</v>
      </c>
      <c r="F27" s="275">
        <f>C27*1.10231125</f>
        <v>0</v>
      </c>
      <c r="G27" s="275">
        <f>D27*1.10231125</f>
        <v>0</v>
      </c>
      <c r="H27" s="276">
        <f>+G27-F27</f>
        <v>0</v>
      </c>
    </row>
    <row r="28" spans="1:8" ht="14.4" x14ac:dyDescent="0.3">
      <c r="A28" s="185" t="s">
        <v>242</v>
      </c>
      <c r="B28" s="183"/>
      <c r="C28" s="337">
        <v>0</v>
      </c>
      <c r="D28" s="337">
        <v>0</v>
      </c>
      <c r="E28" s="343">
        <f>+D28-C28</f>
        <v>0</v>
      </c>
      <c r="F28" s="275">
        <f>C28*1.10231125</f>
        <v>0</v>
      </c>
      <c r="G28" s="275">
        <f>D28*1.10231125</f>
        <v>0</v>
      </c>
      <c r="H28" s="276">
        <f>+G28-F28</f>
        <v>0</v>
      </c>
    </row>
    <row r="29" spans="1:8" ht="14.4" x14ac:dyDescent="0.3">
      <c r="A29" s="185"/>
      <c r="B29" s="183"/>
      <c r="C29" s="337"/>
      <c r="D29" s="337"/>
      <c r="E29" s="343"/>
      <c r="F29" s="275"/>
      <c r="G29" s="275"/>
      <c r="H29" s="276"/>
    </row>
    <row r="30" spans="1:8" ht="14.4" x14ac:dyDescent="0.3">
      <c r="A30" s="182" t="s">
        <v>243</v>
      </c>
      <c r="B30" s="183">
        <v>56750</v>
      </c>
      <c r="C30" s="337"/>
      <c r="D30" s="337"/>
      <c r="E30" s="343"/>
      <c r="F30" s="275"/>
      <c r="G30" s="275"/>
      <c r="H30" s="276"/>
    </row>
    <row r="31" spans="1:8" ht="14.4" x14ac:dyDescent="0.3">
      <c r="A31" s="185" t="s">
        <v>241</v>
      </c>
      <c r="B31" s="183"/>
      <c r="C31" s="186">
        <v>16935</v>
      </c>
      <c r="D31" s="186">
        <v>16935</v>
      </c>
      <c r="E31" s="343">
        <f>+D31-C31</f>
        <v>0</v>
      </c>
      <c r="F31" s="275">
        <f>C31*1.10231125</f>
        <v>18667.641018750001</v>
      </c>
      <c r="G31" s="275">
        <f>D31*1.10231125</f>
        <v>18667.641018750001</v>
      </c>
      <c r="H31" s="276">
        <f>+G31-F31</f>
        <v>0</v>
      </c>
    </row>
    <row r="32" spans="1:8" ht="14.4" x14ac:dyDescent="0.3">
      <c r="A32" s="185" t="s">
        <v>242</v>
      </c>
      <c r="B32" s="183"/>
      <c r="C32" s="186">
        <v>38845</v>
      </c>
      <c r="D32" s="186">
        <v>38845</v>
      </c>
      <c r="E32" s="343">
        <f>+D32-C32</f>
        <v>0</v>
      </c>
      <c r="F32" s="275">
        <f>C32*1.10231125</f>
        <v>42819.280506250005</v>
      </c>
      <c r="G32" s="275">
        <f>D32*1.10231125</f>
        <v>42819.280506250005</v>
      </c>
      <c r="H32" s="276">
        <f>+G32-F32</f>
        <v>0</v>
      </c>
    </row>
    <row r="33" spans="1:8" ht="14.4" x14ac:dyDescent="0.3">
      <c r="A33" s="185"/>
      <c r="B33" s="183"/>
      <c r="C33" s="389"/>
      <c r="D33" s="389"/>
      <c r="E33" s="343"/>
      <c r="F33" s="275"/>
      <c r="G33" s="275"/>
      <c r="H33" s="276"/>
    </row>
    <row r="34" spans="1:8" ht="14.4" x14ac:dyDescent="0.3">
      <c r="A34" s="182" t="s">
        <v>240</v>
      </c>
      <c r="B34" s="184">
        <v>7650</v>
      </c>
      <c r="C34" s="187"/>
      <c r="D34" s="187"/>
      <c r="E34" s="343"/>
      <c r="F34" s="275"/>
      <c r="G34" s="275"/>
      <c r="H34" s="276"/>
    </row>
    <row r="35" spans="1:8" ht="14.4" x14ac:dyDescent="0.3">
      <c r="A35" s="185" t="s">
        <v>241</v>
      </c>
      <c r="B35" s="184"/>
      <c r="C35" s="187">
        <v>7040</v>
      </c>
      <c r="D35" s="187">
        <v>7040</v>
      </c>
      <c r="E35" s="343">
        <f>+D35-C35</f>
        <v>0</v>
      </c>
      <c r="F35" s="275">
        <f>C35*1.10231125</f>
        <v>7760.2712000000001</v>
      </c>
      <c r="G35" s="275">
        <f>D35*1.10231125</f>
        <v>7760.2712000000001</v>
      </c>
      <c r="H35" s="276">
        <f>+G35-F35</f>
        <v>0</v>
      </c>
    </row>
    <row r="36" spans="1:8" ht="14.4" x14ac:dyDescent="0.3">
      <c r="A36" s="185" t="s">
        <v>242</v>
      </c>
      <c r="B36" s="184"/>
      <c r="C36" s="187">
        <v>6677</v>
      </c>
      <c r="D36" s="187">
        <v>6677</v>
      </c>
      <c r="E36" s="343">
        <f>+D36-C36</f>
        <v>0</v>
      </c>
      <c r="F36" s="275">
        <f>C36*1.10231125</f>
        <v>7360.1322162500001</v>
      </c>
      <c r="G36" s="275">
        <f>D36*1.10231125</f>
        <v>7360.1322162500001</v>
      </c>
      <c r="H36" s="276">
        <f>+G36-F36</f>
        <v>0</v>
      </c>
    </row>
    <row r="37" spans="1:8" ht="14.4" x14ac:dyDescent="0.3">
      <c r="A37" s="185"/>
      <c r="B37" s="184"/>
      <c r="C37" s="391"/>
      <c r="D37" s="391"/>
      <c r="E37" s="343"/>
      <c r="F37" s="275"/>
      <c r="G37" s="275"/>
      <c r="H37" s="276"/>
    </row>
    <row r="38" spans="1:8" ht="14.4" x14ac:dyDescent="0.3">
      <c r="A38" s="182" t="s">
        <v>263</v>
      </c>
      <c r="B38" s="184">
        <v>9600</v>
      </c>
      <c r="C38" s="391"/>
      <c r="D38" s="391"/>
      <c r="E38" s="343"/>
      <c r="F38" s="275"/>
      <c r="G38" s="275"/>
      <c r="H38" s="276"/>
    </row>
    <row r="39" spans="1:8" ht="14.4" x14ac:dyDescent="0.3">
      <c r="A39" s="185" t="s">
        <v>241</v>
      </c>
      <c r="B39" s="184"/>
      <c r="C39" s="391">
        <v>9946</v>
      </c>
      <c r="D39" s="391">
        <v>9946</v>
      </c>
      <c r="E39" s="343">
        <f>+D39-C39</f>
        <v>0</v>
      </c>
      <c r="F39" s="275">
        <f>C39*1.10231125</f>
        <v>10963.587692500001</v>
      </c>
      <c r="G39" s="275">
        <f>D39*1.10231125</f>
        <v>10963.587692500001</v>
      </c>
      <c r="H39" s="276">
        <f>+G39-F39</f>
        <v>0</v>
      </c>
    </row>
    <row r="40" spans="1:8" ht="14.4" x14ac:dyDescent="0.3">
      <c r="A40" s="185" t="s">
        <v>242</v>
      </c>
      <c r="B40" s="184"/>
      <c r="C40" s="391">
        <v>7200</v>
      </c>
      <c r="D40" s="391">
        <v>7200</v>
      </c>
      <c r="E40" s="343">
        <f>+D40-C40</f>
        <v>0</v>
      </c>
      <c r="F40" s="275">
        <f>C40*1.10231125</f>
        <v>7936.6410000000005</v>
      </c>
      <c r="G40" s="275">
        <f>D40*1.10231125</f>
        <v>7936.6410000000005</v>
      </c>
      <c r="H40" s="276">
        <f>+G40-F40</f>
        <v>0</v>
      </c>
    </row>
    <row r="41" spans="1:8" ht="14.4" x14ac:dyDescent="0.3">
      <c r="A41" s="185"/>
      <c r="B41" s="184"/>
      <c r="C41" s="459"/>
      <c r="D41" s="391"/>
      <c r="E41" s="343"/>
      <c r="F41" s="275"/>
      <c r="G41" s="275"/>
      <c r="H41" s="276"/>
    </row>
    <row r="42" spans="1:8" ht="13.8" x14ac:dyDescent="0.25">
      <c r="A42" s="179" t="s">
        <v>52</v>
      </c>
      <c r="B42" s="458">
        <f>B22+B26+B30+B34+B38</f>
        <v>231780</v>
      </c>
      <c r="C42" s="458">
        <f>SUM(C23:C40)</f>
        <v>228534</v>
      </c>
      <c r="D42" s="458">
        <f>SUM(D23:D40)</f>
        <v>228534</v>
      </c>
      <c r="E42" s="408">
        <f>+D42-C42</f>
        <v>0</v>
      </c>
      <c r="F42" s="344">
        <f>SUM(F23:F40)</f>
        <v>251915.59920750002</v>
      </c>
      <c r="G42" s="344">
        <f>SUM(G23:G40)</f>
        <v>251915.59920750002</v>
      </c>
      <c r="H42" s="277">
        <f>+G42-F42</f>
        <v>0</v>
      </c>
    </row>
    <row r="43" spans="1:8" ht="14.4" x14ac:dyDescent="0.3">
      <c r="A43" s="188"/>
      <c r="B43" s="183"/>
      <c r="C43" s="190"/>
      <c r="D43" s="457"/>
      <c r="E43" s="343"/>
      <c r="F43" s="275"/>
      <c r="G43" s="275"/>
      <c r="H43" s="276"/>
    </row>
    <row r="44" spans="1:8" ht="17.399999999999999" x14ac:dyDescent="0.55000000000000004">
      <c r="A44" s="188" t="s">
        <v>84</v>
      </c>
      <c r="B44" s="458">
        <f>B9+B19+B42</f>
        <v>1510975</v>
      </c>
      <c r="C44" s="458">
        <f>C9+C19+C42</f>
        <v>1552575</v>
      </c>
      <c r="D44" s="339">
        <f>D9+D19+D42</f>
        <v>1640532.181175</v>
      </c>
      <c r="E44" s="408">
        <f>+D44-C44</f>
        <v>87957.181175000034</v>
      </c>
      <c r="F44" s="344">
        <f>F9+F19+F42</f>
        <v>1711420.8889687501</v>
      </c>
      <c r="G44" s="344">
        <f>G9+G19+G42</f>
        <v>1808377.0792962408</v>
      </c>
      <c r="H44" s="277">
        <f>+G44-F44</f>
        <v>96956.19032749068</v>
      </c>
    </row>
    <row r="45" spans="1:8" ht="14.4" x14ac:dyDescent="0.3">
      <c r="A45" s="188"/>
      <c r="B45" s="183"/>
      <c r="C45" s="190"/>
      <c r="D45" s="457"/>
      <c r="E45" s="334"/>
      <c r="F45" s="278"/>
      <c r="G45" s="275"/>
      <c r="H45" s="276"/>
    </row>
    <row r="46" spans="1:8" ht="21.6" customHeight="1" x14ac:dyDescent="0.3">
      <c r="A46" s="182" t="s">
        <v>221</v>
      </c>
      <c r="B46" s="189"/>
      <c r="C46" s="189">
        <v>805716.17136267084</v>
      </c>
      <c r="D46" s="101">
        <f>G46/1.10231125</f>
        <v>1052334.3565621779</v>
      </c>
      <c r="E46" s="389">
        <f>+D46-C46</f>
        <v>246618.18519950705</v>
      </c>
      <c r="F46" s="276">
        <v>888150</v>
      </c>
      <c r="G46" s="276">
        <v>1160000</v>
      </c>
      <c r="H46" s="276">
        <f>+G46-F46</f>
        <v>271850</v>
      </c>
    </row>
    <row r="47" spans="1:8" ht="14.4" x14ac:dyDescent="0.3">
      <c r="A47" s="182"/>
      <c r="B47" s="183"/>
      <c r="C47" s="189"/>
      <c r="D47" s="101"/>
      <c r="E47" s="389"/>
      <c r="F47" s="278"/>
      <c r="G47" s="278"/>
      <c r="H47" s="276"/>
    </row>
    <row r="48" spans="1:8" ht="21.6" customHeight="1" x14ac:dyDescent="0.3">
      <c r="A48" s="182" t="s">
        <v>220</v>
      </c>
      <c r="B48" s="183"/>
      <c r="C48" s="189">
        <v>317514.67654893297</v>
      </c>
      <c r="D48" s="101">
        <f>G48/1.10231125</f>
        <v>317514.67654893297</v>
      </c>
      <c r="E48" s="389">
        <f>+D48-C48</f>
        <v>0</v>
      </c>
      <c r="F48" s="276">
        <v>350000</v>
      </c>
      <c r="G48" s="276">
        <v>350000</v>
      </c>
      <c r="H48" s="276">
        <f>+G48-F48</f>
        <v>0</v>
      </c>
    </row>
    <row r="49" spans="1:8" ht="14.4" x14ac:dyDescent="0.3">
      <c r="A49" s="182"/>
      <c r="B49" s="183"/>
      <c r="C49" s="189"/>
      <c r="D49" s="101"/>
      <c r="E49" s="389"/>
      <c r="F49" s="278"/>
      <c r="G49" s="278"/>
      <c r="H49" s="276"/>
    </row>
    <row r="50" spans="1:8" ht="14.4" x14ac:dyDescent="0.3">
      <c r="A50" s="182" t="s">
        <v>217</v>
      </c>
      <c r="B50" s="183"/>
      <c r="C50" s="189">
        <f>F50/1.10231125</f>
        <v>68038.859260485639</v>
      </c>
      <c r="D50" s="101">
        <f>G50/1.10231125</f>
        <v>99790.32691537893</v>
      </c>
      <c r="E50" s="389">
        <f>+D50-C50</f>
        <v>31751.467654893291</v>
      </c>
      <c r="F50" s="276">
        <v>75000</v>
      </c>
      <c r="G50" s="276">
        <v>110000</v>
      </c>
      <c r="H50" s="276">
        <f>+G50-F50</f>
        <v>35000</v>
      </c>
    </row>
    <row r="51" spans="1:8" ht="14.4" x14ac:dyDescent="0.3">
      <c r="A51" s="188"/>
      <c r="B51" s="183"/>
      <c r="C51" s="190"/>
      <c r="D51" s="340"/>
      <c r="E51" s="389"/>
      <c r="F51" s="278"/>
      <c r="G51" s="456"/>
      <c r="H51" s="276"/>
    </row>
    <row r="52" spans="1:8" ht="21.6" customHeight="1" x14ac:dyDescent="0.25">
      <c r="A52" s="455" t="s">
        <v>219</v>
      </c>
      <c r="B52" s="454"/>
      <c r="C52" s="453">
        <f>C44+C46+C48+C50</f>
        <v>2743844.7071720897</v>
      </c>
      <c r="D52" s="341">
        <f>D44+D46+D48+D50</f>
        <v>3110171.54120149</v>
      </c>
      <c r="E52" s="604">
        <f>+D52-C52</f>
        <v>366326.83402940026</v>
      </c>
      <c r="F52" s="348">
        <f>F44+F46+F48+F50</f>
        <v>3024570.8889687499</v>
      </c>
      <c r="G52" s="348">
        <f>G44+G46+G48+G50</f>
        <v>3428377.0792962406</v>
      </c>
      <c r="H52" s="396">
        <f>+G52-F52</f>
        <v>403806.19032749068</v>
      </c>
    </row>
    <row r="53" spans="1:8" ht="13.8" x14ac:dyDescent="0.25">
      <c r="A53" s="57"/>
      <c r="B53" s="190"/>
      <c r="C53" s="190"/>
      <c r="D53" s="190"/>
      <c r="E53" s="273"/>
      <c r="F53" s="273"/>
      <c r="G53" s="273"/>
      <c r="H53" s="273"/>
    </row>
    <row r="54" spans="1:8" s="273" customFormat="1" ht="13.8" x14ac:dyDescent="0.25">
      <c r="A54" s="273" t="s">
        <v>189</v>
      </c>
      <c r="B54" s="274"/>
      <c r="D54" s="190"/>
    </row>
    <row r="55" spans="1:8" s="273" customFormat="1" ht="13.8" x14ac:dyDescent="0.25">
      <c r="A55" s="57" t="s">
        <v>244</v>
      </c>
      <c r="B55" s="274"/>
      <c r="D55" s="190"/>
    </row>
    <row r="56" spans="1:8" s="273" customFormat="1" ht="13.8" x14ac:dyDescent="0.25">
      <c r="A56" s="57" t="s">
        <v>149</v>
      </c>
      <c r="B56" s="190"/>
      <c r="C56" s="190"/>
      <c r="D56" s="190"/>
    </row>
    <row r="57" spans="1:8" s="273" customFormat="1" ht="13.8" x14ac:dyDescent="0.25">
      <c r="A57" s="57" t="s">
        <v>148</v>
      </c>
      <c r="B57" s="190"/>
      <c r="C57" s="190"/>
      <c r="D57" s="190"/>
    </row>
    <row r="58" spans="1:8" s="273" customFormat="1" ht="13.8" x14ac:dyDescent="0.25">
      <c r="A58" s="273" t="s">
        <v>147</v>
      </c>
    </row>
    <row r="59" spans="1:8" ht="13.8" x14ac:dyDescent="0.25">
      <c r="A59" s="273"/>
      <c r="B59" s="273"/>
      <c r="C59" s="273"/>
      <c r="D59" s="273"/>
      <c r="E59" s="273"/>
      <c r="F59" s="273"/>
      <c r="G59" s="273"/>
      <c r="H59" s="273"/>
    </row>
  </sheetData>
  <mergeCells count="3">
    <mergeCell ref="A1:D1"/>
    <mergeCell ref="C3:E3"/>
    <mergeCell ref="F3:H3"/>
  </mergeCells>
  <printOptions horizontalCentered="1" verticalCentered="1"/>
  <pageMargins left="0.5" right="0.17" top="0.5" bottom="0.17" header="0.17" footer="0.17"/>
  <pageSetup scale="66" orientation="landscape" r:id="rId1"/>
  <ignoredErrors>
    <ignoredError sqref="E42 E52 E9 E19 E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65"/>
  <sheetViews>
    <sheetView topLeftCell="A47" zoomScale="75" zoomScaleNormal="75" workbookViewId="0">
      <selection activeCell="A68" sqref="A68"/>
    </sheetView>
  </sheetViews>
  <sheetFormatPr defaultColWidth="8.88671875" defaultRowHeight="14.4" x14ac:dyDescent="0.3"/>
  <cols>
    <col min="1" max="1" width="33.109375" style="350" customWidth="1"/>
    <col min="2" max="2" width="23.88671875" style="350" customWidth="1"/>
    <col min="3" max="3" width="14.88671875" style="350" customWidth="1"/>
    <col min="4" max="4" width="16.21875" style="350" customWidth="1"/>
    <col min="5" max="7" width="22.77734375" style="350" customWidth="1"/>
    <col min="8" max="8" width="15.21875" style="350" customWidth="1"/>
    <col min="9" max="10" width="22.77734375" style="350" customWidth="1"/>
    <col min="11" max="11" width="25.33203125" style="350" customWidth="1"/>
    <col min="12" max="12" width="8.88671875" style="350"/>
    <col min="13" max="18" width="20.6640625" style="350" customWidth="1"/>
    <col min="19" max="16384" width="8.88671875" style="350"/>
  </cols>
  <sheetData>
    <row r="1" spans="1:11" s="349" customFormat="1" ht="22.8" customHeight="1" x14ac:dyDescent="0.25">
      <c r="A1" s="679" t="s">
        <v>98</v>
      </c>
      <c r="B1" s="680"/>
      <c r="C1" s="680"/>
      <c r="D1" s="680"/>
      <c r="E1" s="680"/>
      <c r="F1" s="680"/>
      <c r="G1" s="680"/>
      <c r="H1" s="680"/>
      <c r="I1" s="680"/>
      <c r="J1" s="680"/>
      <c r="K1" s="681"/>
    </row>
    <row r="2" spans="1:11" ht="17.399999999999999" x14ac:dyDescent="0.3">
      <c r="A2" s="682" t="s">
        <v>231</v>
      </c>
      <c r="B2" s="683" t="s">
        <v>99</v>
      </c>
      <c r="C2" s="683"/>
      <c r="D2" s="683"/>
      <c r="E2" s="683"/>
      <c r="F2" s="683" t="s">
        <v>100</v>
      </c>
      <c r="G2" s="683"/>
      <c r="H2" s="683"/>
      <c r="I2" s="683" t="s">
        <v>101</v>
      </c>
      <c r="J2" s="683"/>
      <c r="K2" s="683"/>
    </row>
    <row r="3" spans="1:11" ht="18" x14ac:dyDescent="0.3">
      <c r="A3" s="682"/>
      <c r="B3" s="684" t="s">
        <v>80</v>
      </c>
      <c r="C3" s="684"/>
      <c r="D3" s="684"/>
      <c r="E3" s="684"/>
      <c r="F3" s="684" t="s">
        <v>102</v>
      </c>
      <c r="G3" s="684"/>
      <c r="H3" s="684"/>
      <c r="I3" s="684" t="s">
        <v>102</v>
      </c>
      <c r="J3" s="684"/>
      <c r="K3" s="684"/>
    </row>
    <row r="4" spans="1:11" s="349" customFormat="1" ht="42" customHeight="1" x14ac:dyDescent="0.25">
      <c r="A4" s="682"/>
      <c r="B4" s="351" t="s">
        <v>255</v>
      </c>
      <c r="C4" s="351" t="s">
        <v>103</v>
      </c>
      <c r="D4" s="351" t="s">
        <v>104</v>
      </c>
      <c r="E4" s="351" t="s">
        <v>105</v>
      </c>
      <c r="F4" s="351" t="s">
        <v>256</v>
      </c>
      <c r="G4" s="351" t="s">
        <v>106</v>
      </c>
      <c r="H4" s="351" t="s">
        <v>104</v>
      </c>
      <c r="I4" s="351" t="s">
        <v>232</v>
      </c>
      <c r="J4" s="351" t="s">
        <v>106</v>
      </c>
      <c r="K4" s="351" t="s">
        <v>107</v>
      </c>
    </row>
    <row r="5" spans="1:11" ht="19.8" customHeight="1" x14ac:dyDescent="0.3">
      <c r="A5" s="352" t="s">
        <v>120</v>
      </c>
      <c r="B5" s="353"/>
      <c r="C5" s="353"/>
      <c r="D5" s="353"/>
      <c r="E5" s="353"/>
      <c r="F5" s="353"/>
      <c r="G5" s="353"/>
      <c r="H5" s="353"/>
      <c r="I5" s="353"/>
      <c r="J5" s="353"/>
      <c r="K5" s="354"/>
    </row>
    <row r="6" spans="1:11" ht="19.8" customHeight="1" x14ac:dyDescent="0.3">
      <c r="A6" s="355" t="s">
        <v>108</v>
      </c>
      <c r="B6" s="382">
        <v>-88446.5</v>
      </c>
      <c r="C6" s="382">
        <v>84432.83</v>
      </c>
      <c r="D6" s="382">
        <v>23374.21</v>
      </c>
      <c r="E6" s="382">
        <v>72892.259999999995</v>
      </c>
      <c r="F6" s="382">
        <v>-154052.22</v>
      </c>
      <c r="G6" s="382">
        <v>69685.39</v>
      </c>
      <c r="H6" s="382">
        <v>61808.11</v>
      </c>
      <c r="I6" s="382">
        <v>-3725.97</v>
      </c>
      <c r="J6" s="382">
        <v>5440.31</v>
      </c>
      <c r="K6" s="383">
        <v>5286</v>
      </c>
    </row>
    <row r="7" spans="1:11" ht="19.8" customHeight="1" x14ac:dyDescent="0.3">
      <c r="A7" s="296" t="s">
        <v>109</v>
      </c>
      <c r="B7" s="382">
        <v>-100280.12</v>
      </c>
      <c r="C7" s="382">
        <v>193809</v>
      </c>
      <c r="D7" s="382">
        <v>44476.21</v>
      </c>
      <c r="E7" s="382">
        <v>75022.66</v>
      </c>
      <c r="F7" s="382">
        <v>-146174.99</v>
      </c>
      <c r="G7" s="382">
        <v>72481.91</v>
      </c>
      <c r="H7" s="382">
        <v>64808.84</v>
      </c>
      <c r="I7" s="382">
        <v>-3571.68</v>
      </c>
      <c r="J7" s="382">
        <v>4902.6899999999996</v>
      </c>
      <c r="K7" s="383">
        <v>4818.63</v>
      </c>
    </row>
    <row r="8" spans="1:11" ht="19.8" customHeight="1" x14ac:dyDescent="0.3">
      <c r="A8" s="296" t="s">
        <v>110</v>
      </c>
      <c r="B8" s="382">
        <v>-25969.99</v>
      </c>
      <c r="C8" s="382">
        <v>44820.04</v>
      </c>
      <c r="D8" s="382">
        <v>37565.97</v>
      </c>
      <c r="E8" s="382">
        <v>74273.759999999995</v>
      </c>
      <c r="F8" s="382">
        <v>-138501.87</v>
      </c>
      <c r="G8" s="382">
        <v>70783.429999999993</v>
      </c>
      <c r="H8" s="382">
        <v>67671.429999999993</v>
      </c>
      <c r="I8" s="382">
        <v>-3487.62</v>
      </c>
      <c r="J8" s="382">
        <v>5860.74</v>
      </c>
      <c r="K8" s="383">
        <v>6302.39</v>
      </c>
    </row>
    <row r="9" spans="1:11" ht="19.8" customHeight="1" x14ac:dyDescent="0.3">
      <c r="A9" s="296" t="s">
        <v>111</v>
      </c>
      <c r="B9" s="382">
        <v>-92989.7</v>
      </c>
      <c r="C9" s="382">
        <v>104840.75</v>
      </c>
      <c r="D9" s="382">
        <v>37207.22</v>
      </c>
      <c r="E9" s="382">
        <v>67842.679999999993</v>
      </c>
      <c r="F9" s="382">
        <v>-135389.91</v>
      </c>
      <c r="G9" s="382">
        <v>63721.01</v>
      </c>
      <c r="H9" s="382">
        <v>68750.929999999993</v>
      </c>
      <c r="I9" s="382">
        <v>-3929.29</v>
      </c>
      <c r="J9" s="382">
        <v>6316.85</v>
      </c>
      <c r="K9" s="383">
        <v>5709.06</v>
      </c>
    </row>
    <row r="10" spans="1:11" ht="19.8" customHeight="1" x14ac:dyDescent="0.3">
      <c r="A10" s="297" t="s">
        <v>35</v>
      </c>
      <c r="B10" s="384"/>
      <c r="C10" s="384">
        <v>427902.62</v>
      </c>
      <c r="D10" s="384">
        <v>142623.60999999999</v>
      </c>
      <c r="E10" s="384">
        <v>290031.35999999999</v>
      </c>
      <c r="F10" s="384"/>
      <c r="G10" s="384">
        <v>276671.74</v>
      </c>
      <c r="H10" s="384">
        <v>263039.31</v>
      </c>
      <c r="I10" s="384"/>
      <c r="J10" s="384">
        <v>22520.59</v>
      </c>
      <c r="K10" s="385">
        <v>22116.080000000002</v>
      </c>
    </row>
    <row r="11" spans="1:11" ht="19.8" customHeight="1" x14ac:dyDescent="0.3">
      <c r="A11" s="352" t="s">
        <v>138</v>
      </c>
      <c r="B11" s="356"/>
      <c r="C11" s="357"/>
      <c r="D11" s="357"/>
      <c r="E11" s="357"/>
      <c r="F11" s="357"/>
      <c r="G11" s="357"/>
      <c r="H11" s="357"/>
      <c r="I11" s="357"/>
      <c r="J11" s="357"/>
      <c r="K11" s="358"/>
    </row>
    <row r="12" spans="1:11" ht="19.8" customHeight="1" x14ac:dyDescent="0.3">
      <c r="A12" s="359" t="s">
        <v>108</v>
      </c>
      <c r="B12" s="386">
        <v>-93198.86</v>
      </c>
      <c r="C12" s="386">
        <v>86329.18</v>
      </c>
      <c r="D12" s="386">
        <v>36104.33</v>
      </c>
      <c r="E12" s="386">
        <v>61722.77</v>
      </c>
      <c r="F12" s="386">
        <v>-140419.82</v>
      </c>
      <c r="G12" s="386">
        <v>58073.23</v>
      </c>
      <c r="H12" s="386">
        <v>67281.69</v>
      </c>
      <c r="I12" s="386">
        <v>-3321.48</v>
      </c>
      <c r="J12" s="386">
        <v>5622.04</v>
      </c>
      <c r="K12" s="386">
        <v>6007.72</v>
      </c>
    </row>
    <row r="13" spans="1:11" ht="19.8" customHeight="1" x14ac:dyDescent="0.3">
      <c r="A13" s="298" t="s">
        <v>109</v>
      </c>
      <c r="B13" s="386">
        <v>-104696.78</v>
      </c>
      <c r="C13" s="386">
        <v>56024.37</v>
      </c>
      <c r="D13" s="386">
        <v>21049.05</v>
      </c>
      <c r="E13" s="386">
        <v>75977.02</v>
      </c>
      <c r="F13" s="386">
        <v>-149628.32999999999</v>
      </c>
      <c r="G13" s="386">
        <v>72097.350000000006</v>
      </c>
      <c r="H13" s="386">
        <v>60613.35</v>
      </c>
      <c r="I13" s="386">
        <v>-3707.15</v>
      </c>
      <c r="J13" s="386">
        <v>5971.78</v>
      </c>
      <c r="K13" s="386">
        <v>7380.89</v>
      </c>
    </row>
    <row r="14" spans="1:11" ht="19.8" customHeight="1" x14ac:dyDescent="0.3">
      <c r="A14" s="298" t="s">
        <v>110</v>
      </c>
      <c r="B14" s="386">
        <v>-145425.06</v>
      </c>
      <c r="C14" s="386">
        <v>104756.32</v>
      </c>
      <c r="D14" s="386">
        <v>12802.95</v>
      </c>
      <c r="E14" s="386">
        <v>65253.35</v>
      </c>
      <c r="F14" s="386">
        <v>-138144.24</v>
      </c>
      <c r="G14" s="386">
        <v>61013.62</v>
      </c>
      <c r="H14" s="386">
        <v>62959.82</v>
      </c>
      <c r="I14" s="386">
        <v>-5116.28</v>
      </c>
      <c r="J14" s="386">
        <v>6305.5</v>
      </c>
      <c r="K14" s="386">
        <v>6926.44</v>
      </c>
    </row>
    <row r="15" spans="1:11" ht="19.8" customHeight="1" x14ac:dyDescent="0.3">
      <c r="A15" s="298" t="s">
        <v>111</v>
      </c>
      <c r="B15" s="386">
        <v>-118725.04</v>
      </c>
      <c r="C15" s="386">
        <v>113244.68</v>
      </c>
      <c r="D15" s="386">
        <v>5019.3900000000003</v>
      </c>
      <c r="E15" s="386">
        <v>63939.1</v>
      </c>
      <c r="F15" s="386">
        <v>-140090.45000000001</v>
      </c>
      <c r="G15" s="386">
        <v>59805.2</v>
      </c>
      <c r="H15" s="386">
        <v>65015.6</v>
      </c>
      <c r="I15" s="386">
        <v>-5737.23</v>
      </c>
      <c r="J15" s="386">
        <v>6161.49</v>
      </c>
      <c r="K15" s="386">
        <v>8232.9</v>
      </c>
    </row>
    <row r="16" spans="1:11" ht="19.8" customHeight="1" x14ac:dyDescent="0.3">
      <c r="A16" s="299" t="s">
        <v>35</v>
      </c>
      <c r="B16" s="386"/>
      <c r="C16" s="386">
        <v>360354.55</v>
      </c>
      <c r="D16" s="386">
        <v>74975.72</v>
      </c>
      <c r="E16" s="386">
        <v>266892.24</v>
      </c>
      <c r="F16" s="386"/>
      <c r="G16" s="386">
        <v>250989.4</v>
      </c>
      <c r="H16" s="386">
        <v>255870.46</v>
      </c>
      <c r="I16" s="386"/>
      <c r="J16" s="386">
        <v>24060.81</v>
      </c>
      <c r="K16" s="386">
        <v>28547.95</v>
      </c>
    </row>
    <row r="17" spans="1:11" ht="19.8" customHeight="1" x14ac:dyDescent="0.3">
      <c r="A17" s="352" t="s">
        <v>144</v>
      </c>
      <c r="B17" s="360"/>
      <c r="C17" s="361"/>
      <c r="D17" s="361"/>
      <c r="E17" s="361"/>
      <c r="F17" s="361"/>
      <c r="G17" s="361"/>
      <c r="H17" s="361"/>
      <c r="I17" s="361"/>
      <c r="J17" s="361"/>
      <c r="K17" s="362"/>
    </row>
    <row r="18" spans="1:11" ht="19.8" customHeight="1" x14ac:dyDescent="0.3">
      <c r="A18" s="355" t="s">
        <v>108</v>
      </c>
      <c r="B18" s="386">
        <v>-74438.86</v>
      </c>
      <c r="C18" s="386">
        <v>99208.14</v>
      </c>
      <c r="D18" s="386">
        <v>9330.07</v>
      </c>
      <c r="E18" s="386">
        <v>67353.86</v>
      </c>
      <c r="F18" s="386">
        <v>-145300.89000000001</v>
      </c>
      <c r="G18" s="386">
        <v>63798.98</v>
      </c>
      <c r="H18" s="386">
        <v>70458.53</v>
      </c>
      <c r="I18" s="386">
        <v>-7808.64</v>
      </c>
      <c r="J18" s="386">
        <v>5630.36</v>
      </c>
      <c r="K18" s="386">
        <v>7356.58</v>
      </c>
    </row>
    <row r="19" spans="1:11" ht="19.8" customHeight="1" x14ac:dyDescent="0.3">
      <c r="A19" s="296" t="s">
        <v>109</v>
      </c>
      <c r="B19" s="386">
        <v>-51914.64</v>
      </c>
      <c r="C19" s="386">
        <v>16679.349999999999</v>
      </c>
      <c r="D19" s="386">
        <v>9196.23</v>
      </c>
      <c r="E19" s="386">
        <v>81047.3</v>
      </c>
      <c r="F19" s="386">
        <v>-151960.48000000001</v>
      </c>
      <c r="G19" s="386">
        <v>77279.899999999994</v>
      </c>
      <c r="H19" s="386">
        <v>66181.23</v>
      </c>
      <c r="I19" s="386">
        <v>-9534.82</v>
      </c>
      <c r="J19" s="386">
        <v>6337.67</v>
      </c>
      <c r="K19" s="386">
        <v>9360.68</v>
      </c>
    </row>
    <row r="20" spans="1:11" ht="19.8" customHeight="1" x14ac:dyDescent="0.3">
      <c r="A20" s="296" t="s">
        <v>110</v>
      </c>
      <c r="B20" s="386">
        <v>-125478.81</v>
      </c>
      <c r="C20" s="386">
        <v>122343.16</v>
      </c>
      <c r="D20" s="386">
        <v>11740.87</v>
      </c>
      <c r="E20" s="386">
        <v>113113.93</v>
      </c>
      <c r="F20" s="386">
        <v>-140861.76000000001</v>
      </c>
      <c r="G20" s="386">
        <v>111345.46</v>
      </c>
      <c r="H20" s="386">
        <v>68038.75</v>
      </c>
      <c r="I20" s="386">
        <v>-12557.81</v>
      </c>
      <c r="J20" s="386">
        <v>6025.62</v>
      </c>
      <c r="K20" s="386">
        <v>5347.68</v>
      </c>
    </row>
    <row r="21" spans="1:11" ht="19.8" customHeight="1" x14ac:dyDescent="0.3">
      <c r="A21" s="296" t="s">
        <v>111</v>
      </c>
      <c r="B21" s="386">
        <v>-127990.48</v>
      </c>
      <c r="C21" s="386">
        <v>134832.79</v>
      </c>
      <c r="D21" s="386">
        <v>34229.07</v>
      </c>
      <c r="E21" s="386">
        <v>91309.03</v>
      </c>
      <c r="F21" s="386">
        <v>-97555.03</v>
      </c>
      <c r="G21" s="386">
        <v>87144.78</v>
      </c>
      <c r="H21" s="386">
        <v>69607.25</v>
      </c>
      <c r="I21" s="386">
        <v>-11879.87</v>
      </c>
      <c r="J21" s="386">
        <v>7122.05</v>
      </c>
      <c r="K21" s="386">
        <v>6592.03</v>
      </c>
    </row>
    <row r="22" spans="1:11" ht="19.8" customHeight="1" x14ac:dyDescent="0.3">
      <c r="A22" s="297" t="s">
        <v>35</v>
      </c>
      <c r="B22" s="386"/>
      <c r="C22" s="386">
        <v>373063.44</v>
      </c>
      <c r="D22" s="386">
        <v>64496.24</v>
      </c>
      <c r="E22" s="386">
        <v>352824.12</v>
      </c>
      <c r="F22" s="386"/>
      <c r="G22" s="386">
        <v>339569.12</v>
      </c>
      <c r="H22" s="386">
        <v>274285.76</v>
      </c>
      <c r="I22" s="386"/>
      <c r="J22" s="386">
        <v>25115.7</v>
      </c>
      <c r="K22" s="386">
        <v>28656.97</v>
      </c>
    </row>
    <row r="23" spans="1:11" ht="19.8" customHeight="1" x14ac:dyDescent="0.3">
      <c r="A23" s="352" t="s">
        <v>151</v>
      </c>
      <c r="B23" s="360"/>
      <c r="C23" s="361"/>
      <c r="D23" s="361"/>
      <c r="E23" s="361"/>
      <c r="F23" s="361"/>
      <c r="G23" s="361"/>
      <c r="H23" s="361"/>
      <c r="I23" s="361"/>
      <c r="J23" s="361"/>
      <c r="K23" s="362"/>
    </row>
    <row r="24" spans="1:11" ht="19.8" customHeight="1" x14ac:dyDescent="0.3">
      <c r="A24" s="355" t="s">
        <v>108</v>
      </c>
      <c r="B24" s="386">
        <v>-118695.79</v>
      </c>
      <c r="C24" s="386">
        <v>81041.48</v>
      </c>
      <c r="D24" s="386">
        <v>11980.51</v>
      </c>
      <c r="E24" s="386">
        <v>55877.09</v>
      </c>
      <c r="F24" s="386">
        <v>-80017.570000000007</v>
      </c>
      <c r="G24" s="386">
        <v>52051.9</v>
      </c>
      <c r="H24" s="386">
        <v>71504.11</v>
      </c>
      <c r="I24" s="386">
        <v>-11349.85</v>
      </c>
      <c r="J24" s="386">
        <v>5694.71</v>
      </c>
      <c r="K24" s="386">
        <v>5621.59</v>
      </c>
    </row>
    <row r="25" spans="1:11" ht="19.8" customHeight="1" x14ac:dyDescent="0.3">
      <c r="A25" s="296" t="s">
        <v>109</v>
      </c>
      <c r="B25" s="386">
        <v>-105511.91</v>
      </c>
      <c r="C25" s="386">
        <v>67377.429999999993</v>
      </c>
      <c r="D25" s="386">
        <v>12807.72</v>
      </c>
      <c r="E25" s="386">
        <v>56350.1</v>
      </c>
      <c r="F25" s="386">
        <v>-99469.72</v>
      </c>
      <c r="G25" s="386">
        <v>52347.94</v>
      </c>
      <c r="H25" s="386">
        <v>64329.26</v>
      </c>
      <c r="I25" s="386">
        <v>-11276.73</v>
      </c>
      <c r="J25" s="386">
        <v>5884.74</v>
      </c>
      <c r="K25" s="386">
        <v>5453.87</v>
      </c>
    </row>
    <row r="26" spans="1:11" ht="19.8" customHeight="1" x14ac:dyDescent="0.3">
      <c r="A26" s="296" t="s">
        <v>110</v>
      </c>
      <c r="B26" s="386">
        <v>-107292.31</v>
      </c>
      <c r="C26" s="386">
        <v>28903.34</v>
      </c>
      <c r="D26" s="386">
        <v>32293.43</v>
      </c>
      <c r="E26" s="386">
        <v>62165.33</v>
      </c>
      <c r="F26" s="386">
        <v>-111451.02</v>
      </c>
      <c r="G26" s="386">
        <v>57053.06</v>
      </c>
      <c r="H26" s="386">
        <v>70853.600000000006</v>
      </c>
      <c r="I26" s="386">
        <v>-10845.85</v>
      </c>
      <c r="J26" s="386">
        <v>7098.86</v>
      </c>
      <c r="K26" s="386">
        <v>7085.21</v>
      </c>
    </row>
    <row r="27" spans="1:11" ht="19.8" customHeight="1" x14ac:dyDescent="0.3">
      <c r="A27" s="296" t="s">
        <v>196</v>
      </c>
      <c r="B27" s="386">
        <v>-172847.75</v>
      </c>
      <c r="C27" s="386">
        <v>114247.49</v>
      </c>
      <c r="D27" s="386">
        <v>12486.47</v>
      </c>
      <c r="E27" s="386">
        <v>77958.12</v>
      </c>
      <c r="F27" s="386">
        <v>-125251.62</v>
      </c>
      <c r="G27" s="386">
        <v>74267.39</v>
      </c>
      <c r="H27" s="386">
        <v>65772.55</v>
      </c>
      <c r="I27" s="386">
        <v>-10832.19</v>
      </c>
      <c r="J27" s="386">
        <v>6232.86</v>
      </c>
      <c r="K27" s="386">
        <v>6280.78</v>
      </c>
    </row>
    <row r="28" spans="1:11" ht="19.8" customHeight="1" x14ac:dyDescent="0.3">
      <c r="A28" s="297" t="s">
        <v>35</v>
      </c>
      <c r="B28" s="386"/>
      <c r="C28" s="386">
        <v>291569.74</v>
      </c>
      <c r="D28" s="386">
        <v>69568.13</v>
      </c>
      <c r="E28" s="386">
        <v>252350.64</v>
      </c>
      <c r="F28" s="386"/>
      <c r="G28" s="386">
        <v>235720.29</v>
      </c>
      <c r="H28" s="386">
        <v>272459.52000000002</v>
      </c>
      <c r="I28" s="386"/>
      <c r="J28" s="386">
        <v>24911.17</v>
      </c>
      <c r="K28" s="386">
        <v>24441.45</v>
      </c>
    </row>
    <row r="29" spans="1:11" ht="19.8" customHeight="1" x14ac:dyDescent="0.3">
      <c r="A29" s="363" t="s">
        <v>194</v>
      </c>
      <c r="B29" s="360"/>
      <c r="C29" s="361"/>
      <c r="D29" s="361"/>
      <c r="E29" s="361"/>
      <c r="F29" s="361"/>
      <c r="G29" s="361"/>
      <c r="H29" s="361"/>
      <c r="I29" s="361"/>
      <c r="J29" s="361"/>
      <c r="K29" s="362"/>
    </row>
    <row r="30" spans="1:11" ht="19.8" customHeight="1" x14ac:dyDescent="0.3">
      <c r="A30" s="380" t="s">
        <v>199</v>
      </c>
      <c r="B30" s="386">
        <v>-149044.85</v>
      </c>
      <c r="C30" s="386">
        <v>154154.32999999999</v>
      </c>
      <c r="D30" s="386">
        <v>11078.78</v>
      </c>
      <c r="E30" s="386">
        <v>74472.740000000005</v>
      </c>
      <c r="F30" s="386">
        <v>-116756.64</v>
      </c>
      <c r="G30" s="386">
        <v>71311.06</v>
      </c>
      <c r="H30" s="386">
        <v>63723.25</v>
      </c>
      <c r="I30" s="386">
        <v>-10880.09</v>
      </c>
      <c r="J30" s="386">
        <v>5629.77</v>
      </c>
      <c r="K30" s="386">
        <v>5503.31</v>
      </c>
    </row>
    <row r="31" spans="1:11" ht="19.8" customHeight="1" x14ac:dyDescent="0.3">
      <c r="A31" s="296" t="s">
        <v>203</v>
      </c>
      <c r="B31" s="386">
        <v>-80442.06</v>
      </c>
      <c r="C31" s="386">
        <v>64970.76</v>
      </c>
      <c r="D31" s="386">
        <v>6647.74</v>
      </c>
      <c r="E31" s="386">
        <v>77682.11</v>
      </c>
      <c r="F31" s="386">
        <v>-109168.82</v>
      </c>
      <c r="G31" s="386">
        <v>74120.91</v>
      </c>
      <c r="H31" s="386">
        <v>64864.01</v>
      </c>
      <c r="I31" s="386">
        <v>-10753.66</v>
      </c>
      <c r="J31" s="386">
        <v>6098.47</v>
      </c>
      <c r="K31" s="386">
        <v>6091.77</v>
      </c>
    </row>
    <row r="32" spans="1:11" ht="19.8" customHeight="1" x14ac:dyDescent="0.3">
      <c r="A32" s="296" t="s">
        <v>110</v>
      </c>
      <c r="B32" s="386">
        <v>-99801.13</v>
      </c>
      <c r="C32" s="386">
        <v>57894.71</v>
      </c>
      <c r="D32" s="386">
        <v>7106.42</v>
      </c>
      <c r="E32" s="386">
        <v>81285.490000000005</v>
      </c>
      <c r="F32" s="386">
        <v>-99912.02</v>
      </c>
      <c r="G32" s="386">
        <v>77784.3</v>
      </c>
      <c r="H32" s="386">
        <v>68919.23</v>
      </c>
      <c r="I32" s="386">
        <v>-10746.95</v>
      </c>
      <c r="J32" s="386">
        <v>6310.46</v>
      </c>
      <c r="K32" s="386">
        <v>5572.17</v>
      </c>
    </row>
    <row r="33" spans="1:11" ht="19.8" customHeight="1" x14ac:dyDescent="0.3">
      <c r="A33" s="296" t="s">
        <v>111</v>
      </c>
      <c r="B33" s="386">
        <v>-130298.32</v>
      </c>
      <c r="C33" s="386">
        <v>112186.77</v>
      </c>
      <c r="D33" s="386">
        <v>4258.5</v>
      </c>
      <c r="E33" s="386">
        <v>105819</v>
      </c>
      <c r="F33" s="386">
        <v>-91046.87</v>
      </c>
      <c r="G33" s="386">
        <v>95244.21</v>
      </c>
      <c r="H33" s="386">
        <v>69247.039999999994</v>
      </c>
      <c r="I33" s="386">
        <v>-10008.66</v>
      </c>
      <c r="J33" s="386">
        <v>14041.55</v>
      </c>
      <c r="K33" s="386">
        <v>7189.37</v>
      </c>
    </row>
    <row r="34" spans="1:11" ht="19.8" customHeight="1" x14ac:dyDescent="0.3">
      <c r="A34" s="297" t="s">
        <v>35</v>
      </c>
      <c r="B34" s="386"/>
      <c r="C34" s="386">
        <v>389206.57</v>
      </c>
      <c r="D34" s="386">
        <v>29091.439999999999</v>
      </c>
      <c r="E34" s="386">
        <v>339259.34</v>
      </c>
      <c r="F34" s="386"/>
      <c r="G34" s="386">
        <v>318460.48</v>
      </c>
      <c r="H34" s="386">
        <v>266753.53000000003</v>
      </c>
      <c r="I34" s="386"/>
      <c r="J34" s="386">
        <v>32080.25</v>
      </c>
      <c r="K34" s="386">
        <v>24356.62</v>
      </c>
    </row>
    <row r="35" spans="1:11" ht="19.8" customHeight="1" x14ac:dyDescent="0.3">
      <c r="A35" s="363" t="s">
        <v>230</v>
      </c>
      <c r="B35" s="365"/>
      <c r="C35" s="366"/>
      <c r="D35" s="366"/>
      <c r="E35" s="366"/>
      <c r="F35" s="366"/>
      <c r="G35" s="366"/>
      <c r="H35" s="366"/>
      <c r="I35" s="366"/>
      <c r="J35" s="366"/>
      <c r="K35" s="367"/>
    </row>
    <row r="36" spans="1:11" ht="19.8" customHeight="1" x14ac:dyDescent="0.3">
      <c r="A36" s="364" t="s">
        <v>108</v>
      </c>
      <c r="B36" s="386">
        <v>-127446.57</v>
      </c>
      <c r="C36" s="386">
        <v>127355.52</v>
      </c>
      <c r="D36" s="386">
        <v>4086.25</v>
      </c>
      <c r="E36" s="386">
        <v>65297.37</v>
      </c>
      <c r="F36" s="386">
        <v>-65049.73</v>
      </c>
      <c r="G36" s="386">
        <v>62096.49</v>
      </c>
      <c r="H36" s="386">
        <v>69014.02</v>
      </c>
      <c r="I36" s="386">
        <v>-3156.5</v>
      </c>
      <c r="J36" s="386">
        <v>5331.41</v>
      </c>
      <c r="K36" s="386">
        <v>6386.37</v>
      </c>
    </row>
    <row r="37" spans="1:11" ht="19.8" customHeight="1" x14ac:dyDescent="0.3">
      <c r="A37" s="296" t="s">
        <v>203</v>
      </c>
      <c r="B37" s="386">
        <v>-70044.289999999994</v>
      </c>
      <c r="C37" s="386">
        <v>77261.490000000005</v>
      </c>
      <c r="D37" s="386">
        <v>3972.21</v>
      </c>
      <c r="E37" s="386">
        <v>56837.75</v>
      </c>
      <c r="F37" s="386">
        <v>-71967.360000000001</v>
      </c>
      <c r="G37" s="386">
        <v>52159.12</v>
      </c>
      <c r="H37" s="386">
        <v>50150.68</v>
      </c>
      <c r="I37" s="386">
        <v>-4211.45</v>
      </c>
      <c r="J37" s="386">
        <v>6582.48</v>
      </c>
      <c r="K37" s="386">
        <v>6306.19</v>
      </c>
    </row>
    <row r="38" spans="1:11" ht="19.8" customHeight="1" x14ac:dyDescent="0.3">
      <c r="A38" s="298" t="s">
        <v>257</v>
      </c>
      <c r="B38" s="386">
        <v>-53354.59</v>
      </c>
      <c r="C38" s="386">
        <v>41140.980000000003</v>
      </c>
      <c r="D38" s="386">
        <v>1689.66</v>
      </c>
      <c r="E38" s="386">
        <v>39495.599999999999</v>
      </c>
      <c r="F38" s="386">
        <v>-69958.789999999994</v>
      </c>
      <c r="G38" s="386">
        <v>38017.410000000003</v>
      </c>
      <c r="H38" s="386">
        <v>20517.11</v>
      </c>
      <c r="I38" s="386">
        <v>-3935.16</v>
      </c>
      <c r="J38" s="386">
        <v>2741.34</v>
      </c>
      <c r="K38" s="386">
        <v>4767.42</v>
      </c>
    </row>
    <row r="39" spans="1:11" ht="19.8" customHeight="1" x14ac:dyDescent="0.3">
      <c r="A39" s="300" t="s">
        <v>112</v>
      </c>
      <c r="B39" s="368"/>
      <c r="C39" s="369"/>
      <c r="D39" s="369"/>
      <c r="E39" s="369"/>
      <c r="F39" s="369"/>
      <c r="G39" s="369"/>
      <c r="H39" s="369"/>
      <c r="I39" s="369"/>
      <c r="J39" s="369"/>
      <c r="K39" s="370"/>
    </row>
    <row r="40" spans="1:11" ht="19.8" customHeight="1" x14ac:dyDescent="0.3">
      <c r="A40" s="371" t="s">
        <v>209</v>
      </c>
      <c r="B40" s="382">
        <v>-2836.81</v>
      </c>
      <c r="C40" s="382">
        <v>312784.77</v>
      </c>
      <c r="D40" s="382">
        <v>140038.29</v>
      </c>
      <c r="E40" s="382">
        <v>148132.43</v>
      </c>
      <c r="F40" s="382">
        <v>-73158.960000000006</v>
      </c>
      <c r="G40" s="382">
        <v>129100.98</v>
      </c>
      <c r="H40" s="382">
        <v>173427.97</v>
      </c>
      <c r="I40" s="382">
        <v>-7803.74</v>
      </c>
      <c r="J40" s="382">
        <v>23637.72</v>
      </c>
      <c r="K40" s="382">
        <v>22996.27</v>
      </c>
    </row>
    <row r="41" spans="1:11" ht="19.8" customHeight="1" x14ac:dyDescent="0.3">
      <c r="A41" s="371" t="s">
        <v>210</v>
      </c>
      <c r="B41" s="382">
        <v>21777.23</v>
      </c>
      <c r="C41" s="382">
        <v>351714.17</v>
      </c>
      <c r="D41" s="382">
        <v>314867.46999999997</v>
      </c>
      <c r="E41" s="382">
        <v>211525.25</v>
      </c>
      <c r="F41" s="382">
        <v>-117508.16</v>
      </c>
      <c r="G41" s="382">
        <v>194561.87</v>
      </c>
      <c r="H41" s="382">
        <v>175283.45</v>
      </c>
      <c r="I41" s="382">
        <v>-7162.28</v>
      </c>
      <c r="J41" s="382">
        <v>23632.2</v>
      </c>
      <c r="K41" s="382">
        <v>21924.75</v>
      </c>
    </row>
    <row r="42" spans="1:11" ht="19.8" customHeight="1" x14ac:dyDescent="0.3">
      <c r="A42" s="371" t="s">
        <v>211</v>
      </c>
      <c r="B42" s="382">
        <v>-152901.32</v>
      </c>
      <c r="C42" s="382">
        <v>564335.26</v>
      </c>
      <c r="D42" s="382">
        <v>243977.87</v>
      </c>
      <c r="E42" s="382">
        <v>202940.9</v>
      </c>
      <c r="F42" s="382">
        <v>-98246.46</v>
      </c>
      <c r="G42" s="382">
        <v>141420.31</v>
      </c>
      <c r="H42" s="382">
        <v>163005.32</v>
      </c>
      <c r="I42" s="382">
        <v>-5454.85</v>
      </c>
      <c r="J42" s="382">
        <v>18667.63</v>
      </c>
      <c r="K42" s="382">
        <v>20986.91</v>
      </c>
    </row>
    <row r="43" spans="1:11" ht="19.8" customHeight="1" x14ac:dyDescent="0.3">
      <c r="A43" s="371" t="s">
        <v>212</v>
      </c>
      <c r="B43" s="382">
        <v>-35172.19</v>
      </c>
      <c r="C43" s="382">
        <v>282236.71999999997</v>
      </c>
      <c r="D43" s="382">
        <v>138227.51999999999</v>
      </c>
      <c r="E43" s="382">
        <v>136097.19</v>
      </c>
      <c r="F43" s="382">
        <v>-119831.53</v>
      </c>
      <c r="G43" s="382">
        <v>124042.4</v>
      </c>
      <c r="H43" s="382">
        <v>172227.42</v>
      </c>
      <c r="I43" s="382">
        <v>-7774.12</v>
      </c>
      <c r="J43" s="382">
        <v>16408.61</v>
      </c>
      <c r="K43" s="382">
        <v>15556.52</v>
      </c>
    </row>
    <row r="44" spans="1:11" ht="19.8" customHeight="1" x14ac:dyDescent="0.3">
      <c r="A44" s="371" t="s">
        <v>213</v>
      </c>
      <c r="B44" s="382">
        <v>-27260.17</v>
      </c>
      <c r="C44" s="382">
        <v>410357.98</v>
      </c>
      <c r="D44" s="382">
        <v>188227.31</v>
      </c>
      <c r="E44" s="382">
        <v>240645.46</v>
      </c>
      <c r="F44" s="382">
        <v>-168068.87</v>
      </c>
      <c r="G44" s="382">
        <v>229528.12</v>
      </c>
      <c r="H44" s="382">
        <v>192833.82</v>
      </c>
      <c r="I44" s="382">
        <v>-6922.08</v>
      </c>
      <c r="J44" s="382">
        <v>18550.18</v>
      </c>
      <c r="K44" s="382">
        <v>17559.509999999998</v>
      </c>
    </row>
    <row r="45" spans="1:11" ht="19.8" customHeight="1" x14ac:dyDescent="0.3">
      <c r="A45" s="371" t="s">
        <v>78</v>
      </c>
      <c r="B45" s="382">
        <v>-45774.96</v>
      </c>
      <c r="C45" s="382">
        <v>264093.03999999998</v>
      </c>
      <c r="D45" s="382">
        <v>199195.01</v>
      </c>
      <c r="E45" s="382">
        <v>212326.08</v>
      </c>
      <c r="F45" s="382">
        <v>-131374.85</v>
      </c>
      <c r="G45" s="382">
        <v>199166.5</v>
      </c>
      <c r="H45" s="382">
        <v>198960.53</v>
      </c>
      <c r="I45" s="382">
        <v>-5931.35</v>
      </c>
      <c r="J45" s="382">
        <v>20451.36</v>
      </c>
      <c r="K45" s="382">
        <v>13821.06</v>
      </c>
    </row>
    <row r="46" spans="1:11" ht="19.8" customHeight="1" x14ac:dyDescent="0.3">
      <c r="A46" s="371" t="s">
        <v>79</v>
      </c>
      <c r="B46" s="382">
        <v>-193203</v>
      </c>
      <c r="C46" s="382">
        <v>610930.15</v>
      </c>
      <c r="D46" s="382">
        <v>263208.25</v>
      </c>
      <c r="E46" s="382">
        <v>178583.76</v>
      </c>
      <c r="F46" s="382">
        <v>-131217.99</v>
      </c>
      <c r="G46" s="382">
        <v>162997.51</v>
      </c>
      <c r="H46" s="382">
        <v>200255.24</v>
      </c>
      <c r="I46" s="382">
        <v>698.96</v>
      </c>
      <c r="J46" s="382">
        <v>21613.1</v>
      </c>
      <c r="K46" s="382">
        <v>32571.64</v>
      </c>
    </row>
    <row r="47" spans="1:11" ht="19.8" customHeight="1" x14ac:dyDescent="0.3">
      <c r="A47" s="371" t="s">
        <v>258</v>
      </c>
      <c r="B47" s="382">
        <v>-24064.83</v>
      </c>
      <c r="C47" s="382">
        <v>641272.17000000004</v>
      </c>
      <c r="D47" s="382">
        <v>244645.78</v>
      </c>
      <c r="E47" s="382">
        <v>250148.43</v>
      </c>
      <c r="F47" s="382">
        <v>-169782.89</v>
      </c>
      <c r="G47" s="382">
        <v>217164.57</v>
      </c>
      <c r="H47" s="382">
        <v>203406</v>
      </c>
      <c r="I47" s="382">
        <v>-10259.64</v>
      </c>
      <c r="J47" s="382">
        <v>27146.29</v>
      </c>
      <c r="K47" s="382">
        <v>20157.900000000001</v>
      </c>
    </row>
    <row r="48" spans="1:11" ht="19.8" customHeight="1" x14ac:dyDescent="0.3">
      <c r="A48" s="371" t="s">
        <v>118</v>
      </c>
      <c r="B48" s="382">
        <v>135541.69</v>
      </c>
      <c r="C48" s="382">
        <v>278999.21999999997</v>
      </c>
      <c r="D48" s="382">
        <v>266834.21000000002</v>
      </c>
      <c r="E48" s="382">
        <v>236153.21</v>
      </c>
      <c r="F48" s="382">
        <v>-156024.19</v>
      </c>
      <c r="G48" s="382">
        <v>222418.33</v>
      </c>
      <c r="H48" s="382">
        <v>220446.38</v>
      </c>
      <c r="I48" s="382">
        <v>-3271.29</v>
      </c>
      <c r="J48" s="382">
        <v>20959.34</v>
      </c>
      <c r="K48" s="382">
        <v>21414.03</v>
      </c>
    </row>
    <row r="49" spans="1:11" ht="19.8" customHeight="1" x14ac:dyDescent="0.3">
      <c r="A49" s="371" t="s">
        <v>121</v>
      </c>
      <c r="B49" s="382">
        <v>-88446.5</v>
      </c>
      <c r="C49" s="382">
        <v>427902.62</v>
      </c>
      <c r="D49" s="382">
        <v>142623.60999999999</v>
      </c>
      <c r="E49" s="382">
        <v>290031.35999999999</v>
      </c>
      <c r="F49" s="382">
        <v>-154052.22</v>
      </c>
      <c r="G49" s="382">
        <v>276671.74</v>
      </c>
      <c r="H49" s="382">
        <v>263039.31</v>
      </c>
      <c r="I49" s="382">
        <v>-3725.97</v>
      </c>
      <c r="J49" s="382">
        <v>22520.59</v>
      </c>
      <c r="K49" s="382">
        <v>22116.080000000002</v>
      </c>
    </row>
    <row r="50" spans="1:11" ht="19.8" customHeight="1" x14ac:dyDescent="0.3">
      <c r="A50" s="371" t="s">
        <v>145</v>
      </c>
      <c r="B50" s="382">
        <v>-93198.86</v>
      </c>
      <c r="C50" s="382">
        <v>360354.55</v>
      </c>
      <c r="D50" s="382">
        <v>74975.72</v>
      </c>
      <c r="E50" s="382">
        <v>266892.24</v>
      </c>
      <c r="F50" s="382">
        <v>-140419.82</v>
      </c>
      <c r="G50" s="382">
        <v>250989.4</v>
      </c>
      <c r="H50" s="382">
        <v>255870.46</v>
      </c>
      <c r="I50" s="382">
        <v>-3321.48</v>
      </c>
      <c r="J50" s="382">
        <v>24060.81</v>
      </c>
      <c r="K50" s="382">
        <v>28547.95</v>
      </c>
    </row>
    <row r="51" spans="1:11" ht="19.8" customHeight="1" x14ac:dyDescent="0.3">
      <c r="A51" s="371" t="s">
        <v>152</v>
      </c>
      <c r="B51" s="382">
        <v>-74438.86</v>
      </c>
      <c r="C51" s="382">
        <v>373063.44</v>
      </c>
      <c r="D51" s="382">
        <v>64496.24</v>
      </c>
      <c r="E51" s="382">
        <v>352824.12</v>
      </c>
      <c r="F51" s="382">
        <v>-145300.89000000001</v>
      </c>
      <c r="G51" s="382">
        <v>339569.12</v>
      </c>
      <c r="H51" s="382">
        <v>274285.76</v>
      </c>
      <c r="I51" s="382">
        <v>-7808.64</v>
      </c>
      <c r="J51" s="382">
        <v>25115.7</v>
      </c>
      <c r="K51" s="382">
        <v>28656.97</v>
      </c>
    </row>
    <row r="52" spans="1:11" ht="19.8" customHeight="1" x14ac:dyDescent="0.3">
      <c r="A52" s="381" t="s">
        <v>197</v>
      </c>
      <c r="B52" s="382">
        <v>-118695.79</v>
      </c>
      <c r="C52" s="382">
        <v>291569.74</v>
      </c>
      <c r="D52" s="382">
        <v>69568.13</v>
      </c>
      <c r="E52" s="382">
        <v>252350.64</v>
      </c>
      <c r="F52" s="382">
        <v>-80017.570000000007</v>
      </c>
      <c r="G52" s="382">
        <v>235720.29</v>
      </c>
      <c r="H52" s="382">
        <v>272459.52000000002</v>
      </c>
      <c r="I52" s="382">
        <v>-11349.85</v>
      </c>
      <c r="J52" s="382">
        <v>24911.17</v>
      </c>
      <c r="K52" s="382">
        <v>24441.45</v>
      </c>
    </row>
    <row r="53" spans="1:11" ht="19.8" customHeight="1" x14ac:dyDescent="0.3">
      <c r="A53" s="371" t="s">
        <v>178</v>
      </c>
      <c r="B53" s="382">
        <v>-149044.85</v>
      </c>
      <c r="C53" s="382">
        <v>389206.57</v>
      </c>
      <c r="D53" s="382">
        <v>29091.439999999999</v>
      </c>
      <c r="E53" s="382">
        <v>339259.34</v>
      </c>
      <c r="F53" s="382">
        <v>-116756.64</v>
      </c>
      <c r="G53" s="382">
        <v>318460.48</v>
      </c>
      <c r="H53" s="382">
        <v>266753.53000000003</v>
      </c>
      <c r="I53" s="382">
        <v>-10880.09</v>
      </c>
      <c r="J53" s="382">
        <v>32080.25</v>
      </c>
      <c r="K53" s="382">
        <v>24356.62</v>
      </c>
    </row>
    <row r="54" spans="1:11" ht="21" customHeight="1" x14ac:dyDescent="0.3">
      <c r="A54" s="371" t="s">
        <v>259</v>
      </c>
      <c r="B54" s="387">
        <v>-127453.44</v>
      </c>
      <c r="C54" s="387" t="s">
        <v>49</v>
      </c>
      <c r="D54" s="387" t="s">
        <v>49</v>
      </c>
      <c r="E54" s="388">
        <v>308244</v>
      </c>
      <c r="F54" s="382">
        <v>-65049.73</v>
      </c>
      <c r="G54" s="382">
        <v>62096.49</v>
      </c>
      <c r="H54" s="382">
        <v>69014.02</v>
      </c>
      <c r="I54" s="382">
        <v>-3156.5</v>
      </c>
      <c r="J54" s="382">
        <v>5331.41</v>
      </c>
      <c r="K54" s="382">
        <v>6386.37</v>
      </c>
    </row>
    <row r="55" spans="1:11" ht="21" customHeight="1" x14ac:dyDescent="0.3">
      <c r="A55" s="372" t="s">
        <v>260</v>
      </c>
      <c r="B55" s="387" t="s">
        <v>49</v>
      </c>
      <c r="C55" s="387" t="s">
        <v>49</v>
      </c>
      <c r="D55" s="387" t="s">
        <v>49</v>
      </c>
      <c r="E55" s="388">
        <v>320658</v>
      </c>
      <c r="F55" s="387" t="s">
        <v>253</v>
      </c>
      <c r="G55" s="387" t="s">
        <v>49</v>
      </c>
      <c r="H55" s="387" t="s">
        <v>49</v>
      </c>
      <c r="I55" s="387" t="s">
        <v>49</v>
      </c>
      <c r="J55" s="387" t="s">
        <v>49</v>
      </c>
      <c r="K55" s="387" t="s">
        <v>49</v>
      </c>
    </row>
    <row r="56" spans="1:11" ht="20.399999999999999" customHeight="1" x14ac:dyDescent="0.3">
      <c r="A56" s="295"/>
      <c r="B56" s="373"/>
      <c r="C56" s="373"/>
      <c r="D56" s="373"/>
      <c r="E56" s="374"/>
      <c r="F56" s="375"/>
      <c r="G56" s="373"/>
      <c r="H56" s="373"/>
      <c r="I56" s="375"/>
      <c r="J56" s="373"/>
      <c r="K56" s="376"/>
    </row>
    <row r="57" spans="1:11" ht="20.399999999999999" customHeight="1" x14ac:dyDescent="0.3">
      <c r="A57" s="377" t="s">
        <v>171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</row>
    <row r="58" spans="1:11" ht="20.399999999999999" customHeight="1" x14ac:dyDescent="0.3">
      <c r="A58" s="678" t="s">
        <v>123</v>
      </c>
      <c r="B58" s="678"/>
      <c r="C58" s="678"/>
      <c r="D58" s="678"/>
      <c r="E58" s="678"/>
      <c r="F58" s="678"/>
      <c r="G58" s="678"/>
      <c r="H58" s="678"/>
      <c r="I58" s="678"/>
      <c r="J58" s="678"/>
      <c r="K58" s="678"/>
    </row>
    <row r="59" spans="1:11" ht="20.399999999999999" customHeight="1" x14ac:dyDescent="0.3">
      <c r="A59" s="378" t="s">
        <v>191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</row>
    <row r="60" spans="1:11" ht="20.399999999999999" customHeight="1" x14ac:dyDescent="0.3">
      <c r="A60" s="678" t="s">
        <v>113</v>
      </c>
      <c r="B60" s="678"/>
      <c r="C60" s="678"/>
      <c r="D60" s="678"/>
      <c r="E60" s="678"/>
      <c r="F60" s="678"/>
      <c r="G60" s="678"/>
      <c r="H60" s="678"/>
      <c r="I60" s="678"/>
      <c r="J60" s="678"/>
      <c r="K60" s="678"/>
    </row>
    <row r="61" spans="1:11" ht="20.399999999999999" customHeight="1" x14ac:dyDescent="0.3">
      <c r="A61" s="678" t="s">
        <v>114</v>
      </c>
      <c r="B61" s="678"/>
      <c r="C61" s="678"/>
      <c r="D61" s="678"/>
      <c r="E61" s="678"/>
      <c r="F61" s="678"/>
      <c r="G61" s="678"/>
      <c r="H61" s="678"/>
      <c r="I61" s="678"/>
      <c r="J61" s="678"/>
      <c r="K61" s="678"/>
    </row>
    <row r="62" spans="1:11" ht="19.2" customHeight="1" x14ac:dyDescent="0.3">
      <c r="A62" s="301" t="s">
        <v>172</v>
      </c>
      <c r="B62" s="301"/>
      <c r="C62" s="301"/>
      <c r="D62" s="301"/>
      <c r="E62" s="301"/>
      <c r="F62" s="301"/>
      <c r="G62" s="301"/>
      <c r="H62" s="301"/>
      <c r="I62" s="301"/>
      <c r="J62" s="301"/>
      <c r="K62" s="301"/>
    </row>
    <row r="63" spans="1:11" ht="19.2" customHeight="1" x14ac:dyDescent="0.3">
      <c r="A63" s="379" t="s">
        <v>252</v>
      </c>
      <c r="B63" s="379"/>
      <c r="C63" s="379"/>
      <c r="D63" s="379"/>
      <c r="E63" s="379"/>
      <c r="F63" s="379"/>
      <c r="G63" s="377"/>
      <c r="H63" s="377"/>
      <c r="I63" s="377"/>
      <c r="J63" s="377"/>
      <c r="K63" s="377"/>
    </row>
    <row r="64" spans="1:11" ht="19.2" customHeight="1" x14ac:dyDescent="0.3">
      <c r="A64" s="379" t="s">
        <v>254</v>
      </c>
      <c r="B64" s="379"/>
      <c r="C64" s="379"/>
      <c r="D64" s="379"/>
      <c r="E64" s="379"/>
      <c r="F64" s="379"/>
      <c r="G64" s="377"/>
      <c r="H64" s="377"/>
      <c r="I64" s="377"/>
      <c r="J64" s="377"/>
      <c r="K64" s="377"/>
    </row>
    <row r="65" spans="1:11" ht="19.2" customHeight="1" x14ac:dyDescent="0.3">
      <c r="A65" s="377" t="s">
        <v>251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</row>
  </sheetData>
  <mergeCells count="11">
    <mergeCell ref="A58:K58"/>
    <mergeCell ref="A60:K60"/>
    <mergeCell ref="A61:K61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2021</vt:lpstr>
      <vt:lpstr>Table 9 Re-Export</vt:lpstr>
      <vt:lpstr>Tables 10A,10B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2021'!Print_Area</vt:lpstr>
      <vt:lpstr>'Table 9 Re-Export'!Print_Area</vt:lpstr>
      <vt:lpstr>'Tables 10A,10B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2020-10-16T12:55:29Z</cp:lastPrinted>
  <dcterms:created xsi:type="dcterms:W3CDTF">2008-01-25T21:12:54Z</dcterms:created>
  <dcterms:modified xsi:type="dcterms:W3CDTF">2020-12-10T17:05:31Z</dcterms:modified>
</cp:coreProperties>
</file>