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0\"/>
    </mc:Choice>
  </mc:AlternateContent>
  <xr:revisionPtr revIDLastSave="0" documentId="13_ncr:1_{3D9DC6BC-0FAB-4629-9296-37E155FD38A5}" xr6:coauthVersionLast="44" xr6:coauthVersionMax="44"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 2 Mexico" sheetId="12" r:id="rId3"/>
    <sheet name="Tab 3 WTO Raw  " sheetId="1" r:id="rId4"/>
    <sheet name="Table 3B Raw " sheetId="171" r:id="rId5"/>
    <sheet name="Tab 4 Refined" sheetId="8" r:id="rId6"/>
    <sheet name="Tab 5 FTAs " sheetId="54" r:id="rId7"/>
    <sheet name="Tab 6,7 Re-Export " sheetId="116" r:id="rId8"/>
    <sheet name="Table 8 FY 2020" sheetId="166" r:id="rId9"/>
    <sheet name="Table 9 Re-Export" sheetId="170" r:id="rId10"/>
    <sheet name="Tab 10 SCP" sheetId="45" r:id="rId11"/>
  </sheets>
  <externalReferences>
    <externalReference r:id="rId12"/>
  </externalReferences>
  <definedNames>
    <definedName name="CCCInv" localSheetId="4">#REF!</definedName>
    <definedName name="CCCInv">#REF!</definedName>
    <definedName name="CertificateGains" localSheetId="4">#REF!</definedName>
    <definedName name="CertificateGains">#REF!</definedName>
    <definedName name="ComplyAcres" localSheetId="4">#REF!</definedName>
    <definedName name="ComplyAcres">#REF!</definedName>
    <definedName name="ContractPaymentAcres" localSheetId="4">#REF!</definedName>
    <definedName name="ContractPaymentAcres">#REF!</definedName>
    <definedName name="CountercyclicalPaymentRate" localSheetId="4">#REF!</definedName>
    <definedName name="CountercyclicalPaymentRate">#REF!</definedName>
    <definedName name="CountercyclicalPayments" localSheetId="4">#REF!</definedName>
    <definedName name="CountercyclicalPayments">#REF!</definedName>
    <definedName name="CountercyclicalPaymentYield" localSheetId="4">#REF!</definedName>
    <definedName name="CountercyclicalPaymentYield">#REF!</definedName>
    <definedName name="CRPHistory" localSheetId="4">#REF!</definedName>
    <definedName name="CRPHistory">#REF!</definedName>
    <definedName name="CRPPayments" localSheetId="4">#REF!</definedName>
    <definedName name="CRPPayments">#REF!</definedName>
    <definedName name="DiffUnaccounted" localSheetId="4">#REF!</definedName>
    <definedName name="DiffUnaccounted">#REF!</definedName>
    <definedName name="DirectCounterCyclicalPayments" localSheetId="4">#REF!</definedName>
    <definedName name="DirectCounterCyclicalPayments">#REF!</definedName>
    <definedName name="DirectPaymentRate" localSheetId="4">#REF!</definedName>
    <definedName name="DirectPaymentRate">#REF!</definedName>
    <definedName name="DirectPayments" localSheetId="4">#REF!</definedName>
    <definedName name="DirectPayments">#REF!</definedName>
    <definedName name="DirectPaymentsExtract">[1]ExtractFileForDirect!#REF!</definedName>
    <definedName name="DirectPaymentYield" localSheetId="4">#REF!</definedName>
    <definedName name="DirectPaymentYield">#REF!</definedName>
    <definedName name="Domestic" localSheetId="4">#REF!</definedName>
    <definedName name="Domestic">#REF!</definedName>
    <definedName name="Effective" localSheetId="4">#REF!</definedName>
    <definedName name="Effective">#REF!</definedName>
    <definedName name="EV__LASTREFTIME__" hidden="1">38283.519537037</definedName>
    <definedName name="ExcelName13">#N/A</definedName>
    <definedName name="FarmValueOfProd" localSheetId="4">#REF!</definedName>
    <definedName name="FarmValueOfProd">#REF!</definedName>
    <definedName name="FISCAL" localSheetId="4">#REF!</definedName>
    <definedName name="FISCAL">#REF!</definedName>
    <definedName name="FixedDecoupledPayments" localSheetId="4">#REF!</definedName>
    <definedName name="FixedDecoupledPayments">#REF!</definedName>
    <definedName name="FreeStocks" localSheetId="4">#REF!</definedName>
    <definedName name="FreeStocks">#REF!</definedName>
    <definedName name="HarvestedAcres" localSheetId="4">#REF!</definedName>
    <definedName name="HarvestedAcres">#REF!</definedName>
    <definedName name="HarvestedYield" localSheetId="4">#REF!</definedName>
    <definedName name="HarvestedYield">#REF!</definedName>
    <definedName name="Hoja1_Query">#N/A</definedName>
    <definedName name="Imports" localSheetId="4">#REF!</definedName>
    <definedName name="Imports">#REF!</definedName>
    <definedName name="LDPs" localSheetId="4">#REF!</definedName>
    <definedName name="LDPs">#REF!</definedName>
    <definedName name="LoanDeficiencyPayments" localSheetId="4">#REF!</definedName>
    <definedName name="LoanDeficiencyPayments">#REF!</definedName>
    <definedName name="LoanRate" localSheetId="4">#REF!</definedName>
    <definedName name="LoanRate">#REF!</definedName>
    <definedName name="LoanRePaymntRate" localSheetId="4">#REF!</definedName>
    <definedName name="LoanRePaymntRate">#REF!</definedName>
    <definedName name="LoansCertGains" localSheetId="4">#REF!</definedName>
    <definedName name="LoansCertGains">#REF!</definedName>
    <definedName name="LoansCertPurchasesCwt" localSheetId="4">#REF!</definedName>
    <definedName name="LoansCertPurchasesCwt">#REF!</definedName>
    <definedName name="LoansCertPurchasesDoll" localSheetId="4">#REF!</definedName>
    <definedName name="LoansCertPurchasesDoll">#REF!</definedName>
    <definedName name="LoansOutstanding" localSheetId="4">#REF!</definedName>
    <definedName name="LoansOutstanding">#REF!</definedName>
    <definedName name="LoansRepaidCYFY_2" localSheetId="4">#REF!</definedName>
    <definedName name="LoansRepaidCYFY_2">#REF!</definedName>
    <definedName name="MarketingLoanWriteOffs" localSheetId="4">#REF!</definedName>
    <definedName name="MarketingLoanWriteOffs">#REF!</definedName>
    <definedName name="Marketings" localSheetId="4">#REF!</definedName>
    <definedName name="Marketings">#REF!</definedName>
    <definedName name="MarketReturns" localSheetId="4">#REF!</definedName>
    <definedName name="MarketReturns">#REF!</definedName>
    <definedName name="MO_GoatsClipped" localSheetId="4">#REF!</definedName>
    <definedName name="MO_GoatsClipped">#REF!</definedName>
    <definedName name="MO_LDPs" localSheetId="4">#REF!</definedName>
    <definedName name="MO_LDPs">#REF!</definedName>
    <definedName name="MO_LoanDeficiencyPayments" localSheetId="4">#REF!</definedName>
    <definedName name="MO_LoanDeficiencyPayments">#REF!</definedName>
    <definedName name="MO_LoansMadeByCwt" localSheetId="4">#REF!</definedName>
    <definedName name="MO_LoansMadeByCwt">#REF!</definedName>
    <definedName name="MO_LoansMadeByDoll" localSheetId="4">#REF!</definedName>
    <definedName name="MO_LoansMadeByDoll">#REF!</definedName>
    <definedName name="MO_LoansRepaidByCwt" localSheetId="4">#REF!</definedName>
    <definedName name="MO_LoansRepaidByCwt">#REF!</definedName>
    <definedName name="MO_LoansRepaidByDoll" localSheetId="4">#REF!</definedName>
    <definedName name="MO_LoansRepaidByDoll">#REF!</definedName>
    <definedName name="MO_MarketingLoanWriteOffs" localSheetId="4">#REF!</definedName>
    <definedName name="MO_MarketingLoanWriteOffs">#REF!</definedName>
    <definedName name="MO_Marketings" localSheetId="4">#REF!</definedName>
    <definedName name="MO_Marketings">#REF!</definedName>
    <definedName name="MO_MarketReturns" localSheetId="4">#REF!</definedName>
    <definedName name="MO_MarketReturns">#REF!</definedName>
    <definedName name="MO_Yield" localSheetId="4">#REF!</definedName>
    <definedName name="MO_Yield">#REF!</definedName>
    <definedName name="MohairPayments" localSheetId="4">#REF!</definedName>
    <definedName name="MohairPayments">#REF!</definedName>
    <definedName name="new_table" localSheetId="4">#REF!</definedName>
    <definedName name="new_table">#REF!</definedName>
    <definedName name="NumberGoatsClipped" localSheetId="4">#REF!</definedName>
    <definedName name="NumberGoatsClipped">#REF!</definedName>
    <definedName name="OldTable" localSheetId="4">#REF!</definedName>
    <definedName name="OldTable">#REF!</definedName>
    <definedName name="OTHER" localSheetId="4">#REF!</definedName>
    <definedName name="OTHER">#REF!</definedName>
    <definedName name="PlantedAcres" localSheetId="4">#REF!</definedName>
    <definedName name="PlantedAcres">#REF!</definedName>
    <definedName name="price" localSheetId="4">#REF!</definedName>
    <definedName name="price">#REF!</definedName>
    <definedName name="_xlnm.Print_Area" localSheetId="0">'Cover Page '!$B$3:$P$16</definedName>
    <definedName name="_xlnm.Print_Area" localSheetId="10">'Tab 10 SCP'!$A$1:$P$14</definedName>
    <definedName name="_xlnm.Print_Area" localSheetId="2">'Tab 2 Mexico'!$A$1:$N$28</definedName>
    <definedName name="_xlnm.Print_Area" localSheetId="3">'Tab 3 WTO Raw  '!$A$1:$T$51</definedName>
    <definedName name="_xlnm.Print_Area" localSheetId="5">'Tab 4 Refined'!$A$1:$P$22</definedName>
    <definedName name="_xlnm.Print_Area" localSheetId="6">'Tab 5 FTAs '!$A$1:$U$39</definedName>
    <definedName name="_xlnm.Print_Area" localSheetId="7">'Tab 6,7 Re-Export '!$A$1:$N$49</definedName>
    <definedName name="_xlnm.Print_Area" localSheetId="1">'Table 1 WASDE'!$A$1:$Q$31</definedName>
    <definedName name="_xlnm.Print_Area" localSheetId="4">'Table 3B Raw '!$A$1:$E$48</definedName>
    <definedName name="_xlnm.Print_Area" localSheetId="8">'Table 8 FY 2020'!$A$1:$H$55</definedName>
    <definedName name="_xlnm.Print_Area" localSheetId="9">'Table 9 Re-Export'!$A$1:$K$63</definedName>
    <definedName name="_xlnm.Print_Area">#N/A</definedName>
    <definedName name="_xlnm.Print_Titles">#N/A</definedName>
    <definedName name="Production" localSheetId="4">#REF!</definedName>
    <definedName name="Production">#REF!</definedName>
    <definedName name="ProductionFlexibilityPayments" localSheetId="4">#REF!</definedName>
    <definedName name="ProductionFlexibilityPayments">#REF!</definedName>
    <definedName name="SAP" localSheetId="4">#REF!</definedName>
    <definedName name="SAP">#REF!</definedName>
    <definedName name="SupportPrice" localSheetId="4">#REF!</definedName>
    <definedName name="SupportPrice">#REF!</definedName>
    <definedName name="TargetPrice" localSheetId="4">#REF!</definedName>
    <definedName name="TargetPrice">#REF!</definedName>
    <definedName name="WO_BeginningStocks" localSheetId="4">#REF!</definedName>
    <definedName name="WO_BeginningStocks">#REF!</definedName>
    <definedName name="WO_DiffUnAccted" localSheetId="4">#REF!</definedName>
    <definedName name="WO_DiffUnAccted">#REF!</definedName>
    <definedName name="WO_DomesticUse" localSheetId="4">#REF!</definedName>
    <definedName name="WO_DomesticUse">#REF!</definedName>
    <definedName name="WO_Exports" localSheetId="4">#REF!</definedName>
    <definedName name="WO_Exports">#REF!</definedName>
    <definedName name="WO_FreeStocks" localSheetId="4">#REF!</definedName>
    <definedName name="WO_FreeStocks">#REF!</definedName>
    <definedName name="WO_Imports" localSheetId="4">#REF!</definedName>
    <definedName name="WO_Imports">#REF!</definedName>
    <definedName name="WO_LDPs" localSheetId="4">#REF!</definedName>
    <definedName name="WO_LDPs">#REF!</definedName>
    <definedName name="WO_LDPsPelts" localSheetId="4">#REF!</definedName>
    <definedName name="WO_LDPsPelts">#REF!</definedName>
    <definedName name="WO_LoanDeficiencyPayments" localSheetId="4">#REF!</definedName>
    <definedName name="WO_LoanDeficiencyPayments">#REF!</definedName>
    <definedName name="WO_LoansMadeByCwt" localSheetId="4">#REF!</definedName>
    <definedName name="WO_LoansMadeByCwt">#REF!</definedName>
    <definedName name="WO_LoansMadeByDoll" localSheetId="4">#REF!</definedName>
    <definedName name="WO_LoansMadeByDoll">#REF!</definedName>
    <definedName name="WO_LoansRepaidByCwt" localSheetId="4">#REF!</definedName>
    <definedName name="WO_LoansRepaidByCwt">#REF!</definedName>
    <definedName name="WO_LoansRepaidByDoll" localSheetId="4">#REF!</definedName>
    <definedName name="WO_LoansRepaidByDoll">#REF!</definedName>
    <definedName name="WO_MarketingLoanWriteOffs" localSheetId="4">#REF!</definedName>
    <definedName name="WO_MarketingLoanWriteOffs">#REF!</definedName>
    <definedName name="WO_Marketings" localSheetId="4">#REF!</definedName>
    <definedName name="WO_Marketings">#REF!</definedName>
    <definedName name="WO_MarketReturns" localSheetId="4">#REF!</definedName>
    <definedName name="WO_MarketReturns">#REF!</definedName>
    <definedName name="WO_production" localSheetId="4">#REF!</definedName>
    <definedName name="WO_production">#REF!</definedName>
    <definedName name="WO_SheepShorn" localSheetId="4">#REF!</definedName>
    <definedName name="WO_SheepShorn">#REF!</definedName>
    <definedName name="WO_ShornWool" localSheetId="4">#REF!</definedName>
    <definedName name="WO_ShornWool">#REF!</definedName>
    <definedName name="WO_StockSheep" localSheetId="4">#REF!</definedName>
    <definedName name="WO_StockSheep">#REF!</definedName>
    <definedName name="WO_Yield" localSheetId="4">#REF!</definedName>
    <definedName name="WO_Yield">#REF!</definedName>
    <definedName name="XLSIMSIM" localSheetId="0" hidden="1">{"Sim",1,"Output 1","MProd!$U$230","1","4","10,000","298503897"}</definedName>
    <definedName name="XLSIMSIM" localSheetId="7"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4">#REF!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16" l="1"/>
  <c r="F7" i="116"/>
  <c r="G11" i="74" l="1"/>
  <c r="G22" i="74" s="1"/>
  <c r="R24" i="54" l="1"/>
  <c r="R23" i="54"/>
  <c r="R22" i="54" s="1"/>
  <c r="R20" i="54"/>
  <c r="R17" i="54" s="1"/>
  <c r="R19" i="54"/>
  <c r="R18" i="54"/>
  <c r="R8" i="54"/>
  <c r="R9" i="54"/>
  <c r="R10" i="54"/>
  <c r="R11" i="54"/>
  <c r="R12" i="54"/>
  <c r="R13" i="54"/>
  <c r="R15" i="54"/>
  <c r="R7" i="54"/>
  <c r="R6" i="54" l="1"/>
  <c r="R27" i="54" s="1"/>
  <c r="F26" i="116"/>
  <c r="F24" i="116"/>
  <c r="D19" i="116"/>
  <c r="E19" i="116"/>
  <c r="C42" i="166" l="1"/>
  <c r="F7" i="45" l="1"/>
  <c r="F10" i="45" s="1"/>
  <c r="I24" i="54"/>
  <c r="I22" i="54" s="1"/>
  <c r="I23" i="54"/>
  <c r="I17" i="54"/>
  <c r="I20" i="54"/>
  <c r="I19" i="54"/>
  <c r="I18" i="54"/>
  <c r="I8" i="54"/>
  <c r="I9" i="54"/>
  <c r="I10" i="54"/>
  <c r="I11" i="54"/>
  <c r="I12" i="54"/>
  <c r="I13" i="54"/>
  <c r="I15" i="54"/>
  <c r="I7" i="54"/>
  <c r="E22" i="74"/>
  <c r="D26" i="116"/>
  <c r="E26" i="116"/>
  <c r="D24" i="116"/>
  <c r="E24" i="116"/>
  <c r="D23" i="116"/>
  <c r="E23" i="116"/>
  <c r="F24" i="74"/>
  <c r="G24" i="74"/>
  <c r="F8" i="8"/>
  <c r="F13" i="8" s="1"/>
  <c r="G9" i="74" s="1"/>
  <c r="G20" i="74" s="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5" i="1"/>
  <c r="F22" i="12"/>
  <c r="G12" i="74" s="1"/>
  <c r="G23" i="74" s="1"/>
  <c r="D21" i="12"/>
  <c r="G46" i="1" l="1"/>
  <c r="G8" i="74" s="1"/>
  <c r="G19" i="74" s="1"/>
  <c r="I6" i="54"/>
  <c r="I27" i="54" s="1"/>
  <c r="G10" i="74" s="1"/>
  <c r="G21" i="74" s="1"/>
  <c r="E5" i="171"/>
  <c r="E6" i="171"/>
  <c r="E7" i="171"/>
  <c r="E8" i="171"/>
  <c r="E9" i="171"/>
  <c r="E10" i="171"/>
  <c r="E11" i="171"/>
  <c r="E12" i="171"/>
  <c r="E13" i="171"/>
  <c r="E14" i="171"/>
  <c r="E15" i="171"/>
  <c r="E16" i="171"/>
  <c r="E17" i="171"/>
  <c r="E18" i="171"/>
  <c r="E19" i="171"/>
  <c r="E20" i="171"/>
  <c r="E21" i="171"/>
  <c r="E22" i="171"/>
  <c r="E23" i="171"/>
  <c r="E24" i="171"/>
  <c r="E25" i="171"/>
  <c r="E26" i="171"/>
  <c r="E27" i="171"/>
  <c r="E28" i="171"/>
  <c r="E29" i="171"/>
  <c r="E30" i="171"/>
  <c r="E31" i="171"/>
  <c r="E32" i="171"/>
  <c r="E33" i="171"/>
  <c r="E34" i="171"/>
  <c r="E35" i="171"/>
  <c r="E36" i="171"/>
  <c r="E37" i="171"/>
  <c r="E38" i="171"/>
  <c r="E39" i="171"/>
  <c r="E40" i="171"/>
  <c r="E41" i="171"/>
  <c r="E42" i="171"/>
  <c r="E43" i="171"/>
  <c r="E4" i="171"/>
  <c r="G25" i="74" l="1"/>
  <c r="G14" i="74"/>
  <c r="H12" i="166"/>
  <c r="H14" i="166"/>
  <c r="E14" i="166"/>
  <c r="E13" i="166"/>
  <c r="E12" i="166"/>
  <c r="E18" i="166"/>
  <c r="D7" i="166"/>
  <c r="E44" i="171" l="1"/>
  <c r="D44" i="171"/>
  <c r="C44" i="171"/>
  <c r="B44" i="171"/>
  <c r="E24" i="74" l="1"/>
  <c r="D22" i="74"/>
  <c r="D23" i="74"/>
  <c r="D24" i="74"/>
  <c r="F11" i="74" l="1"/>
  <c r="F22" i="74" s="1"/>
  <c r="E22" i="12" l="1"/>
  <c r="F12" i="74" s="1"/>
  <c r="F23" i="74" s="1"/>
  <c r="T22" i="54"/>
  <c r="T17" i="54"/>
  <c r="T6" i="54"/>
  <c r="H22" i="54" l="1"/>
  <c r="H17" i="54"/>
  <c r="H6" i="54"/>
  <c r="T27" i="54"/>
  <c r="E10" i="45"/>
  <c r="C46" i="166"/>
  <c r="C21" i="12"/>
  <c r="H27" i="54" l="1"/>
  <c r="F10" i="74" s="1"/>
  <c r="F21" i="74" s="1"/>
  <c r="F46" i="1"/>
  <c r="F8" i="74" s="1"/>
  <c r="D7" i="116"/>
  <c r="F19" i="74" l="1"/>
  <c r="C7" i="116"/>
  <c r="C24" i="74" l="1"/>
  <c r="N6" i="12" l="1"/>
  <c r="N7" i="12"/>
  <c r="N8" i="12"/>
  <c r="N9" i="12"/>
  <c r="N10" i="12"/>
  <c r="N11" i="12"/>
  <c r="N12" i="12"/>
  <c r="N13" i="12"/>
  <c r="N14" i="12"/>
  <c r="N15" i="12"/>
  <c r="N16" i="12"/>
  <c r="N17" i="12"/>
  <c r="N18" i="12"/>
  <c r="N19" i="12"/>
  <c r="N20" i="12"/>
  <c r="N21" i="12"/>
  <c r="N5" i="12"/>
  <c r="E11" i="74" l="1"/>
  <c r="D13" i="8"/>
  <c r="B21" i="12"/>
  <c r="D22" i="12"/>
  <c r="E12" i="74" s="1"/>
  <c r="E23" i="74" s="1"/>
  <c r="D10" i="45" l="1"/>
  <c r="E9" i="74"/>
  <c r="E20" i="74" s="1"/>
  <c r="E46" i="1"/>
  <c r="E8" i="74" s="1"/>
  <c r="E19" i="74" s="1"/>
  <c r="Q22" i="54" l="1"/>
  <c r="Q17" i="54"/>
  <c r="Q6" i="54"/>
  <c r="Q27" i="54" l="1"/>
  <c r="O46" i="1"/>
  <c r="D11" i="74" l="1"/>
  <c r="C26" i="116" l="1"/>
  <c r="C23" i="116"/>
  <c r="C19" i="116"/>
  <c r="C24" i="116" s="1"/>
  <c r="C22" i="12" l="1"/>
  <c r="D12" i="74" s="1"/>
  <c r="B7" i="116" l="1"/>
  <c r="C13" i="8" l="1"/>
  <c r="D9" i="74" s="1"/>
  <c r="D20" i="74" s="1"/>
  <c r="C44" i="1"/>
  <c r="D46" i="1" s="1"/>
  <c r="D8" i="74" s="1"/>
  <c r="D19" i="74" s="1"/>
  <c r="C10" i="45"/>
  <c r="N10" i="45" l="1"/>
  <c r="C22" i="54" l="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7" i="54" l="1"/>
  <c r="C6" i="54"/>
  <c r="P11" i="74"/>
  <c r="F6" i="166"/>
  <c r="G6" i="166"/>
  <c r="F8" i="166"/>
  <c r="B9" i="166"/>
  <c r="F12" i="166"/>
  <c r="G12" i="166"/>
  <c r="F13" i="166"/>
  <c r="G13" i="166"/>
  <c r="H13" i="166"/>
  <c r="F14" i="166"/>
  <c r="G14" i="166"/>
  <c r="E17" i="166"/>
  <c r="E19" i="166" s="1"/>
  <c r="H19" i="166" s="1"/>
  <c r="F17" i="166"/>
  <c r="G17" i="166"/>
  <c r="H17" i="166" s="1"/>
  <c r="G18" i="166"/>
  <c r="H18" i="166" s="1"/>
  <c r="B19" i="166"/>
  <c r="C19" i="166"/>
  <c r="D19" i="166"/>
  <c r="G19" i="166" s="1"/>
  <c r="F19" i="166"/>
  <c r="F23" i="166"/>
  <c r="F24" i="166"/>
  <c r="E27" i="166"/>
  <c r="F27" i="166"/>
  <c r="G27" i="166"/>
  <c r="H27" i="166" s="1"/>
  <c r="G28" i="166"/>
  <c r="H28" i="166" s="1"/>
  <c r="F28" i="166"/>
  <c r="F31" i="166"/>
  <c r="E32" i="166"/>
  <c r="F32" i="166"/>
  <c r="F35" i="166"/>
  <c r="G36" i="166"/>
  <c r="F36" i="166"/>
  <c r="B38" i="166"/>
  <c r="C38" i="166"/>
  <c r="H39" i="166"/>
  <c r="D42" i="166"/>
  <c r="H42" i="166"/>
  <c r="C44" i="166"/>
  <c r="D44" i="166"/>
  <c r="E44" i="166"/>
  <c r="H44" i="166"/>
  <c r="D46" i="166"/>
  <c r="E46" i="166" s="1"/>
  <c r="H46" i="166"/>
  <c r="P9" i="74" l="1"/>
  <c r="H36" i="166"/>
  <c r="P13" i="74"/>
  <c r="E42" i="166"/>
  <c r="P12" i="74"/>
  <c r="B40" i="166"/>
  <c r="C27" i="54"/>
  <c r="C10" i="74" s="1"/>
  <c r="F38" i="166"/>
  <c r="H6" i="166"/>
  <c r="E6" i="166"/>
  <c r="E36" i="166"/>
  <c r="G32" i="166"/>
  <c r="H32" i="166" s="1"/>
  <c r="E28" i="166"/>
  <c r="C21" i="74" l="1"/>
  <c r="C11" i="74"/>
  <c r="C22" i="74" s="1"/>
  <c r="N21" i="116"/>
  <c r="N18" i="116"/>
  <c r="B26" i="116"/>
  <c r="N26" i="116" s="1"/>
  <c r="B23" i="116"/>
  <c r="N23" i="116" s="1"/>
  <c r="B19" i="116"/>
  <c r="B24" i="116" s="1"/>
  <c r="N24" i="116" s="1"/>
  <c r="N6" i="116"/>
  <c r="N7" i="116"/>
  <c r="N9" i="116"/>
  <c r="N5" i="116"/>
  <c r="N19" i="116" l="1"/>
  <c r="D46" i="116"/>
  <c r="C46" i="116"/>
  <c r="B46" i="116"/>
  <c r="S24" i="54" l="1"/>
  <c r="S7" i="54"/>
  <c r="S18" i="54"/>
  <c r="S11" i="54" l="1"/>
  <c r="S19" i="54"/>
  <c r="S13" i="54"/>
  <c r="S20" i="54"/>
  <c r="S17" i="54" s="1"/>
  <c r="S8" i="54"/>
  <c r="G31" i="166"/>
  <c r="H31" i="166" s="1"/>
  <c r="S15" i="54"/>
  <c r="S12" i="54"/>
  <c r="S10" i="54"/>
  <c r="S9" i="54"/>
  <c r="E17" i="54"/>
  <c r="D22" i="54"/>
  <c r="S23" i="54"/>
  <c r="S22" i="54" s="1"/>
  <c r="E6" i="54"/>
  <c r="D6" i="54"/>
  <c r="D17" i="54"/>
  <c r="E24" i="166"/>
  <c r="G24" i="166"/>
  <c r="S6" i="54" l="1"/>
  <c r="S27" i="54" s="1"/>
  <c r="E31" i="166"/>
  <c r="E22" i="54"/>
  <c r="E27" i="54" s="1"/>
  <c r="E10" i="74" s="1"/>
  <c r="E21" i="74" s="1"/>
  <c r="D27" i="54"/>
  <c r="D10" i="74" s="1"/>
  <c r="H24" i="166"/>
  <c r="D21" i="74" l="1"/>
  <c r="D25" i="74" s="1"/>
  <c r="E25" i="74"/>
  <c r="E14" i="74"/>
  <c r="D38" i="166"/>
  <c r="P10" i="74" s="1"/>
  <c r="E35" i="166"/>
  <c r="G35" i="166"/>
  <c r="D14" i="74"/>
  <c r="E23" i="166" l="1"/>
  <c r="E38" i="166" s="1"/>
  <c r="G23" i="166"/>
  <c r="H23" i="166" s="1"/>
  <c r="H35" i="166"/>
  <c r="G38" i="166" l="1"/>
  <c r="H38" i="166" s="1"/>
  <c r="R8" i="1"/>
  <c r="R9" i="1"/>
  <c r="S18" i="1" l="1"/>
  <c r="R18" i="1"/>
  <c r="S6" i="1" l="1"/>
  <c r="S7" i="1"/>
  <c r="S8" i="1"/>
  <c r="S9" i="1"/>
  <c r="S10" i="1"/>
  <c r="S11" i="1"/>
  <c r="S12" i="1"/>
  <c r="S13" i="1"/>
  <c r="S14" i="1"/>
  <c r="S15" i="1"/>
  <c r="S16" i="1"/>
  <c r="S17" i="1"/>
  <c r="S19" i="1"/>
  <c r="S20" i="1"/>
  <c r="S21" i="1"/>
  <c r="S22" i="1"/>
  <c r="S23" i="1"/>
  <c r="S24" i="1"/>
  <c r="S25" i="1"/>
  <c r="S26" i="1"/>
  <c r="S27" i="1"/>
  <c r="S28" i="1"/>
  <c r="S29" i="1"/>
  <c r="S30" i="1"/>
  <c r="S31" i="1"/>
  <c r="S32" i="1"/>
  <c r="S33" i="1"/>
  <c r="S34" i="1"/>
  <c r="S35" i="1"/>
  <c r="S36" i="1"/>
  <c r="S37" i="1"/>
  <c r="S38" i="1"/>
  <c r="S39" i="1"/>
  <c r="S40" i="1"/>
  <c r="S41" i="1"/>
  <c r="S42" i="1"/>
  <c r="S43" i="1"/>
  <c r="S44" i="1"/>
  <c r="S5" i="1"/>
  <c r="B46" i="1"/>
  <c r="D8" i="166" s="1"/>
  <c r="E8" i="166" l="1"/>
  <c r="D9" i="166"/>
  <c r="G8" i="166"/>
  <c r="H8" i="166" s="1"/>
  <c r="G9" i="166" l="1"/>
  <c r="P8" i="74"/>
  <c r="D40" i="166"/>
  <c r="D48" i="166" l="1"/>
  <c r="G40" i="166"/>
  <c r="Q46" i="1"/>
  <c r="G48" i="166" l="1"/>
  <c r="F22" i="54"/>
  <c r="F17" i="54" l="1"/>
  <c r="U6" i="54" l="1"/>
  <c r="G22" i="54" l="1"/>
  <c r="B22" i="54"/>
  <c r="G17" i="54"/>
  <c r="B17" i="54"/>
  <c r="G6" i="54"/>
  <c r="B6" i="54"/>
  <c r="G27" i="54" l="1"/>
  <c r="B27" i="54"/>
  <c r="U22" i="54" l="1"/>
  <c r="U17" i="54"/>
  <c r="U27" i="54" l="1"/>
  <c r="P14" i="74" l="1"/>
  <c r="S46" i="1" l="1"/>
  <c r="E13" i="8" l="1"/>
  <c r="F9" i="74" s="1"/>
  <c r="F20" i="74" s="1"/>
  <c r="F25" i="74" l="1"/>
  <c r="F14" i="74"/>
  <c r="P24" i="74"/>
  <c r="P20" i="74" l="1"/>
  <c r="C46" i="1" l="1"/>
  <c r="C8" i="74" s="1"/>
  <c r="P46" i="1"/>
  <c r="C19" i="74" l="1"/>
  <c r="P22" i="74" l="1"/>
  <c r="P23" i="74"/>
  <c r="P19" i="74" l="1"/>
  <c r="O13" i="74" l="1"/>
  <c r="O24" i="74" l="1"/>
  <c r="Q24" i="74" s="1"/>
  <c r="Q13" i="74"/>
  <c r="O11" i="74"/>
  <c r="O22" i="74" l="1"/>
  <c r="Q22" i="74" s="1"/>
  <c r="Q11" i="74"/>
  <c r="O10" i="74" l="1"/>
  <c r="O21" i="74" l="1"/>
  <c r="B10" i="45" l="1"/>
  <c r="B22" i="12" l="1"/>
  <c r="C12" i="74" s="1"/>
  <c r="C23" i="74" s="1"/>
  <c r="O12" i="74" l="1"/>
  <c r="Q12" i="74" s="1"/>
  <c r="O23" i="74" l="1"/>
  <c r="Q23" i="74" s="1"/>
  <c r="P8" i="45" l="1"/>
  <c r="P7" i="45"/>
  <c r="R6" i="1" l="1"/>
  <c r="R7" i="1"/>
  <c r="R10" i="1"/>
  <c r="R11" i="1"/>
  <c r="R13" i="1"/>
  <c r="R15" i="1"/>
  <c r="R16" i="1"/>
  <c r="R17" i="1"/>
  <c r="R19" i="1"/>
  <c r="R21" i="1"/>
  <c r="R22" i="1"/>
  <c r="R24" i="1"/>
  <c r="R25" i="1"/>
  <c r="R26" i="1"/>
  <c r="R28" i="1"/>
  <c r="R29" i="1"/>
  <c r="R30" i="1"/>
  <c r="R31" i="1"/>
  <c r="R32" i="1"/>
  <c r="R33" i="1"/>
  <c r="R35" i="1"/>
  <c r="R36" i="1"/>
  <c r="R37" i="1"/>
  <c r="R38" i="1"/>
  <c r="R41" i="1"/>
  <c r="R44" i="1"/>
  <c r="R5" i="1"/>
  <c r="O10" i="45" l="1"/>
  <c r="P10" i="45" s="1"/>
  <c r="O13" i="8" l="1"/>
  <c r="P8" i="8"/>
  <c r="P7" i="8" l="1"/>
  <c r="N22" i="12" l="1"/>
  <c r="O8" i="74" l="1"/>
  <c r="Q8" i="74" l="1"/>
  <c r="O19" i="74"/>
  <c r="P21" i="74"/>
  <c r="Q21" i="74" s="1"/>
  <c r="Q10" i="74"/>
  <c r="P7" i="74"/>
  <c r="Q19" i="74" l="1"/>
  <c r="P25" i="74"/>
  <c r="P18" i="74"/>
  <c r="R46" i="1" l="1"/>
  <c r="P10" i="8" l="1"/>
  <c r="F6" i="54" l="1"/>
  <c r="F27" i="54" s="1"/>
  <c r="P11" i="8"/>
  <c r="N13" i="8"/>
  <c r="P13" i="8" s="1"/>
  <c r="B13" i="8"/>
  <c r="C9" i="74" s="1"/>
  <c r="C20" i="74" s="1"/>
  <c r="C25" i="74" s="1"/>
  <c r="O9" i="74" l="1"/>
  <c r="O14" i="74" s="1"/>
  <c r="Q14" i="74" s="1"/>
  <c r="C14" i="74"/>
  <c r="O20" i="74" l="1"/>
  <c r="O18" i="74" s="1"/>
  <c r="Q18" i="74" s="1"/>
  <c r="O7" i="74"/>
  <c r="Q7" i="74" s="1"/>
  <c r="O25" i="74"/>
  <c r="Q25" i="74" s="1"/>
  <c r="Q9" i="74"/>
  <c r="Q20" i="74" l="1"/>
  <c r="E7" i="166"/>
  <c r="F7" i="166"/>
  <c r="H7" i="166" s="1"/>
  <c r="C9" i="166"/>
  <c r="E9" i="166" s="1"/>
  <c r="C40" i="166" l="1"/>
  <c r="F9" i="166"/>
  <c r="F40" i="166" l="1"/>
  <c r="H9" i="166"/>
  <c r="C48" i="166"/>
  <c r="E48" i="166" s="1"/>
  <c r="E40" i="166"/>
  <c r="F48" i="166" l="1"/>
  <c r="H48" i="166" s="1"/>
  <c r="H40" i="166"/>
</calcChain>
</file>

<file path=xl/sharedStrings.xml><?xml version="1.0" encoding="utf-8"?>
<sst xmlns="http://schemas.openxmlformats.org/spreadsheetml/2006/main" count="510" uniqueCount="300">
  <si>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</si>
  <si>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</si>
  <si>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</si>
  <si>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</si>
  <si>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</si>
  <si>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</si>
  <si>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</si>
  <si>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</si>
  <si>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</si>
  <si>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</si>
  <si>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</si>
  <si>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</si>
  <si>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</si>
  <si>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</si>
  <si>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</si>
  <si>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</si>
  <si>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</si>
  <si>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</si>
  <si>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</si>
  <si>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</si>
  <si>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</si>
  <si>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</si>
  <si>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</si>
  <si>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</si>
  <si>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</si>
  <si>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</si>
  <si>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</si>
  <si>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</si>
  <si>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</si>
  <si>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</si>
  <si>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</si>
  <si>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</si>
  <si>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</si>
  <si>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</si>
  <si>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</si>
  <si>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</si>
  <si>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</si>
  <si>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</si>
  <si>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</si>
  <si>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</si>
  <si>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</si>
  <si>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</si>
  <si>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</si>
  <si>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</si>
  <si>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</si>
  <si>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</si>
  <si>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</si>
  <si>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</si>
  <si>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         Tranche 1     </t>
  </si>
  <si>
    <t xml:space="preserve">Tranche 5     </t>
  </si>
  <si>
    <t>n/a</t>
  </si>
  <si>
    <t xml:space="preserve">Peru special </t>
  </si>
  <si>
    <t>Costa Rica special</t>
  </si>
  <si>
    <t>Sub-Total Free Trade Agreements</t>
  </si>
  <si>
    <t>Panama, Total</t>
  </si>
  <si>
    <t>Peru, Total</t>
  </si>
  <si>
    <t>CAFTA-DR, Total</t>
  </si>
  <si>
    <t>DR</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</si>
  <si>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</si>
  <si>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</si>
  <si>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</si>
  <si>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</si>
  <si>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</si>
  <si>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</si>
  <si>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</si>
  <si>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</si>
  <si>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</si>
  <si>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</si>
  <si>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</si>
  <si>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</si>
  <si>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</si>
  <si>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</si>
  <si>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</si>
  <si>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</si>
  <si>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</si>
  <si>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</si>
  <si>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</si>
  <si>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</si>
  <si>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</si>
  <si>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</si>
  <si>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</si>
  <si>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</si>
  <si>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</si>
  <si>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</si>
  <si>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</si>
  <si>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</si>
  <si>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</si>
  <si>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</si>
  <si>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</si>
  <si>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</si>
  <si>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</si>
  <si>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</si>
  <si>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</si>
  <si>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</si>
  <si>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</si>
  <si>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</si>
  <si>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</si>
  <si>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</si>
  <si>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</si>
  <si>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</si>
  <si>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</si>
  <si>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</si>
  <si>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</si>
  <si>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</si>
  <si>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</si>
  <si>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</si>
  <si>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</si>
  <si>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</si>
  <si>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</si>
  <si>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</si>
  <si>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</si>
  <si>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</si>
  <si>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</si>
  <si>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</si>
  <si>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</si>
  <si>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</si>
  <si>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</si>
  <si>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</si>
  <si>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</si>
  <si>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</si>
  <si>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</si>
  <si>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</si>
  <si>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</si>
  <si>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</si>
  <si>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</si>
  <si>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</si>
  <si>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</si>
  <si>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</si>
  <si>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</si>
  <si>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</si>
  <si>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</si>
  <si>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</si>
  <si>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</si>
  <si>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</si>
  <si>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</si>
  <si>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</si>
  <si>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</si>
  <si>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</si>
  <si>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</si>
  <si>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</si>
  <si>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</si>
  <si>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</si>
  <si>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</si>
  <si>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</si>
  <si>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</si>
  <si>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</si>
  <si>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</si>
  <si>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</si>
  <si>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</si>
  <si>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</si>
  <si>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</si>
  <si>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</si>
  <si>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</si>
  <si>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</si>
  <si>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</si>
  <si>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</si>
  <si>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</si>
  <si>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</si>
  <si>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</si>
  <si>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</si>
  <si>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New York, NY</t>
  </si>
  <si>
    <t>Los Angeles, CA</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</si>
  <si>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</si>
  <si>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</si>
  <si>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</si>
  <si>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</si>
  <si>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</si>
  <si>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</si>
  <si>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 xml:space="preserve"> Forecast</t>
  </si>
  <si>
    <t>FY 2019</t>
  </si>
  <si>
    <t>FY 2019 TRQ</t>
  </si>
  <si>
    <t>Oct-Dec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</si>
  <si>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</si>
  <si>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</si>
  <si>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</si>
  <si>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</si>
  <si>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</si>
  <si>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</si>
  <si>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</si>
  <si>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</si>
  <si>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</si>
  <si>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</si>
  <si>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</si>
  <si>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</si>
  <si>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</si>
  <si>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CY 2019</t>
  </si>
  <si>
    <t xml:space="preserve">Global Minimum </t>
  </si>
  <si>
    <t xml:space="preserve">Panama, General </t>
  </si>
  <si>
    <t>Entries-to-Date</t>
  </si>
  <si>
    <t>FY 2019:</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</si>
  <si>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</si>
  <si>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</si>
  <si>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FY 2018</t>
  </si>
  <si>
    <t>Jan-Sep 2020</t>
  </si>
  <si>
    <t>FY 2020 WTO Raw sugar TRQ:</t>
  </si>
  <si>
    <t>FY 2020 WTO Refined sugar TRQ:</t>
  </si>
  <si>
    <t xml:space="preserve">CAFTA/DR CY 2020 </t>
  </si>
  <si>
    <t>1/  October 1, 2019 - September 30, 2020.</t>
  </si>
  <si>
    <t>Peru CY 2020</t>
  </si>
  <si>
    <t>Colombia CY 2020</t>
  </si>
  <si>
    <t>Panama CY 2020</t>
  </si>
  <si>
    <t>Eswatini (Swaziland)</t>
  </si>
  <si>
    <t xml:space="preserve">October-December </t>
  </si>
  <si>
    <t>CY 2020</t>
  </si>
  <si>
    <t>FY 2020</t>
  </si>
  <si>
    <t xml:space="preserve">Metric Tons, Raw Value  </t>
  </si>
  <si>
    <t>Totals may not add due to rounding.</t>
  </si>
  <si>
    <r>
      <t xml:space="preserve">This report was compiled and reconciled by Souleymane Diaby, Bill Janis, and Ron Lord.  Questions, comments, and/or suggestions about this report should be directed to </t>
    </r>
    <r>
      <rPr>
        <u/>
        <sz val="12"/>
        <rFont val="Arial"/>
        <family val="2"/>
      </rPr>
      <t>Souleymane.Diaby@usda.gov</t>
    </r>
    <r>
      <rPr>
        <sz val="12"/>
        <rFont val="Arial"/>
        <family val="2"/>
      </rPr>
      <t xml:space="preserve"> or 202-720-2916.</t>
    </r>
  </si>
  <si>
    <t xml:space="preserve">January-March </t>
  </si>
  <si>
    <r>
      <t>New Orleans, LA</t>
    </r>
    <r>
      <rPr>
        <vertAlign val="superscript"/>
        <sz val="11"/>
        <color theme="1"/>
        <rFont val="Arial"/>
        <family val="2"/>
      </rPr>
      <t xml:space="preserve"> </t>
    </r>
    <r>
      <rPr>
        <sz val="11"/>
        <color theme="1"/>
        <rFont val="Arial"/>
        <family val="2"/>
      </rPr>
      <t xml:space="preserve"> </t>
    </r>
  </si>
  <si>
    <t xml:space="preserve">San Francisco, CA  </t>
  </si>
  <si>
    <t xml:space="preserve"> Fiscal Year (FY) 2020</t>
  </si>
  <si>
    <t>Table 1 -- U.S. Monthly Sugar Imports, Fiscal Year (FY) 2020</t>
  </si>
  <si>
    <t>FY 2020 Entries-to-date</t>
  </si>
  <si>
    <t xml:space="preserve">Oct-19     </t>
  </si>
  <si>
    <t xml:space="preserve">Nov-19     </t>
  </si>
  <si>
    <t xml:space="preserve">Dec-19  </t>
  </si>
  <si>
    <t xml:space="preserve">Jan-20  </t>
  </si>
  <si>
    <t xml:space="preserve">Feb-20   </t>
  </si>
  <si>
    <t xml:space="preserve">Mar-20 </t>
  </si>
  <si>
    <t xml:space="preserve">Apr-20 </t>
  </si>
  <si>
    <t xml:space="preserve">May-20 </t>
  </si>
  <si>
    <t xml:space="preserve">Jun-20 </t>
  </si>
  <si>
    <t xml:space="preserve">Jul-20 </t>
  </si>
  <si>
    <t xml:space="preserve">Aug-20 </t>
  </si>
  <si>
    <t xml:space="preserve">Sep-20 </t>
  </si>
  <si>
    <t>Entered in October 2019</t>
  </si>
  <si>
    <t>1/ On June 27, 2019, USDA set the raw sugar TRQ at the minimum level to which the United States is committed in the Uruguay Round Agreement on Agriculture.</t>
  </si>
  <si>
    <t>------------------------ FY 2020 ---------------------</t>
  </si>
  <si>
    <t xml:space="preserve"> Jan-Sep 2019</t>
  </si>
  <si>
    <t>Table 4 -- U.S. Refined Sugar Tariff-Rate Quota (TRQ) WTO Allocations and Entries By Month, Fiscal Year (FY) 2020</t>
  </si>
  <si>
    <t>------------------------Fiscal Year 2020-----------------------</t>
  </si>
  <si>
    <t xml:space="preserve">Dominican Republic </t>
  </si>
  <si>
    <t>Others</t>
  </si>
  <si>
    <t>Table 7A -- U.S. Raw Sugar Imports Under the U.S. Sugar Re-Export Program, Fiscal Year (FY) 2020</t>
  </si>
  <si>
    <t>FY 2006</t>
  </si>
  <si>
    <t>FY 2007</t>
  </si>
  <si>
    <t>FY 2008</t>
  </si>
  <si>
    <t>FY 2009</t>
  </si>
  <si>
    <t>FY 2010</t>
  </si>
  <si>
    <t>FY 2019 TRQ Entered in FY 2020</t>
  </si>
  <si>
    <t>Table 7A</t>
  </si>
  <si>
    <t>3/30/200</t>
  </si>
  <si>
    <t>Table 7B -- U.S. Raw Sugar Imports Under the U.S. Sugar Re-Export Program, by Fiscal Year</t>
  </si>
  <si>
    <t xml:space="preserve">Source: U.S. Customs and Border Protection, Weekly Quota Status Report.  </t>
  </si>
  <si>
    <t>High-Tier (over-quota)</t>
  </si>
  <si>
    <t>1/ These TRQs are established on a calendar year basis.  See Federal Register Notice of December 6, 2019 for CY 2020.</t>
  </si>
  <si>
    <t>2/ Determined not to have a trade surplus as defined under the Free Trade Agreements, and thus the CY 2020 TRQs are zero. See Federal Register Notice of December 6, 2020.</t>
  </si>
  <si>
    <t>Chile was determined to have no trade surplus as defined under the Free Trade Agreement, and thus the CY 2020 TRQ is zero. See Federal Register Notice of December 6, 2019.</t>
  </si>
  <si>
    <t>Morocco was determined to have no trade surplus as defined under the Free Trade Agreement, and thus the CY 2020 TRQ is zero. See Federal Register Notice of December 6, 2019.</t>
  </si>
  <si>
    <t xml:space="preserve">Guatemala </t>
  </si>
  <si>
    <t xml:space="preserve">Oct-19 Final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</si>
  <si>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</si>
  <si>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</si>
  <si>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</si>
  <si>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 xml:space="preserve">Table 8 -- Fiscal Year 2020 U.S. Sugar Imports Forecast </t>
    </r>
    <r>
      <rPr>
        <b/>
        <sz val="11"/>
        <rFont val="Arial"/>
        <family val="2"/>
      </rPr>
      <t>1/</t>
    </r>
  </si>
  <si>
    <t>Table 10 -- U.S. Sugar-Containing Products Tariff-Rate Quota (TRQ) Allocations and Entries By Month, Fiscal Year (FY) 2020 1/</t>
  </si>
  <si>
    <t xml:space="preserve">Table 6 -- U.S. Refined Sugar Reported for Export Credit Under the U.S. Refined Sugar Re-Export Program, Fiscal Year (FY) 2020 1/ </t>
  </si>
  <si>
    <r>
      <t>Table 5 -- Sugar Imports During Fiscal Year (FY) 2020 Under Free Trade Agreement Tariff-Rate Quotas 1/</t>
    </r>
    <r>
      <rPr>
        <b/>
        <sz val="14"/>
        <rFont val="Arial"/>
        <family val="2"/>
      </rPr>
      <t xml:space="preserve"> </t>
    </r>
  </si>
  <si>
    <r>
      <t>Peru</t>
    </r>
    <r>
      <rPr>
        <sz val="14"/>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</si>
  <si>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</si>
  <si>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</si>
  <si>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</si>
  <si>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r>
      <t>TRQ</t>
    </r>
    <r>
      <rPr>
        <vertAlign val="superscript"/>
        <sz val="10"/>
        <rFont val="Arial"/>
        <family val="2"/>
      </rPr>
      <t xml:space="preserve"> </t>
    </r>
    <r>
      <rPr>
        <sz val="11"/>
        <rFont val="Arial"/>
        <family val="2"/>
      </rPr>
      <t>1/</t>
    </r>
  </si>
  <si>
    <t>Mexico 2/</t>
  </si>
  <si>
    <r>
      <t>Table 2 -- U.S. Imports of Sugar from Mexico, Fiscal Year (FY) 2020</t>
    </r>
    <r>
      <rPr>
        <b/>
        <vertAlign val="superscript"/>
        <sz val="12"/>
        <rFont val="Arial"/>
        <family val="2"/>
      </rPr>
      <t xml:space="preserve"> </t>
    </r>
    <r>
      <rPr>
        <b/>
        <sz val="12"/>
        <rFont val="Arial"/>
        <family val="2"/>
      </rPr>
      <t>1/</t>
    </r>
  </si>
  <si>
    <r>
      <t>Total raw value</t>
    </r>
    <r>
      <rPr>
        <i/>
        <vertAlign val="subscript"/>
        <sz val="11"/>
        <rFont val="Arial"/>
        <family val="2"/>
      </rPr>
      <t xml:space="preserve"> </t>
    </r>
    <r>
      <rPr>
        <i/>
        <sz val="11"/>
        <rFont val="Arial"/>
        <family val="2"/>
      </rPr>
      <t>2/</t>
    </r>
  </si>
  <si>
    <t>WASDE Projection 1/</t>
  </si>
  <si>
    <r>
      <t>High-duty sugar</t>
    </r>
    <r>
      <rPr>
        <vertAlign val="superscript"/>
        <sz val="11"/>
        <rFont val="Arial"/>
        <family val="2"/>
      </rPr>
      <t xml:space="preserve"> </t>
    </r>
    <r>
      <rPr>
        <sz val="11"/>
        <rFont val="Arial"/>
        <family val="2"/>
      </rPr>
      <t>2/</t>
    </r>
  </si>
  <si>
    <t xml:space="preserve">Final </t>
  </si>
  <si>
    <t>FY 2020:</t>
  </si>
  <si>
    <r>
      <t xml:space="preserve">FY 2020 </t>
    </r>
    <r>
      <rPr>
        <sz val="12"/>
        <rFont val="Arial"/>
        <family val="2"/>
      </rPr>
      <t>6/</t>
    </r>
  </si>
  <si>
    <t>7/  Reporting deadline is the end of the calendar quarter following the quarter in which the transaction occurs.  Monthly totals are preliminary until after reporting deadline.</t>
  </si>
  <si>
    <t xml:space="preserve">Nov-19 Final    </t>
  </si>
  <si>
    <t xml:space="preserve">Jan-20 Forecast </t>
  </si>
  <si>
    <t>The fourth tranche of the FY 2020 specialty sugar TRQ will open for 35,000 metric tons raw value on April 15, 2020.  A valid specialty sugar certificate must accompany the imported sugar.</t>
  </si>
  <si>
    <t>Surrender</t>
  </si>
  <si>
    <r>
      <t>Reallocation</t>
    </r>
    <r>
      <rPr>
        <b/>
        <vertAlign val="superscript"/>
        <sz val="12"/>
        <rFont val="Arial"/>
        <family val="2"/>
      </rPr>
      <t xml:space="preserve"> 1/</t>
    </r>
  </si>
  <si>
    <t>Eswatini (formerly Swaziland)</t>
  </si>
  <si>
    <t>Philippines</t>
  </si>
  <si>
    <t>St. Kitts &amp; Nevis</t>
  </si>
  <si>
    <t>Table 3B -- U.S. Raw Sugar Tariff-Rate Quota (TRQ), Fiscal Year (FY) 2020</t>
  </si>
  <si>
    <t>Initial FY 2020 TRQ</t>
  </si>
  <si>
    <t>Net FY 2020 TRQ</t>
  </si>
  <si>
    <t>Table 3A -- U.S. Raw Sugar Tariff-Rate Quota (TRQ) WTO Allocations and Entries By Month, Fiscal Year (FY) 2020</t>
  </si>
  <si>
    <t xml:space="preserve"> 2/ The tranches of the FY 2020 specialty sugar TRQ open as follows in MTRV.  See USTR's Federal Register notice of July 15, 2019, Vol. 84, No. 135, Page 33799.  </t>
  </si>
  <si>
    <t xml:space="preserve">1/ On February 6, 2020, USTR reallocated sugar from countries that have stated they are unable to fill. </t>
  </si>
  <si>
    <t>https://www.govinfo.gov/app/details/FR-2020-02-07/2020-02411</t>
  </si>
  <si>
    <t xml:space="preserve">Dec-19 Final </t>
  </si>
  <si>
    <t xml:space="preserve">Feb-20 Forecast   </t>
  </si>
  <si>
    <t>Change in Forecast, March vs February</t>
  </si>
  <si>
    <t xml:space="preserve">March 2019 </t>
  </si>
  <si>
    <t xml:space="preserve">The March WASDE report shows FY 2020 WTO raw sugar tariff-rate quota (TRQ) shortfall projected at 40,000 short tons raw value (STRV), unchanged from last month.  No information is available about specific countries.  </t>
  </si>
  <si>
    <r>
      <t xml:space="preserve">6/  Forecast of </t>
    </r>
    <r>
      <rPr>
        <b/>
        <sz val="14"/>
        <rFont val="Arial"/>
        <family val="2"/>
      </rPr>
      <t>308,244</t>
    </r>
    <r>
      <rPr>
        <sz val="14"/>
        <rFont val="Arial"/>
        <family val="2"/>
      </rPr>
      <t xml:space="preserve"> MT for refiner transfers is based on a linear trend of FY 2010-2020 of combined SCP exports and Polyhdric use.  </t>
    </r>
  </si>
  <si>
    <r>
      <t xml:space="preserve">January-March </t>
    </r>
    <r>
      <rPr>
        <sz val="12"/>
        <rFont val="Arial"/>
        <family val="2"/>
      </rPr>
      <t>7/</t>
    </r>
  </si>
  <si>
    <r>
      <t xml:space="preserve">FY 2013 </t>
    </r>
    <r>
      <rPr>
        <sz val="12"/>
        <rFont val="Arial"/>
        <family val="2"/>
      </rPr>
      <t xml:space="preserve">2/ </t>
    </r>
  </si>
  <si>
    <t>Fiscal Year by Quarter 5/</t>
  </si>
  <si>
    <r>
      <t>Refiner Beginning Balances</t>
    </r>
    <r>
      <rPr>
        <vertAlign val="superscript"/>
        <sz val="14"/>
        <color rgb="FF000000"/>
        <rFont val="Arial"/>
        <family val="2"/>
      </rPr>
      <t xml:space="preserve"> </t>
    </r>
    <r>
      <rPr>
        <sz val="14"/>
        <color rgb="FF000000"/>
        <rFont val="Arial"/>
        <family val="2"/>
      </rPr>
      <t>1/</t>
    </r>
  </si>
  <si>
    <r>
      <t>SCP Beginning Balances</t>
    </r>
    <r>
      <rPr>
        <vertAlign val="superscript"/>
        <sz val="14"/>
        <color rgb="FF000000"/>
        <rFont val="Arial"/>
        <family val="2"/>
      </rPr>
      <t xml:space="preserve"> </t>
    </r>
    <r>
      <rPr>
        <sz val="14"/>
        <color rgb="FF000000"/>
        <rFont val="Arial"/>
        <family val="2"/>
      </rPr>
      <t>3/</t>
    </r>
  </si>
  <si>
    <r>
      <t>POLY Beginning Balances</t>
    </r>
    <r>
      <rPr>
        <vertAlign val="superscript"/>
        <sz val="14"/>
        <color rgb="FF000000"/>
        <rFont val="Arial"/>
        <family val="2"/>
      </rPr>
      <t xml:space="preserve"> </t>
    </r>
    <r>
      <rPr>
        <sz val="14"/>
        <color rgb="FF000000"/>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</si>
</sst>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0;[Red]#,##0.00"/>
    <numFmt numFmtId="174" formatCode="#,##0.0;[Red]#,##0.0"/>
    <numFmt numFmtId="175" formatCode="#,##0.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0"/>
      <color rgb="FFFF0000"/>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sz val="14"/>
      <name val="Arial"/>
      <family val="2"/>
    </font>
    <font>
      <b/>
      <i/>
      <sz val="11"/>
      <name val="Arial"/>
      <family val="2"/>
    </font>
    <font>
      <b/>
      <sz val="14"/>
      <color rgb="FFFF0000"/>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u/>
      <sz val="11"/>
      <color indexed="12"/>
      <name val="Arial"/>
      <family val="2"/>
    </font>
    <font>
      <sz val="14"/>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s>
  <cellStyleXfs count="1210">
    <xf numFmtId="0" fontId="0" fillId="0" borderId="0"/>
    <xf numFmtId="43" fontId="28" fillId="0" borderId="0" applyFont="0" applyFill="0" applyBorder="0" applyAlignment="0" applyProtection="0"/>
    <xf numFmtId="43" fontId="3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3" fontId="37" fillId="0" borderId="0" applyFont="0" applyFill="0" applyBorder="0" applyAlignment="0" applyProtection="0"/>
    <xf numFmtId="44" fontId="28" fillId="0" borderId="0" applyFont="0" applyFill="0" applyBorder="0" applyAlignment="0" applyProtection="0"/>
    <xf numFmtId="42" fontId="37" fillId="0" borderId="0" applyFont="0" applyFill="0" applyBorder="0" applyAlignment="0" applyProtection="0"/>
    <xf numFmtId="0" fontId="30" fillId="0" borderId="0" applyNumberFormat="0" applyFill="0" applyBorder="0" applyAlignment="0" applyProtection="0">
      <alignment vertical="top"/>
      <protection locked="0"/>
    </xf>
    <xf numFmtId="0" fontId="28" fillId="0" borderId="0"/>
    <xf numFmtId="0" fontId="41" fillId="0" borderId="0"/>
    <xf numFmtId="0" fontId="41" fillId="0" borderId="0"/>
    <xf numFmtId="9" fontId="28" fillId="0" borderId="0" applyFont="0" applyFill="0" applyBorder="0" applyAlignment="0" applyProtection="0"/>
    <xf numFmtId="0" fontId="42" fillId="0" borderId="0">
      <protection locked="0"/>
    </xf>
    <xf numFmtId="167" fontId="42" fillId="0" borderId="0">
      <protection locked="0"/>
    </xf>
    <xf numFmtId="0" fontId="43" fillId="0" borderId="0">
      <protection locked="0"/>
    </xf>
    <xf numFmtId="0" fontId="43" fillId="0" borderId="0">
      <protection locked="0"/>
    </xf>
    <xf numFmtId="0" fontId="25" fillId="0" borderId="0"/>
    <xf numFmtId="0" fontId="45" fillId="0" borderId="0"/>
    <xf numFmtId="43" fontId="28" fillId="0" borderId="0" applyFont="0" applyFill="0" applyBorder="0" applyAlignment="0" applyProtection="0"/>
    <xf numFmtId="43" fontId="26" fillId="0" borderId="0" applyFont="0" applyFill="0" applyBorder="0" applyAlignment="0" applyProtection="0"/>
    <xf numFmtId="9" fontId="28" fillId="0" borderId="0" applyFont="0" applyFill="0" applyBorder="0" applyAlignment="0" applyProtection="0"/>
    <xf numFmtId="9" fontId="47"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3" applyNumberFormat="0" applyAlignment="0" applyProtection="0"/>
    <xf numFmtId="0" fontId="56" fillId="6" borderId="24" applyNumberFormat="0" applyAlignment="0" applyProtection="0"/>
    <xf numFmtId="0" fontId="57" fillId="6" borderId="23" applyNumberFormat="0" applyAlignment="0" applyProtection="0"/>
    <xf numFmtId="0" fontId="58" fillId="0" borderId="25" applyNumberFormat="0" applyFill="0" applyAlignment="0" applyProtection="0"/>
    <xf numFmtId="0" fontId="59" fillId="7" borderId="2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63" fillId="32" borderId="0" applyNumberFormat="0" applyBorder="0" applyAlignment="0" applyProtection="0"/>
    <xf numFmtId="0" fontId="23" fillId="0" borderId="0"/>
    <xf numFmtId="0" fontId="23" fillId="8" borderId="27" applyNumberFormat="0" applyFont="0" applyAlignment="0" applyProtection="0"/>
    <xf numFmtId="43" fontId="65" fillId="0" borderId="0" applyFont="0" applyFill="0" applyBorder="0" applyAlignment="0" applyProtection="0"/>
    <xf numFmtId="9" fontId="65" fillId="0" borderId="0" applyFont="0" applyFill="0" applyBorder="0" applyAlignment="0" applyProtection="0"/>
    <xf numFmtId="0" fontId="22" fillId="0" borderId="0"/>
    <xf numFmtId="0" fontId="28" fillId="0" borderId="0"/>
    <xf numFmtId="0" fontId="21" fillId="0" borderId="0"/>
    <xf numFmtId="0" fontId="21" fillId="0" borderId="0"/>
    <xf numFmtId="43" fontId="21" fillId="0" borderId="0" applyFont="0" applyFill="0" applyBorder="0" applyAlignment="0" applyProtection="0"/>
    <xf numFmtId="0" fontId="21" fillId="0" borderId="0"/>
    <xf numFmtId="0" fontId="28" fillId="0" borderId="0"/>
    <xf numFmtId="9" fontId="28" fillId="0" borderId="0" applyFont="0" applyFill="0" applyBorder="0" applyAlignment="0" applyProtection="0"/>
    <xf numFmtId="0" fontId="20" fillId="0" borderId="0"/>
    <xf numFmtId="0" fontId="28" fillId="0" borderId="0"/>
    <xf numFmtId="9" fontId="28"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27" applyNumberFormat="0" applyFont="0" applyAlignment="0" applyProtection="0"/>
    <xf numFmtId="43" fontId="28" fillId="0" borderId="0" applyFont="0" applyFill="0" applyBorder="0" applyAlignment="0" applyProtection="0"/>
    <xf numFmtId="9" fontId="28"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19"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8" borderId="27" applyNumberFormat="0" applyFont="0" applyAlignment="0" applyProtection="0"/>
    <xf numFmtId="0" fontId="19" fillId="8" borderId="27" applyNumberFormat="0" applyFont="0" applyAlignment="0" applyProtection="0"/>
    <xf numFmtId="0" fontId="18" fillId="0" borderId="0"/>
    <xf numFmtId="43" fontId="18" fillId="0" borderId="0" applyFont="0" applyFill="0" applyBorder="0" applyAlignment="0" applyProtection="0"/>
    <xf numFmtId="0" fontId="28" fillId="0" borderId="0"/>
    <xf numFmtId="0" fontId="18"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8" borderId="27" applyNumberFormat="0" applyFont="0" applyAlignment="0" applyProtection="0"/>
    <xf numFmtId="0" fontId="17" fillId="8" borderId="27" applyNumberFormat="0" applyFont="0" applyAlignment="0" applyProtection="0"/>
    <xf numFmtId="0" fontId="16" fillId="0" borderId="0"/>
    <xf numFmtId="0" fontId="16" fillId="0" borderId="0"/>
    <xf numFmtId="0" fontId="16"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27" applyNumberFormat="0" applyFont="0" applyAlignment="0" applyProtection="0"/>
    <xf numFmtId="0" fontId="15" fillId="8" borderId="27" applyNumberFormat="0" applyFont="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27" applyNumberFormat="0" applyFont="0" applyAlignment="0" applyProtection="0"/>
    <xf numFmtId="0" fontId="15" fillId="8" borderId="27" applyNumberFormat="0" applyFont="0" applyAlignment="0" applyProtection="0"/>
    <xf numFmtId="0" fontId="15" fillId="0" borderId="0"/>
    <xf numFmtId="0" fontId="15" fillId="0" borderId="0"/>
    <xf numFmtId="0" fontId="15"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3" fillId="0" borderId="0"/>
    <xf numFmtId="0" fontId="13" fillId="0" borderId="0"/>
    <xf numFmtId="0" fontId="13" fillId="0" borderId="0"/>
    <xf numFmtId="43" fontId="28" fillId="0" borderId="0" applyFont="0" applyFill="0" applyBorder="0" applyAlignment="0" applyProtection="0"/>
    <xf numFmtId="9" fontId="28" fillId="0" borderId="0" applyFont="0" applyFill="0" applyBorder="0" applyAlignment="0" applyProtection="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2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1">
    <xf numFmtId="0" fontId="0" fillId="0" borderId="0" xfId="0"/>
    <xf numFmtId="3" fontId="0" fillId="0" borderId="0" xfId="0" applyNumberFormat="1"/>
    <xf numFmtId="0" fontId="0" fillId="0" borderId="0" xfId="0" applyBorder="1"/>
    <xf numFmtId="0" fontId="31"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33" fillId="0" borderId="8" xfId="0" applyFont="1" applyBorder="1" applyAlignment="1">
      <alignment horizontal="left"/>
    </xf>
    <xf numFmtId="3" fontId="32" fillId="0" borderId="0" xfId="0" applyNumberFormat="1" applyFont="1"/>
    <xf numFmtId="3" fontId="28" fillId="0" borderId="0" xfId="0" applyNumberFormat="1" applyFont="1" applyBorder="1" applyAlignment="1">
      <alignment horizontal="right"/>
    </xf>
    <xf numFmtId="3" fontId="28" fillId="0" borderId="0" xfId="0" applyNumberFormat="1" applyFont="1" applyFill="1" applyBorder="1" applyAlignment="1">
      <alignment horizontal="right"/>
    </xf>
    <xf numFmtId="3" fontId="31" fillId="0" borderId="0" xfId="0" applyNumberFormat="1" applyFont="1" applyFill="1" applyBorder="1" applyAlignment="1">
      <alignment horizontal="right"/>
    </xf>
    <xf numFmtId="2" fontId="32" fillId="0" borderId="0" xfId="0" applyNumberFormat="1" applyFont="1"/>
    <xf numFmtId="0" fontId="28"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0" fillId="0" borderId="11" xfId="0" applyBorder="1"/>
    <xf numFmtId="0" fontId="31" fillId="0" borderId="8" xfId="0" applyFont="1" applyBorder="1"/>
    <xf numFmtId="3" fontId="28" fillId="0" borderId="0" xfId="0" applyNumberFormat="1" applyFont="1" applyFill="1" applyBorder="1"/>
    <xf numFmtId="0" fontId="0" fillId="0" borderId="0" xfId="0" applyAlignment="1">
      <alignment horizontal="right"/>
    </xf>
    <xf numFmtId="0" fontId="35" fillId="0" borderId="5" xfId="0" applyFont="1" applyBorder="1" applyAlignment="1">
      <alignment horizontal="center"/>
    </xf>
    <xf numFmtId="0" fontId="35" fillId="0" borderId="0" xfId="0" applyFont="1" applyBorder="1" applyAlignment="1">
      <alignment horizontal="center"/>
    </xf>
    <xf numFmtId="14" fontId="35" fillId="0" borderId="0" xfId="0" quotePrefix="1" applyNumberFormat="1" applyFont="1" applyBorder="1" applyAlignment="1">
      <alignment horizontal="center"/>
    </xf>
    <xf numFmtId="0" fontId="28" fillId="0" borderId="0" xfId="0" applyFont="1" applyFill="1"/>
    <xf numFmtId="0" fontId="36" fillId="0" borderId="0" xfId="0" applyFont="1" applyFill="1"/>
    <xf numFmtId="37" fontId="0" fillId="0" borderId="0" xfId="0" applyNumberFormat="1" applyFill="1"/>
    <xf numFmtId="14" fontId="0" fillId="0" borderId="0" xfId="0" applyNumberFormat="1"/>
    <xf numFmtId="0" fontId="28" fillId="0" borderId="0" xfId="0" applyFont="1" applyBorder="1"/>
    <xf numFmtId="4" fontId="40" fillId="0" borderId="0" xfId="0" applyNumberFormat="1" applyFont="1"/>
    <xf numFmtId="3" fontId="40" fillId="0" borderId="0" xfId="0" applyNumberFormat="1" applyFont="1"/>
    <xf numFmtId="0" fontId="40" fillId="0" borderId="0" xfId="0" applyFont="1"/>
    <xf numFmtId="3" fontId="28" fillId="0" borderId="0" xfId="0" applyNumberFormat="1" applyFont="1"/>
    <xf numFmtId="9" fontId="0" fillId="0" borderId="0" xfId="14" applyFont="1"/>
    <xf numFmtId="165" fontId="0" fillId="0" borderId="0" xfId="1" applyNumberFormat="1" applyFont="1" applyFill="1"/>
    <xf numFmtId="169" fontId="0" fillId="0" borderId="0" xfId="0" applyNumberFormat="1"/>
    <xf numFmtId="0" fontId="0" fillId="0" borderId="13" xfId="0" applyBorder="1" applyAlignment="1">
      <alignment horizontal="right"/>
    </xf>
    <xf numFmtId="14" fontId="28" fillId="0" borderId="0" xfId="0" applyNumberFormat="1" applyFont="1" applyAlignment="1">
      <alignment horizontal="right"/>
    </xf>
    <xf numFmtId="0" fontId="0" fillId="0" borderId="0" xfId="0" applyAlignment="1">
      <alignment vertical="center"/>
    </xf>
    <xf numFmtId="0" fontId="0" fillId="0" borderId="0" xfId="0" applyAlignment="1">
      <alignment horizontal="center" vertical="center"/>
    </xf>
    <xf numFmtId="169" fontId="31" fillId="0" borderId="11" xfId="0" applyNumberFormat="1" applyFont="1" applyBorder="1" applyAlignment="1">
      <alignment horizontal="center"/>
    </xf>
    <xf numFmtId="169" fontId="31" fillId="0" borderId="10" xfId="0" applyNumberFormat="1" applyFont="1" applyBorder="1" applyAlignment="1">
      <alignment horizontal="center"/>
    </xf>
    <xf numFmtId="169" fontId="31" fillId="0" borderId="6" xfId="0" applyNumberFormat="1" applyFont="1" applyBorder="1" applyAlignment="1">
      <alignment horizontal="center"/>
    </xf>
    <xf numFmtId="0" fontId="29" fillId="0" borderId="4" xfId="0" applyFont="1" applyBorder="1"/>
    <xf numFmtId="0" fontId="29" fillId="0" borderId="0" xfId="0" applyFont="1"/>
    <xf numFmtId="0" fontId="29" fillId="0" borderId="18" xfId="0" applyFont="1" applyBorder="1" applyAlignment="1">
      <alignment horizontal="right"/>
    </xf>
    <xf numFmtId="0" fontId="33" fillId="0" borderId="8" xfId="0" applyFont="1" applyBorder="1" applyAlignment="1">
      <alignment horizontal="left" vertical="center"/>
    </xf>
    <xf numFmtId="17" fontId="0" fillId="0" borderId="0" xfId="0" applyNumberFormat="1" applyFill="1" applyBorder="1" applyAlignment="1">
      <alignment horizontal="center" vertical="center"/>
    </xf>
    <xf numFmtId="0" fontId="33" fillId="0" borderId="13" xfId="0" applyFont="1" applyBorder="1" applyAlignment="1">
      <alignment horizontal="left"/>
    </xf>
    <xf numFmtId="0" fontId="28" fillId="0" borderId="0" xfId="0" applyFont="1" applyFill="1" applyBorder="1" applyAlignment="1">
      <alignment wrapText="1"/>
    </xf>
    <xf numFmtId="15" fontId="31" fillId="0" borderId="19" xfId="0" applyNumberFormat="1" applyFont="1" applyBorder="1" applyAlignment="1">
      <alignment horizontal="center"/>
    </xf>
    <xf numFmtId="15" fontId="46" fillId="0" borderId="17" xfId="0" applyNumberFormat="1" applyFont="1" applyBorder="1" applyAlignment="1">
      <alignment horizontal="center"/>
    </xf>
    <xf numFmtId="0" fontId="33" fillId="0" borderId="7" xfId="0" applyFont="1" applyBorder="1" applyAlignment="1">
      <alignment horizontal="left"/>
    </xf>
    <xf numFmtId="14" fontId="70" fillId="0" borderId="5" xfId="0" applyNumberFormat="1" applyFont="1" applyBorder="1" applyAlignment="1">
      <alignment horizontal="center"/>
    </xf>
    <xf numFmtId="14" fontId="70" fillId="0" borderId="0" xfId="0" applyNumberFormat="1" applyFont="1" applyBorder="1" applyAlignment="1">
      <alignment horizontal="center"/>
    </xf>
    <xf numFmtId="17" fontId="26"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69" fillId="0" borderId="7" xfId="0" applyFont="1" applyBorder="1" applyAlignment="1">
      <alignment horizontal="center" wrapText="1"/>
    </xf>
    <xf numFmtId="0" fontId="0" fillId="0" borderId="8" xfId="0" applyBorder="1"/>
    <xf numFmtId="0" fontId="0" fillId="0" borderId="0" xfId="0"/>
    <xf numFmtId="0" fontId="44" fillId="0" borderId="0" xfId="0" applyFont="1"/>
    <xf numFmtId="0" fontId="28" fillId="0" borderId="0" xfId="78" applyFont="1"/>
    <xf numFmtId="15" fontId="46" fillId="0" borderId="2" xfId="0" applyNumberFormat="1" applyFont="1" applyBorder="1" applyAlignment="1">
      <alignment horizontal="center"/>
    </xf>
    <xf numFmtId="0" fontId="69" fillId="0" borderId="3" xfId="0" applyFont="1" applyBorder="1" applyAlignment="1">
      <alignment horizontal="center" wrapText="1"/>
    </xf>
    <xf numFmtId="0" fontId="28" fillId="0" borderId="0" xfId="0" applyFont="1" applyFill="1" applyBorder="1" applyAlignment="1">
      <alignment horizontal="right"/>
    </xf>
    <xf numFmtId="0" fontId="0" fillId="0" borderId="0" xfId="0" applyAlignment="1">
      <alignment vertical="top"/>
    </xf>
    <xf numFmtId="0" fontId="28" fillId="0" borderId="0" xfId="0" applyFont="1" applyAlignment="1">
      <alignment vertical="top"/>
    </xf>
    <xf numFmtId="172" fontId="28" fillId="0" borderId="0" xfId="0" applyNumberFormat="1" applyFont="1" applyFill="1" applyBorder="1" applyAlignment="1">
      <alignment horizontal="right"/>
    </xf>
    <xf numFmtId="0" fontId="0" fillId="0" borderId="0" xfId="0"/>
    <xf numFmtId="3" fontId="0" fillId="0" borderId="0" xfId="0" applyNumberFormat="1"/>
    <xf numFmtId="0" fontId="28" fillId="0" borderId="0" xfId="0" applyFont="1"/>
    <xf numFmtId="169" fontId="0" fillId="0" borderId="0" xfId="0" applyNumberFormat="1"/>
    <xf numFmtId="4" fontId="0" fillId="0" borderId="0" xfId="0" applyNumberFormat="1"/>
    <xf numFmtId="0" fontId="66" fillId="0" borderId="0" xfId="0" applyFont="1" applyAlignment="1">
      <alignment vertical="top"/>
    </xf>
    <xf numFmtId="0" fontId="29" fillId="0" borderId="0" xfId="0" applyFont="1" applyBorder="1"/>
    <xf numFmtId="2" fontId="0" fillId="0" borderId="0" xfId="0" applyNumberFormat="1"/>
    <xf numFmtId="3" fontId="44" fillId="0" borderId="0" xfId="11" applyNumberFormat="1" applyFont="1" applyBorder="1"/>
    <xf numFmtId="3" fontId="73" fillId="0" borderId="0" xfId="11" applyNumberFormat="1" applyFont="1" applyBorder="1"/>
    <xf numFmtId="3" fontId="44" fillId="0" borderId="0" xfId="0" applyNumberFormat="1" applyFont="1" applyFill="1" applyBorder="1"/>
    <xf numFmtId="0" fontId="44" fillId="0" borderId="0" xfId="11" applyFont="1"/>
    <xf numFmtId="3" fontId="44" fillId="0" borderId="0" xfId="0" applyNumberFormat="1" applyFont="1"/>
    <xf numFmtId="0" fontId="44" fillId="0" borderId="0" xfId="0" applyFont="1" applyBorder="1"/>
    <xf numFmtId="3" fontId="44" fillId="0" borderId="0" xfId="0" applyNumberFormat="1" applyFont="1" applyBorder="1"/>
    <xf numFmtId="3" fontId="44" fillId="0" borderId="0" xfId="0" applyNumberFormat="1" applyFont="1" applyFill="1" applyBorder="1" applyAlignment="1">
      <alignment horizontal="right"/>
    </xf>
    <xf numFmtId="3" fontId="71" fillId="0" borderId="0" xfId="0" applyNumberFormat="1" applyFont="1"/>
    <xf numFmtId="3" fontId="44" fillId="0" borderId="0" xfId="0" applyNumberFormat="1" applyFont="1" applyBorder="1" applyAlignment="1">
      <alignment horizontal="right" readingOrder="2"/>
    </xf>
    <xf numFmtId="4" fontId="71" fillId="0" borderId="0" xfId="0" applyNumberFormat="1" applyFont="1" applyBorder="1" applyAlignment="1">
      <alignment horizontal="right" readingOrder="2"/>
    </xf>
    <xf numFmtId="0" fontId="71" fillId="0" borderId="0" xfId="0" applyFont="1"/>
    <xf numFmtId="0" fontId="77" fillId="0" borderId="0" xfId="0" applyFont="1" applyBorder="1" applyAlignment="1">
      <alignment horizontal="left" wrapText="1" indent="1"/>
    </xf>
    <xf numFmtId="169" fontId="77" fillId="0" borderId="0" xfId="1" quotePrefix="1" applyNumberFormat="1" applyFont="1" applyBorder="1" applyAlignment="1">
      <alignment readingOrder="2"/>
    </xf>
    <xf numFmtId="169" fontId="77" fillId="0" borderId="0" xfId="1" quotePrefix="1" applyNumberFormat="1" applyFont="1" applyFill="1" applyBorder="1" applyAlignment="1">
      <alignment readingOrder="2"/>
    </xf>
    <xf numFmtId="169" fontId="77" fillId="0" borderId="0" xfId="1" applyNumberFormat="1" applyFont="1" applyBorder="1" applyAlignment="1">
      <alignment readingOrder="2"/>
    </xf>
    <xf numFmtId="0" fontId="44" fillId="0" borderId="3" xfId="0" applyFont="1" applyBorder="1"/>
    <xf numFmtId="0" fontId="44" fillId="0" borderId="0" xfId="0" applyFont="1" applyBorder="1" applyAlignment="1">
      <alignment horizontal="right"/>
    </xf>
    <xf numFmtId="0" fontId="77" fillId="0" borderId="0" xfId="0" applyFont="1" applyBorder="1" applyAlignment="1">
      <alignment wrapText="1"/>
    </xf>
    <xf numFmtId="3" fontId="77" fillId="0" borderId="0" xfId="0" applyNumberFormat="1" applyFont="1" applyBorder="1" applyAlignment="1">
      <alignment horizontal="right"/>
    </xf>
    <xf numFmtId="3" fontId="44" fillId="0" borderId="0" xfId="0" applyNumberFormat="1" applyFont="1" applyBorder="1" applyAlignment="1">
      <alignment horizontal="right"/>
    </xf>
    <xf numFmtId="0" fontId="44" fillId="0" borderId="0" xfId="0" applyFont="1" applyFill="1" applyBorder="1" applyAlignment="1">
      <alignment horizontal="right"/>
    </xf>
    <xf numFmtId="0" fontId="44" fillId="0" borderId="7" xfId="0" applyFont="1" applyBorder="1" applyAlignment="1">
      <alignment wrapText="1"/>
    </xf>
    <xf numFmtId="165" fontId="26" fillId="0" borderId="0" xfId="1" applyNumberFormat="1" applyFont="1" applyFill="1"/>
    <xf numFmtId="165" fontId="28" fillId="0" borderId="0" xfId="1" applyNumberFormat="1" applyFont="1"/>
    <xf numFmtId="37" fontId="28" fillId="0" borderId="0" xfId="0" applyNumberFormat="1" applyFont="1"/>
    <xf numFmtId="3" fontId="28" fillId="0" borderId="0" xfId="0" applyNumberFormat="1" applyFont="1" applyAlignment="1">
      <alignment vertical="top"/>
    </xf>
    <xf numFmtId="4" fontId="28" fillId="0" borderId="0" xfId="0" applyNumberFormat="1" applyFont="1"/>
    <xf numFmtId="166" fontId="40" fillId="0" borderId="19" xfId="0" applyNumberFormat="1" applyFont="1" applyBorder="1" applyAlignment="1">
      <alignment horizontal="center" vertical="center"/>
    </xf>
    <xf numFmtId="166" fontId="40" fillId="0" borderId="16" xfId="0" applyNumberFormat="1" applyFont="1" applyBorder="1" applyAlignment="1">
      <alignment horizontal="center" vertical="center"/>
    </xf>
    <xf numFmtId="14" fontId="40" fillId="0" borderId="16" xfId="0" applyNumberFormat="1" applyFont="1" applyBorder="1" applyAlignment="1">
      <alignment horizontal="center" vertical="center"/>
    </xf>
    <xf numFmtId="0" fontId="44" fillId="0" borderId="0" xfId="0" applyFont="1" applyFill="1" applyBorder="1" applyAlignment="1"/>
    <xf numFmtId="0" fontId="31" fillId="0" borderId="13" xfId="11" applyFont="1" applyBorder="1" applyAlignment="1">
      <alignment horizontal="center" vertical="center" wrapText="1"/>
    </xf>
    <xf numFmtId="0" fontId="76" fillId="0" borderId="13" xfId="11" applyFont="1" applyBorder="1" applyAlignment="1">
      <alignment horizontal="center" vertical="center" wrapText="1"/>
    </xf>
    <xf numFmtId="173" fontId="0" fillId="0" borderId="0" xfId="0" applyNumberFormat="1"/>
    <xf numFmtId="174" fontId="0" fillId="0" borderId="0" xfId="0" applyNumberFormat="1"/>
    <xf numFmtId="168" fontId="28" fillId="0" borderId="0" xfId="14" applyNumberFormat="1" applyFont="1" applyBorder="1" applyAlignment="1">
      <alignment horizontal="right"/>
    </xf>
    <xf numFmtId="3" fontId="31" fillId="0" borderId="36" xfId="11" applyNumberFormat="1" applyFont="1" applyBorder="1" applyAlignment="1">
      <alignment horizontal="center" vertical="center"/>
    </xf>
    <xf numFmtId="0" fontId="44" fillId="0" borderId="5" xfId="0" applyFont="1" applyBorder="1"/>
    <xf numFmtId="0" fontId="77" fillId="0" borderId="0" xfId="0" applyFont="1" applyBorder="1" applyAlignment="1"/>
    <xf numFmtId="0" fontId="28" fillId="0" borderId="0" xfId="0" applyFont="1" applyFill="1" applyAlignment="1"/>
    <xf numFmtId="0" fontId="0" fillId="0" borderId="0" xfId="0" applyAlignment="1"/>
    <xf numFmtId="0" fontId="28" fillId="0" borderId="35" xfId="0" applyFont="1" applyBorder="1" applyAlignment="1">
      <alignment horizontal="center" vertical="center"/>
    </xf>
    <xf numFmtId="0" fontId="44" fillId="0" borderId="19" xfId="0" applyFont="1" applyBorder="1"/>
    <xf numFmtId="0" fontId="44" fillId="0" borderId="17" xfId="0" applyFont="1" applyBorder="1"/>
    <xf numFmtId="17" fontId="44" fillId="0" borderId="19" xfId="0" quotePrefix="1" applyNumberFormat="1" applyFont="1" applyBorder="1" applyAlignment="1">
      <alignment horizontal="center"/>
    </xf>
    <xf numFmtId="17" fontId="44" fillId="0" borderId="16" xfId="0" quotePrefix="1" applyNumberFormat="1" applyFont="1" applyBorder="1" applyAlignment="1">
      <alignment horizontal="center" wrapText="1"/>
    </xf>
    <xf numFmtId="17" fontId="44" fillId="0" borderId="17" xfId="0" quotePrefix="1" applyNumberFormat="1" applyFont="1" applyBorder="1" applyAlignment="1">
      <alignment horizontal="center" wrapText="1"/>
    </xf>
    <xf numFmtId="17" fontId="44" fillId="0" borderId="0" xfId="0" quotePrefix="1" applyNumberFormat="1" applyFont="1" applyBorder="1" applyAlignment="1">
      <alignment horizontal="center" wrapText="1"/>
    </xf>
    <xf numFmtId="0" fontId="44" fillId="0" borderId="5" xfId="0" applyFont="1" applyBorder="1" applyAlignment="1">
      <alignment horizontal="center" vertical="center"/>
    </xf>
    <xf numFmtId="0" fontId="44" fillId="0" borderId="7" xfId="0" applyFont="1" applyBorder="1" applyAlignment="1">
      <alignment horizontal="center" vertical="center"/>
    </xf>
    <xf numFmtId="165" fontId="77" fillId="0" borderId="3" xfId="0" applyNumberFormat="1" applyFont="1" applyBorder="1" applyAlignment="1">
      <alignment horizontal="center" vertical="center"/>
    </xf>
    <xf numFmtId="0" fontId="44" fillId="0" borderId="7" xfId="0" applyFont="1" applyBorder="1"/>
    <xf numFmtId="0" fontId="77" fillId="0" borderId="5" xfId="0" applyFont="1" applyBorder="1" applyAlignment="1">
      <alignment horizontal="center"/>
    </xf>
    <xf numFmtId="0" fontId="77" fillId="0" borderId="0" xfId="0" applyFont="1" applyBorder="1" applyAlignment="1">
      <alignment horizontal="center"/>
    </xf>
    <xf numFmtId="0" fontId="79" fillId="0" borderId="0" xfId="0" applyFont="1" applyFill="1" applyBorder="1" applyAlignment="1">
      <alignment horizontal="center"/>
    </xf>
    <xf numFmtId="0" fontId="77" fillId="0" borderId="0" xfId="0" applyFont="1" applyFill="1" applyBorder="1" applyAlignment="1">
      <alignment horizontal="center"/>
    </xf>
    <xf numFmtId="165" fontId="44" fillId="0" borderId="5" xfId="0" applyNumberFormat="1" applyFont="1" applyBorder="1"/>
    <xf numFmtId="165" fontId="71" fillId="0" borderId="7" xfId="0" applyNumberFormat="1" applyFont="1" applyBorder="1"/>
    <xf numFmtId="165" fontId="71" fillId="0" borderId="3" xfId="0" applyNumberFormat="1" applyFont="1" applyBorder="1"/>
    <xf numFmtId="3" fontId="44" fillId="0" borderId="5" xfId="1" quotePrefix="1" applyNumberFormat="1" applyFont="1" applyFill="1" applyBorder="1" applyAlignment="1">
      <alignment readingOrder="2"/>
    </xf>
    <xf numFmtId="3" fontId="44" fillId="0" borderId="0" xfId="1" quotePrefix="1" applyNumberFormat="1" applyFont="1" applyFill="1" applyBorder="1" applyAlignment="1">
      <alignment readingOrder="2"/>
    </xf>
    <xf numFmtId="3" fontId="44" fillId="0" borderId="5" xfId="1" applyNumberFormat="1" applyFont="1" applyBorder="1" applyAlignment="1">
      <alignment horizontal="right" readingOrder="2"/>
    </xf>
    <xf numFmtId="3" fontId="71" fillId="0" borderId="0" xfId="1" applyNumberFormat="1" applyFont="1" applyFill="1" applyBorder="1" applyAlignment="1">
      <alignment horizontal="right" readingOrder="2"/>
    </xf>
    <xf numFmtId="9" fontId="80" fillId="0" borderId="3" xfId="14" applyFont="1" applyFill="1" applyBorder="1" applyAlignment="1">
      <alignment horizontal="right" readingOrder="2"/>
    </xf>
    <xf numFmtId="0" fontId="44" fillId="0" borderId="5" xfId="0" applyFont="1" applyBorder="1" applyAlignment="1">
      <alignment horizontal="right"/>
    </xf>
    <xf numFmtId="3" fontId="44" fillId="0" borderId="5" xfId="1" applyNumberFormat="1" applyFont="1" applyFill="1" applyBorder="1" applyAlignment="1">
      <alignment horizontal="right" readingOrder="2"/>
    </xf>
    <xf numFmtId="169" fontId="44" fillId="0" borderId="0" xfId="0" applyNumberFormat="1" applyFont="1"/>
    <xf numFmtId="3" fontId="71" fillId="0" borderId="7" xfId="1" applyNumberFormat="1" applyFont="1" applyFill="1" applyBorder="1" applyAlignment="1">
      <alignment horizontal="right" readingOrder="2"/>
    </xf>
    <xf numFmtId="169" fontId="44" fillId="0" borderId="0" xfId="1" quotePrefix="1" applyNumberFormat="1" applyFont="1" applyFill="1" applyBorder="1" applyAlignment="1"/>
    <xf numFmtId="3" fontId="44" fillId="0" borderId="0" xfId="1" quotePrefix="1" applyNumberFormat="1" applyFont="1" applyFill="1" applyBorder="1" applyAlignment="1"/>
    <xf numFmtId="0" fontId="44" fillId="0" borderId="5" xfId="0" applyFont="1" applyBorder="1" applyAlignment="1">
      <alignment horizontal="left"/>
    </xf>
    <xf numFmtId="0" fontId="44" fillId="0" borderId="5" xfId="0" applyFont="1" applyFill="1" applyBorder="1"/>
    <xf numFmtId="0" fontId="44" fillId="0" borderId="7" xfId="0" applyFont="1" applyFill="1" applyBorder="1" applyAlignment="1">
      <alignment horizontal="left" wrapText="1"/>
    </xf>
    <xf numFmtId="3" fontId="44" fillId="0" borderId="5" xfId="0" applyNumberFormat="1" applyFont="1" applyBorder="1" applyAlignment="1">
      <alignment horizontal="right"/>
    </xf>
    <xf numFmtId="3" fontId="44" fillId="0" borderId="16" xfId="0" applyNumberFormat="1" applyFont="1" applyBorder="1" applyAlignment="1">
      <alignment readingOrder="2"/>
    </xf>
    <xf numFmtId="3" fontId="44" fillId="0" borderId="19" xfId="1" applyNumberFormat="1" applyFont="1" applyFill="1" applyBorder="1" applyAlignment="1">
      <alignment horizontal="right" readingOrder="2"/>
    </xf>
    <xf numFmtId="3" fontId="71" fillId="0" borderId="17" xfId="1" applyNumberFormat="1" applyFont="1" applyFill="1" applyBorder="1" applyAlignment="1">
      <alignment horizontal="right" readingOrder="2"/>
    </xf>
    <xf numFmtId="9" fontId="80" fillId="0" borderId="2" xfId="14" applyFont="1" applyFill="1" applyBorder="1" applyAlignment="1">
      <alignment horizontal="right" readingOrder="2"/>
    </xf>
    <xf numFmtId="0" fontId="44" fillId="0" borderId="8" xfId="0" applyFont="1" applyBorder="1"/>
    <xf numFmtId="0" fontId="44" fillId="0" borderId="10" xfId="0" applyFont="1" applyBorder="1"/>
    <xf numFmtId="0" fontId="44" fillId="0" borderId="6" xfId="0" applyFont="1" applyBorder="1"/>
    <xf numFmtId="165" fontId="82" fillId="0" borderId="7" xfId="0" applyNumberFormat="1" applyFont="1" applyFill="1" applyBorder="1" applyAlignment="1">
      <alignment horizontal="center" vertical="center"/>
    </xf>
    <xf numFmtId="3" fontId="71" fillId="0" borderId="7" xfId="1" applyNumberFormat="1" applyFont="1" applyBorder="1" applyAlignment="1">
      <alignment horizontal="right" readingOrder="2"/>
    </xf>
    <xf numFmtId="9" fontId="80" fillId="0" borderId="3" xfId="14" applyFont="1" applyBorder="1" applyAlignment="1">
      <alignment horizontal="right" readingOrder="2"/>
    </xf>
    <xf numFmtId="0" fontId="44" fillId="0" borderId="5" xfId="0" applyFont="1" applyFill="1" applyBorder="1" applyAlignment="1">
      <alignment horizontal="left"/>
    </xf>
    <xf numFmtId="0" fontId="44" fillId="0" borderId="0" xfId="0" applyFont="1" applyFill="1" applyBorder="1" applyAlignment="1">
      <alignment horizontal="left" wrapText="1"/>
    </xf>
    <xf numFmtId="0" fontId="44" fillId="0" borderId="16" xfId="0" applyFont="1" applyBorder="1"/>
    <xf numFmtId="3" fontId="44" fillId="0" borderId="19" xfId="1" quotePrefix="1" applyNumberFormat="1" applyFont="1" applyFill="1" applyBorder="1" applyAlignment="1">
      <alignment readingOrder="2"/>
    </xf>
    <xf numFmtId="3" fontId="44" fillId="0" borderId="16" xfId="1" quotePrefix="1" applyNumberFormat="1" applyFont="1" applyFill="1" applyBorder="1" applyAlignment="1">
      <alignment readingOrder="2"/>
    </xf>
    <xf numFmtId="3" fontId="71" fillId="0" borderId="17" xfId="1" applyNumberFormat="1" applyFont="1" applyBorder="1" applyAlignment="1">
      <alignment horizontal="right" readingOrder="2"/>
    </xf>
    <xf numFmtId="9" fontId="80" fillId="0" borderId="2" xfId="14" applyFont="1" applyBorder="1" applyAlignment="1">
      <alignment horizontal="right" readingOrder="2"/>
    </xf>
    <xf numFmtId="165" fontId="44" fillId="0" borderId="0" xfId="1" applyNumberFormat="1" applyFont="1"/>
    <xf numFmtId="171" fontId="44" fillId="0" borderId="0" xfId="0" applyNumberFormat="1" applyFont="1" applyBorder="1"/>
    <xf numFmtId="170" fontId="44" fillId="0" borderId="0" xfId="0" applyNumberFormat="1" applyFont="1"/>
    <xf numFmtId="0" fontId="44" fillId="0" borderId="8" xfId="0" applyFont="1" applyBorder="1" applyAlignment="1">
      <alignment horizontal="center" vertical="center" wrapText="1"/>
    </xf>
    <xf numFmtId="0" fontId="71"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73" fillId="0" borderId="11" xfId="0" applyFont="1" applyBorder="1" applyAlignment="1">
      <alignment horizontal="left"/>
    </xf>
    <xf numFmtId="0" fontId="44" fillId="0" borderId="3" xfId="0" applyFont="1" applyBorder="1" applyAlignment="1">
      <alignment horizontal="center" vertical="top" wrapText="1"/>
    </xf>
    <xf numFmtId="0" fontId="73" fillId="0" borderId="3" xfId="0" applyFont="1" applyBorder="1"/>
    <xf numFmtId="3" fontId="44" fillId="0" borderId="5" xfId="1" applyNumberFormat="1" applyFont="1" applyFill="1" applyBorder="1" applyAlignment="1">
      <alignment readingOrder="2"/>
    </xf>
    <xf numFmtId="3" fontId="44" fillId="0" borderId="0" xfId="1" applyNumberFormat="1" applyFont="1" applyFill="1" applyBorder="1" applyAlignment="1">
      <alignment horizontal="right" readingOrder="2"/>
    </xf>
    <xf numFmtId="3" fontId="44" fillId="0" borderId="0" xfId="1" applyNumberFormat="1" applyFont="1" applyBorder="1" applyAlignment="1">
      <alignment readingOrder="2"/>
    </xf>
    <xf numFmtId="3" fontId="44" fillId="0" borderId="0" xfId="1" applyNumberFormat="1" applyFont="1" applyFill="1" applyBorder="1" applyAlignment="1">
      <alignment readingOrder="2"/>
    </xf>
    <xf numFmtId="3" fontId="44" fillId="0" borderId="7" xfId="1" applyNumberFormat="1" applyFont="1" applyBorder="1" applyAlignment="1">
      <alignment readingOrder="2"/>
    </xf>
    <xf numFmtId="3" fontId="44" fillId="0" borderId="3" xfId="1" applyNumberFormat="1" applyFont="1" applyBorder="1" applyAlignment="1">
      <alignment readingOrder="2"/>
    </xf>
    <xf numFmtId="0" fontId="80" fillId="0" borderId="3" xfId="19" applyFont="1" applyBorder="1" applyAlignment="1">
      <alignment horizontal="left" indent="1"/>
    </xf>
    <xf numFmtId="169" fontId="44" fillId="0" borderId="5" xfId="1" applyNumberFormat="1" applyFont="1" applyBorder="1"/>
    <xf numFmtId="169" fontId="44" fillId="0" borderId="0" xfId="1" applyNumberFormat="1" applyFont="1" applyBorder="1"/>
    <xf numFmtId="169" fontId="44" fillId="0" borderId="0" xfId="1" applyNumberFormat="1" applyFont="1" applyFill="1" applyBorder="1"/>
    <xf numFmtId="169" fontId="44" fillId="0" borderId="0" xfId="1" applyNumberFormat="1" applyFont="1" applyFill="1" applyBorder="1" applyAlignment="1">
      <alignment readingOrder="2"/>
    </xf>
    <xf numFmtId="169" fontId="44" fillId="0" borderId="5" xfId="1" applyNumberFormat="1" applyFont="1" applyFill="1" applyBorder="1"/>
    <xf numFmtId="169" fontId="44" fillId="0" borderId="0" xfId="1" applyNumberFormat="1" applyFont="1"/>
    <xf numFmtId="169" fontId="44" fillId="0" borderId="0" xfId="1" applyNumberFormat="1" applyFont="1" applyFill="1"/>
    <xf numFmtId="0" fontId="44" fillId="0" borderId="3" xfId="0" applyFont="1" applyBorder="1" applyAlignment="1">
      <alignment horizontal="left" indent="1"/>
    </xf>
    <xf numFmtId="169" fontId="44" fillId="0" borderId="0" xfId="1" applyNumberFormat="1" applyFont="1" applyFill="1" applyBorder="1" applyAlignment="1">
      <alignment horizontal="right" readingOrder="2"/>
    </xf>
    <xf numFmtId="0" fontId="44" fillId="0" borderId="3" xfId="0" applyFont="1" applyBorder="1" applyAlignment="1">
      <alignment horizontal="left" vertical="center" wrapText="1" indent="1"/>
    </xf>
    <xf numFmtId="169" fontId="44" fillId="0" borderId="0" xfId="1" applyNumberFormat="1" applyFont="1" applyBorder="1" applyAlignment="1"/>
    <xf numFmtId="169" fontId="44" fillId="0" borderId="0" xfId="1" applyNumberFormat="1" applyFont="1" applyFill="1" applyBorder="1" applyAlignment="1"/>
    <xf numFmtId="0" fontId="77" fillId="0" borderId="19" xfId="0" applyFont="1" applyBorder="1" applyAlignment="1">
      <alignment horizontal="left" wrapText="1" indent="1"/>
    </xf>
    <xf numFmtId="169" fontId="77" fillId="0" borderId="19" xfId="1" quotePrefix="1" applyNumberFormat="1" applyFont="1" applyBorder="1" applyAlignment="1">
      <alignment readingOrder="2"/>
    </xf>
    <xf numFmtId="169" fontId="77" fillId="0" borderId="16" xfId="1" quotePrefix="1" applyNumberFormat="1" applyFont="1" applyBorder="1" applyAlignment="1">
      <alignment readingOrder="2"/>
    </xf>
    <xf numFmtId="0" fontId="44" fillId="0" borderId="0" xfId="0" applyFont="1" applyAlignment="1">
      <alignment vertical="top"/>
    </xf>
    <xf numFmtId="0" fontId="73" fillId="0" borderId="13" xfId="0" applyFont="1" applyBorder="1" applyAlignment="1">
      <alignment horizontal="left"/>
    </xf>
    <xf numFmtId="17" fontId="44" fillId="0" borderId="14" xfId="0" quotePrefix="1" applyNumberFormat="1" applyFont="1" applyBorder="1" applyAlignment="1">
      <alignment horizontal="center" vertical="center" wrapText="1"/>
    </xf>
    <xf numFmtId="17" fontId="44" fillId="0" borderId="15" xfId="0" quotePrefix="1" applyNumberFormat="1" applyFont="1" applyBorder="1" applyAlignment="1">
      <alignment horizontal="center" vertical="center" wrapText="1"/>
    </xf>
    <xf numFmtId="0" fontId="44" fillId="0" borderId="13" xfId="0" applyFont="1" applyBorder="1" applyAlignment="1">
      <alignment horizontal="center" vertical="top" wrapText="1"/>
    </xf>
    <xf numFmtId="0" fontId="77" fillId="0" borderId="3" xfId="0" applyFont="1" applyBorder="1" applyAlignment="1">
      <alignment horizontal="center"/>
    </xf>
    <xf numFmtId="0" fontId="77" fillId="0" borderId="7" xfId="0" applyFont="1" applyBorder="1" applyAlignment="1">
      <alignment horizontal="center"/>
    </xf>
    <xf numFmtId="0" fontId="44" fillId="0" borderId="5" xfId="0" applyFont="1" applyBorder="1" applyAlignment="1">
      <alignment readingOrder="1"/>
    </xf>
    <xf numFmtId="0" fontId="44" fillId="0" borderId="0" xfId="0" applyFont="1" applyBorder="1" applyAlignment="1">
      <alignment readingOrder="1"/>
    </xf>
    <xf numFmtId="0" fontId="77" fillId="0" borderId="0" xfId="0" applyFont="1" applyBorder="1" applyAlignment="1">
      <alignment readingOrder="1"/>
    </xf>
    <xf numFmtId="0" fontId="44" fillId="0" borderId="0" xfId="0" applyFont="1" applyFill="1" applyBorder="1" applyAlignment="1">
      <alignment readingOrder="1"/>
    </xf>
    <xf numFmtId="0" fontId="44" fillId="0" borderId="7" xfId="0" applyFont="1" applyBorder="1" applyAlignment="1">
      <alignment readingOrder="1"/>
    </xf>
    <xf numFmtId="3" fontId="44" fillId="0" borderId="3" xfId="0" applyNumberFormat="1" applyFont="1" applyBorder="1" applyAlignment="1">
      <alignment readingOrder="1"/>
    </xf>
    <xf numFmtId="3" fontId="44" fillId="0" borderId="0" xfId="0" applyNumberFormat="1" applyFont="1" applyBorder="1" applyAlignment="1">
      <alignment readingOrder="1"/>
    </xf>
    <xf numFmtId="9" fontId="44" fillId="0" borderId="3" xfId="0" applyNumberFormat="1" applyFont="1" applyBorder="1" applyAlignment="1">
      <alignment readingOrder="1"/>
    </xf>
    <xf numFmtId="0" fontId="44" fillId="0" borderId="5" xfId="0" applyFont="1" applyBorder="1" applyAlignment="1">
      <alignment vertical="top"/>
    </xf>
    <xf numFmtId="169" fontId="44" fillId="0" borderId="5" xfId="0" applyNumberFormat="1" applyFont="1" applyBorder="1" applyAlignment="1">
      <alignment readingOrder="1"/>
    </xf>
    <xf numFmtId="169" fontId="44" fillId="0" borderId="0" xfId="0" applyNumberFormat="1" applyFont="1" applyBorder="1" applyAlignment="1">
      <alignment readingOrder="1"/>
    </xf>
    <xf numFmtId="168" fontId="44" fillId="0" borderId="0" xfId="0" applyNumberFormat="1" applyFont="1" applyBorder="1" applyAlignment="1">
      <alignment readingOrder="1"/>
    </xf>
    <xf numFmtId="3" fontId="44" fillId="0" borderId="7" xfId="10" applyNumberFormat="1" applyFont="1" applyBorder="1" applyAlignment="1" applyProtection="1">
      <alignment horizontal="right"/>
    </xf>
    <xf numFmtId="3" fontId="44" fillId="0" borderId="0" xfId="0" applyNumberFormat="1" applyFont="1" applyAlignment="1">
      <alignment readingOrder="1"/>
    </xf>
    <xf numFmtId="3" fontId="44" fillId="0" borderId="3" xfId="0" applyNumberFormat="1" applyFont="1" applyFill="1" applyBorder="1" applyAlignment="1">
      <alignment readingOrder="1"/>
    </xf>
    <xf numFmtId="0" fontId="44" fillId="0" borderId="5" xfId="0" applyFont="1" applyBorder="1" applyAlignment="1">
      <alignment horizontal="left" vertical="top"/>
    </xf>
    <xf numFmtId="3" fontId="44" fillId="0" borderId="0" xfId="0" applyNumberFormat="1" applyFont="1" applyFill="1" applyBorder="1" applyAlignment="1">
      <alignment readingOrder="1"/>
    </xf>
    <xf numFmtId="3" fontId="44" fillId="0" borderId="3" xfId="0" applyNumberFormat="1" applyFont="1" applyBorder="1" applyAlignment="1">
      <alignment horizontal="right" readingOrder="1"/>
    </xf>
    <xf numFmtId="3" fontId="44" fillId="0" borderId="0" xfId="0" applyNumberFormat="1" applyFont="1" applyAlignment="1">
      <alignment horizontal="right" readingOrder="1"/>
    </xf>
    <xf numFmtId="9" fontId="44" fillId="0" borderId="3" xfId="0" applyNumberFormat="1" applyFont="1" applyBorder="1" applyAlignment="1">
      <alignment horizontal="right" readingOrder="1"/>
    </xf>
    <xf numFmtId="0" fontId="44" fillId="0" borderId="5" xfId="0" applyFont="1" applyFill="1" applyBorder="1" applyAlignment="1">
      <alignment vertical="top"/>
    </xf>
    <xf numFmtId="169" fontId="44" fillId="0" borderId="5" xfId="0" applyNumberFormat="1" applyFont="1" applyFill="1" applyBorder="1" applyAlignment="1">
      <alignment readingOrder="1"/>
    </xf>
    <xf numFmtId="169" fontId="44" fillId="0" borderId="0" xfId="1" applyNumberFormat="1" applyFont="1" applyFill="1" applyBorder="1" applyAlignment="1">
      <alignment readingOrder="1"/>
    </xf>
    <xf numFmtId="3" fontId="44" fillId="0" borderId="7" xfId="10" applyNumberFormat="1" applyFont="1" applyFill="1" applyBorder="1" applyAlignment="1" applyProtection="1">
      <alignment horizontal="right"/>
    </xf>
    <xf numFmtId="3" fontId="44" fillId="0" borderId="3" xfId="0" applyNumberFormat="1" applyFont="1" applyBorder="1"/>
    <xf numFmtId="169" fontId="44" fillId="0" borderId="0" xfId="0" applyNumberFormat="1" applyFont="1" applyFill="1" applyAlignment="1">
      <alignment horizontal="right"/>
    </xf>
    <xf numFmtId="9" fontId="44" fillId="0" borderId="3" xfId="0" applyNumberFormat="1" applyFont="1" applyFill="1" applyBorder="1" applyAlignment="1">
      <alignment readingOrder="1"/>
    </xf>
    <xf numFmtId="0" fontId="44" fillId="0" borderId="3" xfId="0" applyFont="1" applyFill="1" applyBorder="1"/>
    <xf numFmtId="169" fontId="44" fillId="0" borderId="0" xfId="0" applyNumberFormat="1" applyFont="1" applyFill="1" applyBorder="1" applyAlignment="1">
      <alignment readingOrder="1"/>
    </xf>
    <xf numFmtId="165" fontId="44" fillId="0" borderId="0" xfId="1" applyNumberFormat="1" applyFont="1" applyFill="1" applyBorder="1" applyAlignment="1">
      <alignment readingOrder="1"/>
    </xf>
    <xf numFmtId="165" fontId="44" fillId="0" borderId="0" xfId="0" applyNumberFormat="1" applyFont="1" applyFill="1"/>
    <xf numFmtId="0" fontId="44" fillId="0" borderId="4" xfId="0" applyFont="1" applyBorder="1"/>
    <xf numFmtId="169" fontId="44" fillId="0" borderId="19" xfId="0" applyNumberFormat="1" applyFont="1" applyBorder="1" applyAlignment="1">
      <alignment readingOrder="1"/>
    </xf>
    <xf numFmtId="169" fontId="44" fillId="0" borderId="16" xfId="0" applyNumberFormat="1" applyFont="1" applyBorder="1" applyAlignment="1">
      <alignment readingOrder="1"/>
    </xf>
    <xf numFmtId="3" fontId="44" fillId="0" borderId="9" xfId="0" applyNumberFormat="1" applyFont="1" applyBorder="1" applyAlignment="1">
      <alignment readingOrder="1"/>
    </xf>
    <xf numFmtId="9" fontId="44" fillId="0" borderId="2" xfId="0" applyNumberFormat="1" applyFont="1" applyBorder="1" applyAlignment="1">
      <alignment readingOrder="1"/>
    </xf>
    <xf numFmtId="164" fontId="44" fillId="0" borderId="0" xfId="0" applyNumberFormat="1" applyFont="1" applyBorder="1"/>
    <xf numFmtId="0" fontId="44" fillId="0" borderId="0" xfId="0" applyFont="1" applyAlignment="1">
      <alignment horizontal="right" vertical="top"/>
    </xf>
    <xf numFmtId="3" fontId="44" fillId="0" borderId="0" xfId="0" applyNumberFormat="1" applyFont="1" applyAlignment="1">
      <alignment horizontal="right" vertical="top"/>
    </xf>
    <xf numFmtId="14" fontId="44" fillId="0" borderId="0" xfId="0" applyNumberFormat="1" applyFont="1" applyAlignment="1">
      <alignment horizontal="right" vertical="top"/>
    </xf>
    <xf numFmtId="3" fontId="44" fillId="0" borderId="0" xfId="0" applyNumberFormat="1" applyFont="1" applyAlignment="1">
      <alignment vertical="top"/>
    </xf>
    <xf numFmtId="2" fontId="44" fillId="0" borderId="0" xfId="0" applyNumberFormat="1" applyFont="1" applyAlignment="1">
      <alignment vertical="top"/>
    </xf>
    <xf numFmtId="2" fontId="44" fillId="0" borderId="0" xfId="0" applyNumberFormat="1" applyFont="1" applyBorder="1" applyAlignment="1">
      <alignment vertical="top" readingOrder="1"/>
    </xf>
    <xf numFmtId="3" fontId="44" fillId="0" borderId="0" xfId="0" applyNumberFormat="1" applyFont="1" applyBorder="1" applyAlignment="1">
      <alignment vertical="top" readingOrder="1"/>
    </xf>
    <xf numFmtId="0" fontId="44" fillId="0" borderId="0" xfId="0" applyFont="1" applyBorder="1" applyAlignment="1">
      <alignment vertical="top"/>
    </xf>
    <xf numFmtId="37" fontId="44" fillId="0" borderId="0" xfId="1" applyNumberFormat="1" applyFont="1" applyAlignment="1">
      <alignment vertical="top"/>
    </xf>
    <xf numFmtId="3" fontId="44" fillId="0" borderId="0" xfId="0" applyNumberFormat="1" applyFont="1" applyFill="1" applyBorder="1" applyAlignment="1">
      <alignment vertical="top" readingOrder="1"/>
    </xf>
    <xf numFmtId="3" fontId="44" fillId="0" borderId="0" xfId="0" applyNumberFormat="1" applyFont="1" applyAlignment="1">
      <alignment horizontal="right"/>
    </xf>
    <xf numFmtId="0" fontId="44" fillId="0" borderId="3" xfId="0" applyFont="1" applyBorder="1" applyAlignment="1">
      <alignment horizontal="left"/>
    </xf>
    <xf numFmtId="3" fontId="73" fillId="0" borderId="5" xfId="0" applyNumberFormat="1" applyFont="1" applyBorder="1" applyAlignment="1"/>
    <xf numFmtId="3" fontId="44" fillId="0" borderId="5" xfId="0" applyNumberFormat="1" applyFont="1" applyBorder="1" applyAlignment="1"/>
    <xf numFmtId="169" fontId="44" fillId="0" borderId="0" xfId="0" applyNumberFormat="1" applyFont="1" applyBorder="1" applyAlignment="1">
      <alignment horizontal="right"/>
    </xf>
    <xf numFmtId="169" fontId="73" fillId="0" borderId="3" xfId="0" applyNumberFormat="1" applyFont="1" applyBorder="1" applyAlignment="1">
      <alignment horizontal="right"/>
    </xf>
    <xf numFmtId="169" fontId="44" fillId="0" borderId="0" xfId="1" applyNumberFormat="1" applyFont="1" applyBorder="1" applyAlignment="1">
      <alignment horizontal="right"/>
    </xf>
    <xf numFmtId="169" fontId="73" fillId="0" borderId="3" xfId="1" applyNumberFormat="1" applyFont="1" applyBorder="1" applyAlignment="1">
      <alignment horizontal="right"/>
    </xf>
    <xf numFmtId="10" fontId="44" fillId="0" borderId="0" xfId="14" applyNumberFormat="1" applyFont="1"/>
    <xf numFmtId="169" fontId="44" fillId="0" borderId="5" xfId="1" applyNumberFormat="1" applyFont="1" applyBorder="1" applyAlignment="1"/>
    <xf numFmtId="169" fontId="44" fillId="0" borderId="0" xfId="0" applyNumberFormat="1" applyFont="1" applyBorder="1" applyAlignment="1"/>
    <xf numFmtId="169" fontId="44" fillId="0" borderId="3" xfId="0" applyNumberFormat="1" applyFont="1" applyBorder="1" applyAlignment="1"/>
    <xf numFmtId="169" fontId="44" fillId="0" borderId="0" xfId="10" applyNumberFormat="1" applyFont="1" applyBorder="1" applyAlignment="1" applyProtection="1"/>
    <xf numFmtId="169" fontId="44" fillId="0" borderId="3" xfId="10" applyNumberFormat="1" applyFont="1" applyBorder="1" applyAlignment="1" applyProtection="1"/>
    <xf numFmtId="169" fontId="44" fillId="0" borderId="3" xfId="78" applyNumberFormat="1" applyFont="1" applyFill="1" applyBorder="1"/>
    <xf numFmtId="10" fontId="44" fillId="0" borderId="0" xfId="14" applyNumberFormat="1" applyFont="1" applyAlignment="1">
      <alignment horizontal="right"/>
    </xf>
    <xf numFmtId="169" fontId="44" fillId="0" borderId="0" xfId="0" applyNumberFormat="1" applyFont="1" applyBorder="1"/>
    <xf numFmtId="0" fontId="44" fillId="0" borderId="5" xfId="0" applyFont="1" applyBorder="1" applyAlignment="1"/>
    <xf numFmtId="169" fontId="44" fillId="0" borderId="3" xfId="0" applyNumberFormat="1" applyFont="1" applyBorder="1"/>
    <xf numFmtId="0" fontId="44" fillId="0" borderId="3" xfId="0" applyFont="1" applyFill="1" applyBorder="1" applyAlignment="1">
      <alignment horizontal="left"/>
    </xf>
    <xf numFmtId="3" fontId="73" fillId="0" borderId="5" xfId="0" applyNumberFormat="1" applyFont="1" applyFill="1" applyBorder="1" applyAlignment="1"/>
    <xf numFmtId="169" fontId="73" fillId="0" borderId="3" xfId="0" applyNumberFormat="1" applyFont="1" applyBorder="1" applyAlignment="1"/>
    <xf numFmtId="169" fontId="73" fillId="0" borderId="3" xfId="10" applyNumberFormat="1" applyFont="1" applyBorder="1" applyAlignment="1" applyProtection="1"/>
    <xf numFmtId="169" fontId="44" fillId="0" borderId="3" xfId="0" applyNumberFormat="1" applyFont="1" applyBorder="1" applyAlignment="1">
      <alignment horizontal="right"/>
    </xf>
    <xf numFmtId="0" fontId="44" fillId="0" borderId="3" xfId="0" applyFont="1" applyFill="1" applyBorder="1" applyAlignment="1">
      <alignment horizontal="left" indent="1"/>
    </xf>
    <xf numFmtId="0" fontId="44" fillId="0" borderId="5" xfId="0" applyFont="1" applyFill="1" applyBorder="1" applyAlignment="1"/>
    <xf numFmtId="0" fontId="73" fillId="0" borderId="5" xfId="0" applyFont="1" applyBorder="1" applyAlignment="1"/>
    <xf numFmtId="169" fontId="44" fillId="0" borderId="5" xfId="0" applyNumberFormat="1" applyFont="1" applyBorder="1" applyAlignment="1"/>
    <xf numFmtId="0" fontId="44" fillId="0" borderId="19" xfId="0" applyFont="1" applyFill="1" applyBorder="1"/>
    <xf numFmtId="169" fontId="73" fillId="0" borderId="35" xfId="0" applyNumberFormat="1" applyFont="1" applyFill="1" applyBorder="1" applyAlignment="1"/>
    <xf numFmtId="169" fontId="73" fillId="0" borderId="36" xfId="0" applyNumberFormat="1" applyFont="1" applyBorder="1" applyAlignment="1">
      <alignment horizontal="right"/>
    </xf>
    <xf numFmtId="169" fontId="73" fillId="0" borderId="18" xfId="1" applyNumberFormat="1" applyFont="1" applyBorder="1" applyAlignment="1">
      <alignment horizontal="right"/>
    </xf>
    <xf numFmtId="0" fontId="44" fillId="0" borderId="12" xfId="0" applyFont="1" applyBorder="1" applyAlignment="1">
      <alignment horizontal="center" wrapText="1"/>
    </xf>
    <xf numFmtId="17" fontId="44" fillId="0" borderId="12" xfId="0" quotePrefix="1" applyNumberFormat="1" applyFont="1" applyBorder="1" applyAlignment="1">
      <alignment horizontal="center" vertical="center" wrapText="1"/>
    </xf>
    <xf numFmtId="0" fontId="44" fillId="0" borderId="13" xfId="0" applyFont="1" applyBorder="1" applyAlignment="1">
      <alignment horizontal="center" vertical="center" wrapText="1"/>
    </xf>
    <xf numFmtId="3" fontId="77" fillId="0" borderId="0" xfId="0" applyNumberFormat="1" applyFont="1" applyFill="1" applyBorder="1" applyAlignment="1">
      <alignment horizontal="right"/>
    </xf>
    <xf numFmtId="0" fontId="44" fillId="0" borderId="0" xfId="0" applyFont="1" applyAlignment="1"/>
    <xf numFmtId="0" fontId="44" fillId="0" borderId="0" xfId="0" applyFont="1" applyFill="1" applyBorder="1"/>
    <xf numFmtId="0" fontId="73" fillId="0" borderId="0" xfId="0" applyFont="1" applyFill="1" applyBorder="1" applyAlignment="1">
      <alignment horizontal="center" wrapText="1"/>
    </xf>
    <xf numFmtId="0" fontId="44" fillId="0" borderId="0" xfId="0" applyFont="1" applyFill="1" applyBorder="1" applyAlignment="1">
      <alignment horizontal="left"/>
    </xf>
    <xf numFmtId="0" fontId="44" fillId="0" borderId="0" xfId="0" applyFont="1" applyFill="1" applyBorder="1" applyAlignment="1">
      <alignment wrapText="1"/>
    </xf>
    <xf numFmtId="0" fontId="44" fillId="0" borderId="12" xfId="0" applyFont="1" applyBorder="1"/>
    <xf numFmtId="3" fontId="44" fillId="0" borderId="7" xfId="1" applyNumberFormat="1" applyFont="1" applyBorder="1"/>
    <xf numFmtId="0" fontId="44" fillId="0" borderId="3" xfId="0" applyFont="1" applyBorder="1" applyAlignment="1">
      <alignment wrapText="1"/>
    </xf>
    <xf numFmtId="0" fontId="44" fillId="0" borderId="2" xfId="0" applyFont="1" applyBorder="1"/>
    <xf numFmtId="0" fontId="44" fillId="0" borderId="12" xfId="0" applyFont="1" applyBorder="1" applyAlignment="1">
      <alignment vertical="center"/>
    </xf>
    <xf numFmtId="0" fontId="77" fillId="0" borderId="11" xfId="0" applyFont="1" applyBorder="1" applyAlignment="1">
      <alignment horizontal="center"/>
    </xf>
    <xf numFmtId="0" fontId="44" fillId="0" borderId="0" xfId="0" applyFont="1" applyBorder="1" applyAlignment="1"/>
    <xf numFmtId="0" fontId="44" fillId="0" borderId="7" xfId="0" applyFont="1" applyBorder="1" applyAlignment="1"/>
    <xf numFmtId="3" fontId="44" fillId="0" borderId="19" xfId="0" applyNumberFormat="1" applyFont="1" applyBorder="1" applyAlignment="1">
      <alignment horizontal="right"/>
    </xf>
    <xf numFmtId="3" fontId="44" fillId="0" borderId="16" xfId="0" applyNumberFormat="1" applyFont="1" applyBorder="1" applyAlignment="1">
      <alignment horizontal="right"/>
    </xf>
    <xf numFmtId="0" fontId="73" fillId="0" borderId="3" xfId="11" applyFont="1" applyBorder="1" applyAlignment="1">
      <alignment horizontal="left"/>
    </xf>
    <xf numFmtId="0" fontId="44" fillId="0" borderId="3" xfId="11" applyFont="1" applyBorder="1"/>
    <xf numFmtId="3" fontId="44" fillId="0" borderId="7" xfId="11" applyNumberFormat="1" applyFont="1" applyBorder="1"/>
    <xf numFmtId="0" fontId="44" fillId="0" borderId="3" xfId="11" applyFont="1" applyBorder="1" applyAlignment="1">
      <alignment horizontal="left" indent="1"/>
    </xf>
    <xf numFmtId="3" fontId="44" fillId="0" borderId="3" xfId="11" applyNumberFormat="1" applyFont="1" applyBorder="1"/>
    <xf numFmtId="0" fontId="73" fillId="0" borderId="3" xfId="11" applyFont="1" applyFill="1" applyBorder="1" applyAlignment="1">
      <alignment horizontal="left"/>
    </xf>
    <xf numFmtId="3" fontId="89" fillId="0" borderId="3" xfId="11" applyNumberFormat="1" applyFont="1" applyFill="1" applyBorder="1"/>
    <xf numFmtId="3" fontId="89" fillId="0" borderId="7" xfId="11" applyNumberFormat="1" applyFont="1" applyFill="1" applyBorder="1"/>
    <xf numFmtId="3" fontId="44" fillId="0" borderId="3" xfId="11" applyNumberFormat="1" applyFont="1" applyBorder="1" applyAlignment="1">
      <alignment horizontal="right"/>
    </xf>
    <xf numFmtId="3" fontId="44" fillId="0" borderId="7" xfId="11" applyNumberFormat="1" applyFont="1" applyBorder="1" applyAlignment="1">
      <alignment horizontal="right"/>
    </xf>
    <xf numFmtId="0" fontId="44" fillId="0" borderId="3" xfId="11" applyFont="1" applyBorder="1" applyAlignment="1">
      <alignment horizontal="left" indent="2"/>
    </xf>
    <xf numFmtId="169" fontId="44" fillId="0" borderId="7" xfId="11" applyNumberFormat="1" applyFont="1" applyFill="1" applyBorder="1"/>
    <xf numFmtId="169" fontId="44" fillId="0" borderId="7" xfId="11" applyNumberFormat="1" applyFont="1" applyBorder="1"/>
    <xf numFmtId="0" fontId="44" fillId="0" borderId="3" xfId="11" applyFont="1" applyFill="1" applyBorder="1" applyAlignment="1">
      <alignment horizontal="left" indent="2"/>
    </xf>
    <xf numFmtId="3" fontId="44" fillId="0" borderId="3" xfId="11" applyNumberFormat="1" applyFont="1" applyFill="1" applyBorder="1"/>
    <xf numFmtId="169" fontId="44" fillId="0" borderId="7" xfId="11" applyNumberFormat="1" applyFont="1" applyBorder="1" applyAlignment="1">
      <alignment horizontal="right"/>
    </xf>
    <xf numFmtId="0" fontId="73" fillId="0" borderId="3" xfId="11" applyFont="1" applyBorder="1"/>
    <xf numFmtId="0" fontId="73" fillId="0" borderId="3" xfId="11" applyFont="1" applyFill="1" applyBorder="1"/>
    <xf numFmtId="3" fontId="44" fillId="0" borderId="3" xfId="1" applyNumberFormat="1" applyFont="1" applyFill="1" applyBorder="1" applyAlignment="1">
      <alignment horizontal="right" readingOrder="2"/>
    </xf>
    <xf numFmtId="3" fontId="44" fillId="0" borderId="7" xfId="1" applyNumberFormat="1" applyFont="1" applyFill="1" applyBorder="1" applyAlignment="1"/>
    <xf numFmtId="3" fontId="44" fillId="0" borderId="7" xfId="11" applyNumberFormat="1" applyFont="1" applyFill="1" applyBorder="1"/>
    <xf numFmtId="0" fontId="73" fillId="0" borderId="36" xfId="11" applyFont="1" applyFill="1" applyBorder="1"/>
    <xf numFmtId="0" fontId="44" fillId="0" borderId="0" xfId="11" applyFont="1" applyFill="1" applyBorder="1"/>
    <xf numFmtId="3" fontId="44" fillId="0" borderId="0" xfId="11" applyNumberFormat="1" applyFont="1"/>
    <xf numFmtId="3" fontId="44" fillId="0" borderId="0" xfId="11" applyNumberFormat="1" applyFont="1" applyFill="1" applyBorder="1"/>
    <xf numFmtId="0" fontId="77" fillId="0" borderId="11" xfId="0" applyFont="1" applyBorder="1"/>
    <xf numFmtId="14" fontId="77" fillId="0" borderId="0" xfId="0" quotePrefix="1" applyNumberFormat="1" applyFont="1" applyBorder="1" applyAlignment="1">
      <alignment horizontal="center"/>
    </xf>
    <xf numFmtId="0" fontId="44" fillId="0" borderId="11" xfId="0" applyFont="1" applyBorder="1" applyAlignment="1">
      <alignment horizontal="center"/>
    </xf>
    <xf numFmtId="0" fontId="44" fillId="0" borderId="7" xfId="0" applyFont="1" applyBorder="1" applyAlignment="1">
      <alignment horizontal="center"/>
    </xf>
    <xf numFmtId="0" fontId="77" fillId="0" borderId="0" xfId="0" applyFont="1" applyBorder="1"/>
    <xf numFmtId="0" fontId="44" fillId="0" borderId="3" xfId="0" applyFont="1" applyBorder="1" applyAlignment="1">
      <alignment vertical="top"/>
    </xf>
    <xf numFmtId="3" fontId="44" fillId="0" borderId="5" xfId="0" applyNumberFormat="1" applyFont="1" applyBorder="1" applyAlignment="1">
      <alignment readingOrder="1"/>
    </xf>
    <xf numFmtId="0" fontId="44" fillId="0" borderId="3" xfId="0" applyFont="1" applyBorder="1" applyAlignment="1">
      <alignment horizontal="left" vertical="top"/>
    </xf>
    <xf numFmtId="3" fontId="44" fillId="0" borderId="5" xfId="0" applyNumberFormat="1" applyFont="1" applyFill="1" applyBorder="1" applyAlignment="1">
      <alignment readingOrder="1"/>
    </xf>
    <xf numFmtId="37" fontId="44" fillId="0" borderId="0" xfId="1" applyNumberFormat="1" applyFont="1" applyFill="1"/>
    <xf numFmtId="3" fontId="44" fillId="0" borderId="19" xfId="0" applyNumberFormat="1" applyFont="1" applyBorder="1" applyAlignment="1">
      <alignment readingOrder="1"/>
    </xf>
    <xf numFmtId="3" fontId="44" fillId="0" borderId="16" xfId="0" applyNumberFormat="1" applyFont="1" applyBorder="1" applyAlignment="1">
      <alignment readingOrder="1"/>
    </xf>
    <xf numFmtId="9" fontId="44" fillId="0" borderId="18" xfId="0" applyNumberFormat="1" applyFont="1" applyBorder="1" applyAlignment="1">
      <alignment readingOrder="1"/>
    </xf>
    <xf numFmtId="0" fontId="77" fillId="0" borderId="11" xfId="0" applyFont="1" applyFill="1" applyBorder="1" applyAlignment="1">
      <alignment horizontal="center"/>
    </xf>
    <xf numFmtId="0" fontId="44" fillId="0" borderId="11" xfId="0" applyFont="1" applyBorder="1"/>
    <xf numFmtId="3" fontId="44" fillId="0" borderId="0" xfId="0" applyNumberFormat="1" applyFont="1" applyBorder="1" applyAlignment="1"/>
    <xf numFmtId="3" fontId="80" fillId="0" borderId="0" xfId="0" applyNumberFormat="1" applyFont="1" applyBorder="1" applyAlignment="1">
      <alignment horizontal="right" vertical="center"/>
    </xf>
    <xf numFmtId="3" fontId="44" fillId="0" borderId="7" xfId="0" applyNumberFormat="1" applyFont="1" applyBorder="1" applyAlignment="1">
      <alignment horizontal="right"/>
    </xf>
    <xf numFmtId="0" fontId="80" fillId="0" borderId="0" xfId="0" applyFont="1" applyAlignment="1"/>
    <xf numFmtId="3" fontId="44" fillId="0" borderId="0" xfId="1" applyNumberFormat="1" applyFont="1" applyBorder="1" applyAlignment="1"/>
    <xf numFmtId="3" fontId="44" fillId="0" borderId="7" xfId="1" applyNumberFormat="1" applyFont="1" applyBorder="1" applyAlignment="1"/>
    <xf numFmtId="3" fontId="44" fillId="0" borderId="32" xfId="0" applyNumberFormat="1" applyFont="1" applyBorder="1" applyAlignment="1">
      <alignment horizontal="right"/>
    </xf>
    <xf numFmtId="3" fontId="44" fillId="0" borderId="33" xfId="0" applyNumberFormat="1" applyFont="1" applyBorder="1" applyAlignment="1">
      <alignment horizontal="right"/>
    </xf>
    <xf numFmtId="3" fontId="80" fillId="0" borderId="16" xfId="0" applyNumberFormat="1" applyFont="1" applyBorder="1" applyAlignment="1"/>
    <xf numFmtId="169" fontId="44" fillId="0" borderId="5" xfId="0" applyNumberFormat="1" applyFont="1" applyBorder="1" applyAlignment="1">
      <alignment horizontal="right"/>
    </xf>
    <xf numFmtId="169" fontId="44" fillId="0" borderId="5" xfId="0" applyNumberFormat="1" applyFont="1" applyBorder="1"/>
    <xf numFmtId="169" fontId="44" fillId="0" borderId="19" xfId="0" applyNumberFormat="1" applyFont="1" applyBorder="1" applyAlignment="1">
      <alignment horizontal="right"/>
    </xf>
    <xf numFmtId="166" fontId="28" fillId="0" borderId="13" xfId="0" applyNumberFormat="1" applyFont="1" applyBorder="1" applyAlignment="1">
      <alignment horizontal="center" vertical="center" wrapText="1"/>
    </xf>
    <xf numFmtId="14" fontId="28" fillId="0" borderId="36" xfId="0" applyNumberFormat="1" applyFont="1" applyBorder="1" applyAlignment="1">
      <alignment horizontal="center" vertical="center"/>
    </xf>
    <xf numFmtId="3" fontId="90" fillId="0" borderId="3" xfId="11" applyNumberFormat="1" applyFont="1" applyBorder="1"/>
    <xf numFmtId="169" fontId="73" fillId="0" borderId="0" xfId="0" applyNumberFormat="1" applyFont="1" applyBorder="1" applyAlignment="1"/>
    <xf numFmtId="0" fontId="34" fillId="0" borderId="0" xfId="0" applyFont="1" applyFill="1" applyBorder="1" applyAlignment="1">
      <alignment horizontal="center" wrapText="1"/>
    </xf>
    <xf numFmtId="169" fontId="73" fillId="0" borderId="5" xfId="0" applyNumberFormat="1" applyFont="1" applyBorder="1" applyAlignment="1">
      <alignment horizontal="right"/>
    </xf>
    <xf numFmtId="169" fontId="73" fillId="0" borderId="0" xfId="1" applyNumberFormat="1" applyFont="1" applyBorder="1" applyAlignment="1">
      <alignment horizontal="right"/>
    </xf>
    <xf numFmtId="169" fontId="73" fillId="0" borderId="0" xfId="0" applyNumberFormat="1" applyFont="1" applyBorder="1" applyAlignment="1">
      <alignment horizontal="right"/>
    </xf>
    <xf numFmtId="169" fontId="73" fillId="0" borderId="16" xfId="0" applyNumberFormat="1" applyFont="1" applyBorder="1" applyAlignment="1">
      <alignment horizontal="right"/>
    </xf>
    <xf numFmtId="0" fontId="44" fillId="0" borderId="36" xfId="11" applyFont="1" applyBorder="1"/>
    <xf numFmtId="0" fontId="44" fillId="0" borderId="13" xfId="11" applyFont="1" applyBorder="1"/>
    <xf numFmtId="0" fontId="95" fillId="0" borderId="13" xfId="11" applyFont="1" applyBorder="1" applyAlignment="1">
      <alignment horizontal="center"/>
    </xf>
    <xf numFmtId="3" fontId="44" fillId="0" borderId="5" xfId="11" applyNumberFormat="1" applyFont="1" applyBorder="1" applyAlignment="1">
      <alignment horizontal="right"/>
    </xf>
    <xf numFmtId="3" fontId="44" fillId="0" borderId="5" xfId="11" applyNumberFormat="1" applyFont="1" applyBorder="1"/>
    <xf numFmtId="3" fontId="44" fillId="0" borderId="0" xfId="11" applyNumberFormat="1" applyFont="1" applyBorder="1" applyAlignment="1">
      <alignment horizontal="right"/>
    </xf>
    <xf numFmtId="0" fontId="75" fillId="0" borderId="0" xfId="0" applyFont="1" applyAlignment="1">
      <alignment horizontal="center" vertical="top" wrapText="1"/>
    </xf>
    <xf numFmtId="3" fontId="78" fillId="0" borderId="5" xfId="11" applyNumberFormat="1" applyFont="1" applyBorder="1"/>
    <xf numFmtId="3" fontId="44" fillId="0" borderId="11" xfId="11" applyNumberFormat="1" applyFont="1" applyBorder="1"/>
    <xf numFmtId="3" fontId="90" fillId="0" borderId="5" xfId="11" applyNumberFormat="1" applyFont="1" applyBorder="1"/>
    <xf numFmtId="3" fontId="88" fillId="0" borderId="5" xfId="11" applyNumberFormat="1" applyFont="1" applyBorder="1"/>
    <xf numFmtId="3" fontId="88" fillId="0" borderId="5" xfId="11" applyNumberFormat="1" applyFont="1" applyBorder="1" applyAlignment="1">
      <alignment horizontal="right"/>
    </xf>
    <xf numFmtId="3" fontId="88" fillId="0" borderId="5" xfId="11" applyNumberFormat="1" applyFont="1" applyFill="1" applyBorder="1"/>
    <xf numFmtId="0" fontId="31" fillId="0" borderId="12" xfId="0" applyFont="1" applyBorder="1" applyAlignment="1">
      <alignment horizontal="center"/>
    </xf>
    <xf numFmtId="169" fontId="73" fillId="0" borderId="16" xfId="0" applyNumberFormat="1" applyFont="1" applyFill="1" applyBorder="1" applyAlignment="1"/>
    <xf numFmtId="0" fontId="66" fillId="0" borderId="0" xfId="0" applyFont="1"/>
    <xf numFmtId="0" fontId="33" fillId="0" borderId="0" xfId="0" applyFont="1" applyAlignment="1">
      <alignment horizontal="center" vertical="top" wrapText="1"/>
    </xf>
    <xf numFmtId="169" fontId="44" fillId="0" borderId="3" xfId="0" applyNumberFormat="1" applyFont="1" applyBorder="1" applyAlignment="1">
      <alignment vertical="top"/>
    </xf>
    <xf numFmtId="0" fontId="31" fillId="0" borderId="13" xfId="0" applyFont="1" applyBorder="1" applyAlignment="1">
      <alignment horizontal="center"/>
    </xf>
    <xf numFmtId="0" fontId="86" fillId="0" borderId="0" xfId="0" applyFont="1" applyFill="1" applyAlignment="1"/>
    <xf numFmtId="165" fontId="87" fillId="0" borderId="0" xfId="1" applyNumberFormat="1" applyFont="1" applyFill="1" applyAlignment="1"/>
    <xf numFmtId="165" fontId="44" fillId="0" borderId="0" xfId="1" applyNumberFormat="1" applyFont="1" applyAlignment="1"/>
    <xf numFmtId="37" fontId="44" fillId="0" borderId="0" xfId="0" applyNumberFormat="1" applyFont="1" applyAlignment="1"/>
    <xf numFmtId="169" fontId="80" fillId="0" borderId="0" xfId="0" applyNumberFormat="1" applyFont="1" applyBorder="1" applyAlignment="1">
      <alignment horizontal="right" vertical="center"/>
    </xf>
    <xf numFmtId="175" fontId="44" fillId="0" borderId="0" xfId="0" applyNumberFormat="1" applyFont="1" applyBorder="1" applyAlignment="1">
      <alignment horizontal="right" readingOrder="2"/>
    </xf>
    <xf numFmtId="0" fontId="0" fillId="0" borderId="0" xfId="0"/>
    <xf numFmtId="172" fontId="0" fillId="0" borderId="0" xfId="0" applyNumberFormat="1"/>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73" fontId="0" fillId="0" borderId="0" xfId="0" applyNumberFormat="1" applyAlignment="1">
      <alignment vertical="top"/>
    </xf>
    <xf numFmtId="165" fontId="0" fillId="0" borderId="0" xfId="1" applyNumberFormat="1" applyFont="1"/>
    <xf numFmtId="17" fontId="44" fillId="0" borderId="14" xfId="0" quotePrefix="1" applyNumberFormat="1" applyFont="1" applyFill="1" applyBorder="1" applyAlignment="1">
      <alignment horizontal="center" vertical="center" wrapText="1"/>
    </xf>
    <xf numFmtId="0" fontId="80" fillId="0" borderId="3" xfId="19" applyFont="1" applyFill="1" applyBorder="1" applyAlignment="1">
      <alignment horizontal="left" indent="1"/>
    </xf>
    <xf numFmtId="0" fontId="0" fillId="0" borderId="11" xfId="0" applyBorder="1" applyAlignment="1">
      <alignment vertical="center"/>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17" xfId="0" applyFont="1" applyFill="1" applyBorder="1" applyAlignment="1">
      <alignment horizontal="center" vertical="center" wrapText="1"/>
    </xf>
    <xf numFmtId="0" fontId="44" fillId="0" borderId="3" xfId="11" applyFont="1" applyFill="1" applyBorder="1" applyAlignment="1">
      <alignment horizontal="left" indent="1"/>
    </xf>
    <xf numFmtId="0" fontId="44" fillId="0" borderId="3" xfId="11" applyFont="1" applyFill="1" applyBorder="1"/>
    <xf numFmtId="49" fontId="75" fillId="0" borderId="0" xfId="0" applyNumberFormat="1" applyFont="1" applyAlignment="1">
      <alignment horizontal="center" vertical="center" wrapText="1"/>
    </xf>
    <xf numFmtId="3" fontId="44" fillId="0" borderId="0" xfId="1" applyNumberFormat="1" applyFont="1" applyFill="1" applyBorder="1" applyAlignment="1"/>
    <xf numFmtId="3" fontId="44" fillId="0" borderId="36" xfId="0" applyNumberFormat="1" applyFont="1" applyBorder="1" applyAlignment="1">
      <alignment readingOrder="1"/>
    </xf>
    <xf numFmtId="169" fontId="73" fillId="0" borderId="0" xfId="10" applyNumberFormat="1" applyFont="1" applyBorder="1" applyAlignment="1" applyProtection="1"/>
    <xf numFmtId="169" fontId="77" fillId="0" borderId="36" xfId="1" applyNumberFormat="1" applyFont="1" applyBorder="1" applyAlignment="1">
      <alignment readingOrder="2"/>
    </xf>
    <xf numFmtId="0" fontId="44" fillId="0" borderId="3" xfId="0" applyFont="1" applyFill="1" applyBorder="1" applyAlignment="1">
      <alignment vertical="top"/>
    </xf>
    <xf numFmtId="169" fontId="44" fillId="0" borderId="3" xfId="0" applyNumberFormat="1" applyFont="1" applyFill="1" applyBorder="1" applyAlignment="1">
      <alignment vertical="top"/>
    </xf>
    <xf numFmtId="3" fontId="80" fillId="0" borderId="5" xfId="25" applyNumberFormat="1" applyFont="1" applyBorder="1" applyAlignment="1">
      <alignment horizontal="right" vertical="top"/>
    </xf>
    <xf numFmtId="3" fontId="44" fillId="0" borderId="0" xfId="0" applyNumberFormat="1" applyFont="1" applyBorder="1" applyAlignment="1">
      <alignment vertical="top"/>
    </xf>
    <xf numFmtId="169" fontId="44" fillId="0" borderId="0" xfId="0" applyNumberFormat="1" applyFont="1" applyBorder="1" applyAlignment="1">
      <alignment vertical="top"/>
    </xf>
    <xf numFmtId="3" fontId="80" fillId="0" borderId="3" xfId="25" applyNumberFormat="1" applyFont="1" applyBorder="1" applyAlignment="1">
      <alignment horizontal="right" vertical="top"/>
    </xf>
    <xf numFmtId="169" fontId="80" fillId="0" borderId="7" xfId="0" applyNumberFormat="1" applyFont="1" applyBorder="1" applyAlignment="1">
      <alignment vertical="top"/>
    </xf>
    <xf numFmtId="9" fontId="44" fillId="0" borderId="3" xfId="14" applyNumberFormat="1" applyFont="1" applyBorder="1" applyAlignment="1">
      <alignment vertical="top"/>
    </xf>
    <xf numFmtId="3" fontId="44" fillId="0" borderId="3" xfId="0" applyNumberFormat="1" applyFont="1" applyBorder="1" applyAlignment="1">
      <alignment vertical="top"/>
    </xf>
    <xf numFmtId="3" fontId="80" fillId="0" borderId="3" xfId="25" applyNumberFormat="1" applyFont="1" applyFill="1" applyBorder="1" applyAlignment="1">
      <alignment horizontal="right" vertical="top"/>
    </xf>
    <xf numFmtId="3" fontId="80" fillId="0" borderId="5" xfId="25" applyNumberFormat="1" applyFont="1" applyFill="1" applyBorder="1" applyAlignment="1">
      <alignment horizontal="right" vertical="top"/>
    </xf>
    <xf numFmtId="3" fontId="80" fillId="0" borderId="3" xfId="0" applyNumberFormat="1" applyFont="1" applyBorder="1" applyAlignment="1">
      <alignment horizontal="right" vertical="top"/>
    </xf>
    <xf numFmtId="0" fontId="44" fillId="0" borderId="5" xfId="0" applyFont="1" applyBorder="1" applyAlignment="1">
      <alignment horizontal="right" vertical="top"/>
    </xf>
    <xf numFmtId="3" fontId="44" fillId="0" borderId="5" xfId="0" applyNumberFormat="1" applyFont="1" applyFill="1" applyBorder="1" applyAlignment="1">
      <alignment vertical="top"/>
    </xf>
    <xf numFmtId="3" fontId="44" fillId="0" borderId="3" xfId="10" applyNumberFormat="1" applyFont="1" applyFill="1" applyBorder="1" applyAlignment="1" applyProtection="1">
      <alignment horizontal="right" vertical="top"/>
    </xf>
    <xf numFmtId="0" fontId="44" fillId="0" borderId="18" xfId="0" applyFont="1" applyBorder="1" applyAlignment="1">
      <alignment horizontal="left" vertical="top"/>
    </xf>
    <xf numFmtId="3" fontId="44" fillId="0" borderId="35" xfId="0" applyNumberFormat="1" applyFont="1" applyBorder="1" applyAlignment="1">
      <alignment horizontal="right" vertical="top"/>
    </xf>
    <xf numFmtId="169" fontId="44" fillId="0" borderId="19" xfId="0" applyNumberFormat="1" applyFont="1" applyBorder="1" applyAlignment="1">
      <alignment vertical="top"/>
    </xf>
    <xf numFmtId="169" fontId="44" fillId="0" borderId="16" xfId="0" applyNumberFormat="1" applyFont="1" applyBorder="1" applyAlignment="1">
      <alignment vertical="top"/>
    </xf>
    <xf numFmtId="169" fontId="44" fillId="0" borderId="2" xfId="0" applyNumberFormat="1" applyFont="1" applyBorder="1" applyAlignment="1">
      <alignment vertical="top"/>
    </xf>
    <xf numFmtId="3" fontId="44" fillId="0" borderId="2" xfId="0" applyNumberFormat="1" applyFont="1" applyBorder="1" applyAlignment="1">
      <alignment vertical="top"/>
    </xf>
    <xf numFmtId="9" fontId="44" fillId="0" borderId="18" xfId="14" applyNumberFormat="1" applyFont="1" applyBorder="1" applyAlignment="1">
      <alignment vertical="top"/>
    </xf>
    <xf numFmtId="3" fontId="44" fillId="0" borderId="0" xfId="0" applyNumberFormat="1" applyFont="1" applyFill="1" applyBorder="1" applyAlignment="1">
      <alignment vertical="top"/>
    </xf>
    <xf numFmtId="3" fontId="44" fillId="0" borderId="0" xfId="0" applyNumberFormat="1" applyFont="1" applyFill="1" applyAlignment="1">
      <alignment vertical="top"/>
    </xf>
    <xf numFmtId="37" fontId="44" fillId="0" borderId="0" xfId="0" applyNumberFormat="1" applyFont="1" applyFill="1" applyBorder="1" applyAlignment="1">
      <alignment vertical="top"/>
    </xf>
    <xf numFmtId="0" fontId="44" fillId="0" borderId="0" xfId="0" applyFont="1" applyFill="1" applyAlignment="1">
      <alignment vertical="top"/>
    </xf>
    <xf numFmtId="0" fontId="67" fillId="0" borderId="0" xfId="0" applyFont="1" applyAlignment="1">
      <alignment horizontal="center" vertical="top" wrapText="1"/>
    </xf>
    <xf numFmtId="0" fontId="44" fillId="0" borderId="0" xfId="0" applyFont="1" applyFill="1" applyBorder="1" applyAlignment="1">
      <alignment horizontal="center" wrapText="1"/>
    </xf>
    <xf numFmtId="0" fontId="44" fillId="0" borderId="0" xfId="0" quotePrefix="1" applyFont="1" applyAlignment="1"/>
    <xf numFmtId="169" fontId="44" fillId="0" borderId="5" xfId="10" applyNumberFormat="1" applyFont="1" applyBorder="1" applyAlignment="1" applyProtection="1"/>
    <xf numFmtId="166" fontId="28" fillId="0" borderId="36" xfId="0" applyNumberFormat="1" applyFont="1" applyBorder="1" applyAlignment="1">
      <alignment horizontal="center" vertical="center" wrapText="1"/>
    </xf>
    <xf numFmtId="166" fontId="28" fillId="0" borderId="13" xfId="0" applyNumberFormat="1" applyFont="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vertical="center" wrapText="1"/>
    </xf>
    <xf numFmtId="0" fontId="28" fillId="0" borderId="2" xfId="0" applyFont="1" applyBorder="1" applyAlignment="1">
      <alignment horizontal="center" vertical="center"/>
    </xf>
    <xf numFmtId="0" fontId="28" fillId="0" borderId="35" xfId="0" applyFont="1" applyBorder="1" applyAlignment="1">
      <alignment horizontal="center" vertical="center" wrapText="1"/>
    </xf>
    <xf numFmtId="0" fontId="28" fillId="0" borderId="13" xfId="0" applyFont="1" applyBorder="1" applyAlignment="1">
      <alignment vertical="center"/>
    </xf>
    <xf numFmtId="9" fontId="80" fillId="0" borderId="3" xfId="14" applyNumberFormat="1" applyFont="1" applyFill="1" applyBorder="1" applyAlignment="1">
      <alignment horizontal="right" readingOrder="2"/>
    </xf>
    <xf numFmtId="9" fontId="80" fillId="0" borderId="3" xfId="14" applyNumberFormat="1" applyFont="1" applyBorder="1" applyAlignment="1">
      <alignment horizontal="right" readingOrder="2"/>
    </xf>
    <xf numFmtId="17" fontId="44" fillId="0" borderId="5" xfId="0" quotePrefix="1" applyNumberFormat="1" applyFont="1" applyBorder="1" applyAlignment="1">
      <alignment horizontal="center" vertical="center" wrapText="1"/>
    </xf>
    <xf numFmtId="17" fontId="44" fillId="0" borderId="0" xfId="0" quotePrefix="1" applyNumberFormat="1" applyFont="1" applyBorder="1" applyAlignment="1">
      <alignment horizontal="center" vertical="center" wrapText="1"/>
    </xf>
    <xf numFmtId="17" fontId="44" fillId="0" borderId="0" xfId="0" quotePrefix="1" applyNumberFormat="1" applyFont="1" applyFill="1" applyBorder="1" applyAlignment="1">
      <alignment horizontal="center" vertical="center" wrapText="1"/>
    </xf>
    <xf numFmtId="0" fontId="44" fillId="0" borderId="7" xfId="0" applyFont="1" applyBorder="1" applyAlignment="1">
      <alignment horizontal="center" vertical="center" wrapText="1"/>
    </xf>
    <xf numFmtId="17" fontId="44" fillId="0" borderId="8" xfId="0" quotePrefix="1" applyNumberFormat="1" applyFont="1" applyBorder="1" applyAlignment="1">
      <alignment horizontal="center" vertical="center" wrapText="1"/>
    </xf>
    <xf numFmtId="17" fontId="44" fillId="0" borderId="10" xfId="0" quotePrefix="1" applyNumberFormat="1" applyFont="1" applyBorder="1" applyAlignment="1">
      <alignment horizontal="center" vertical="center" wrapText="1"/>
    </xf>
    <xf numFmtId="17" fontId="44" fillId="0" borderId="10" xfId="0" quotePrefix="1" applyNumberFormat="1" applyFont="1" applyFill="1" applyBorder="1" applyAlignment="1">
      <alignment horizontal="center" vertical="center" wrapText="1"/>
    </xf>
    <xf numFmtId="17" fontId="44" fillId="0" borderId="6" xfId="0" quotePrefix="1" applyNumberFormat="1" applyFont="1" applyBorder="1" applyAlignment="1">
      <alignment horizontal="center" vertical="center" wrapText="1"/>
    </xf>
    <xf numFmtId="0" fontId="44" fillId="0" borderId="11" xfId="0" applyFont="1" applyBorder="1" applyAlignment="1">
      <alignment horizontal="center" vertical="center" wrapText="1"/>
    </xf>
    <xf numFmtId="3" fontId="44" fillId="0" borderId="0" xfId="1" applyNumberFormat="1" applyFont="1" applyBorder="1"/>
    <xf numFmtId="0" fontId="44" fillId="0" borderId="11" xfId="0" applyFont="1" applyBorder="1" applyAlignment="1">
      <alignment vertical="center"/>
    </xf>
    <xf numFmtId="0" fontId="44" fillId="0" borderId="36" xfId="0" applyFont="1" applyBorder="1"/>
    <xf numFmtId="0" fontId="73" fillId="0" borderId="0" xfId="0" applyFont="1" applyFill="1" applyBorder="1" applyAlignment="1"/>
    <xf numFmtId="0" fontId="44" fillId="0" borderId="7" xfId="0" applyFont="1" applyBorder="1" applyAlignment="1">
      <alignment horizontal="right"/>
    </xf>
    <xf numFmtId="0" fontId="77" fillId="0" borderId="5" xfId="0" applyFont="1" applyBorder="1" applyAlignment="1">
      <alignment horizontal="right"/>
    </xf>
    <xf numFmtId="0" fontId="77" fillId="0" borderId="0" xfId="0" applyFont="1" applyFill="1" applyBorder="1" applyAlignment="1">
      <alignment horizontal="right"/>
    </xf>
    <xf numFmtId="169" fontId="44" fillId="0" borderId="35" xfId="0" applyNumberFormat="1" applyFont="1" applyBorder="1" applyAlignment="1">
      <alignment horizontal="right"/>
    </xf>
    <xf numFmtId="169" fontId="77" fillId="0" borderId="3" xfId="0" applyNumberFormat="1" applyFont="1" applyBorder="1" applyAlignment="1">
      <alignment horizontal="right"/>
    </xf>
    <xf numFmtId="169" fontId="44" fillId="0" borderId="36" xfId="0" applyNumberFormat="1" applyFont="1" applyBorder="1" applyAlignment="1">
      <alignment horizontal="right"/>
    </xf>
    <xf numFmtId="0" fontId="28" fillId="0" borderId="0" xfId="78"/>
    <xf numFmtId="0" fontId="44" fillId="0" borderId="0" xfId="78" applyFont="1"/>
    <xf numFmtId="0" fontId="44" fillId="0" borderId="0" xfId="78" applyFont="1" applyFill="1" applyBorder="1"/>
    <xf numFmtId="0" fontId="44" fillId="0" borderId="0" xfId="78" applyFont="1" applyBorder="1"/>
    <xf numFmtId="3" fontId="44" fillId="0" borderId="0" xfId="78" applyNumberFormat="1" applyFont="1"/>
    <xf numFmtId="169" fontId="88" fillId="0" borderId="3" xfId="78" applyNumberFormat="1" applyFont="1" applyBorder="1"/>
    <xf numFmtId="0" fontId="28" fillId="0" borderId="3" xfId="78" applyBorder="1"/>
    <xf numFmtId="169" fontId="88" fillId="0" borderId="5" xfId="1" applyNumberFormat="1" applyFont="1" applyFill="1" applyBorder="1" applyAlignment="1">
      <alignment horizontal="right" readingOrder="2"/>
    </xf>
    <xf numFmtId="3" fontId="44" fillId="0" borderId="3" xfId="11" applyNumberFormat="1" applyFont="1" applyBorder="1" applyAlignment="1">
      <alignment horizontal="right" readingOrder="2"/>
    </xf>
    <xf numFmtId="3" fontId="44" fillId="0" borderId="0" xfId="11" applyNumberFormat="1" applyFont="1" applyBorder="1" applyAlignment="1">
      <alignment horizontal="right" readingOrder="2"/>
    </xf>
    <xf numFmtId="3" fontId="44" fillId="0" borderId="3" xfId="11" applyNumberFormat="1" applyFont="1" applyFill="1" applyBorder="1" applyAlignment="1">
      <alignment horizontal="right" readingOrder="2"/>
    </xf>
    <xf numFmtId="3" fontId="44" fillId="0" borderId="0" xfId="11" applyNumberFormat="1" applyFont="1" applyFill="1" applyBorder="1" applyAlignment="1">
      <alignment horizontal="right" readingOrder="2"/>
    </xf>
    <xf numFmtId="3" fontId="88" fillId="0" borderId="3" xfId="78" applyNumberFormat="1" applyFont="1" applyBorder="1"/>
    <xf numFmtId="3" fontId="90" fillId="0" borderId="3" xfId="78" applyNumberFormat="1" applyFont="1" applyBorder="1"/>
    <xf numFmtId="0" fontId="88" fillId="0" borderId="3" xfId="78" applyFont="1" applyBorder="1"/>
    <xf numFmtId="0" fontId="69" fillId="0" borderId="3" xfId="78" applyFont="1" applyBorder="1"/>
    <xf numFmtId="169" fontId="76" fillId="0" borderId="3" xfId="78" applyNumberFormat="1" applyFont="1" applyBorder="1"/>
    <xf numFmtId="169" fontId="44" fillId="0" borderId="0" xfId="78" applyNumberFormat="1" applyFont="1" applyFill="1"/>
    <xf numFmtId="0" fontId="77" fillId="0" borderId="3" xfId="78" applyFont="1" applyBorder="1"/>
    <xf numFmtId="0" fontId="28" fillId="0" borderId="3" xfId="78" applyFont="1" applyBorder="1"/>
    <xf numFmtId="0" fontId="28" fillId="0" borderId="11" xfId="78" applyBorder="1"/>
    <xf numFmtId="0" fontId="76" fillId="0" borderId="13" xfId="78" applyFont="1" applyFill="1" applyBorder="1" applyAlignment="1">
      <alignment horizontal="center" vertical="center"/>
    </xf>
    <xf numFmtId="0" fontId="31" fillId="0" borderId="13" xfId="78" applyFont="1" applyFill="1" applyBorder="1" applyAlignment="1">
      <alignment horizontal="center" vertical="center"/>
    </xf>
    <xf numFmtId="3" fontId="44" fillId="0" borderId="3" xfId="0" applyNumberFormat="1" applyFont="1" applyFill="1" applyBorder="1" applyAlignment="1">
      <alignment vertical="top"/>
    </xf>
    <xf numFmtId="0" fontId="0" fillId="0" borderId="3" xfId="0" applyFill="1" applyBorder="1" applyAlignment="1">
      <alignment vertical="top"/>
    </xf>
    <xf numFmtId="169" fontId="73" fillId="0" borderId="5" xfId="1" applyNumberFormat="1" applyFont="1" applyBorder="1" applyAlignment="1"/>
    <xf numFmtId="3" fontId="89" fillId="0" borderId="3" xfId="11" applyNumberFormat="1" applyFont="1" applyFill="1" applyBorder="1" applyAlignment="1"/>
    <xf numFmtId="169" fontId="92" fillId="0" borderId="5" xfId="1" applyNumberFormat="1" applyFont="1" applyFill="1" applyBorder="1" applyAlignment="1"/>
    <xf numFmtId="3" fontId="44" fillId="0" borderId="3" xfId="11" applyNumberFormat="1" applyFont="1" applyBorder="1" applyAlignment="1"/>
    <xf numFmtId="3" fontId="44" fillId="0" borderId="0" xfId="11" applyNumberFormat="1" applyFont="1" applyBorder="1" applyAlignment="1"/>
    <xf numFmtId="3" fontId="44" fillId="0" borderId="7" xfId="11" applyNumberFormat="1" applyFont="1" applyBorder="1" applyAlignment="1"/>
    <xf numFmtId="1" fontId="78" fillId="0" borderId="5" xfId="11" applyNumberFormat="1" applyFont="1" applyFill="1" applyBorder="1" applyAlignment="1"/>
    <xf numFmtId="0" fontId="28" fillId="0" borderId="3" xfId="78" applyBorder="1" applyAlignment="1"/>
    <xf numFmtId="0" fontId="88" fillId="0" borderId="3" xfId="78" applyFont="1" applyBorder="1" applyAlignment="1"/>
    <xf numFmtId="3" fontId="89" fillId="0" borderId="7" xfId="11" applyNumberFormat="1" applyFont="1" applyFill="1" applyBorder="1" applyAlignment="1"/>
    <xf numFmtId="3" fontId="90" fillId="0" borderId="3" xfId="78" applyNumberFormat="1" applyFont="1" applyBorder="1" applyAlignment="1"/>
    <xf numFmtId="3" fontId="73" fillId="0" borderId="7" xfId="11" applyNumberFormat="1" applyFont="1" applyBorder="1" applyAlignment="1"/>
    <xf numFmtId="169" fontId="88" fillId="0" borderId="3" xfId="78" applyNumberFormat="1" applyFont="1" applyBorder="1" applyAlignment="1"/>
    <xf numFmtId="3" fontId="88" fillId="0" borderId="3" xfId="78" applyNumberFormat="1" applyFont="1" applyBorder="1" applyAlignment="1"/>
    <xf numFmtId="3" fontId="44" fillId="0" borderId="3" xfId="11" applyNumberFormat="1" applyFont="1" applyFill="1" applyBorder="1" applyAlignment="1"/>
    <xf numFmtId="3" fontId="44" fillId="0" borderId="7" xfId="11" applyNumberFormat="1" applyFont="1" applyFill="1" applyBorder="1" applyAlignment="1"/>
    <xf numFmtId="165" fontId="78" fillId="0" borderId="5" xfId="1" applyNumberFormat="1" applyFont="1" applyFill="1" applyBorder="1" applyAlignment="1"/>
    <xf numFmtId="3" fontId="89" fillId="0" borderId="36" xfId="11" applyNumberFormat="1" applyFont="1" applyFill="1" applyBorder="1" applyAlignment="1"/>
    <xf numFmtId="3" fontId="89" fillId="0" borderId="16" xfId="11" applyNumberFormat="1" applyFont="1" applyFill="1" applyBorder="1" applyAlignment="1"/>
    <xf numFmtId="3" fontId="89" fillId="0" borderId="34" xfId="11" applyNumberFormat="1" applyFont="1" applyFill="1" applyBorder="1" applyAlignment="1"/>
    <xf numFmtId="169" fontId="90" fillId="0" borderId="35" xfId="1" applyNumberFormat="1" applyFont="1" applyFill="1" applyBorder="1" applyAlignment="1"/>
    <xf numFmtId="3" fontId="90" fillId="0" borderId="36" xfId="78" applyNumberFormat="1" applyFont="1" applyBorder="1" applyAlignment="1"/>
    <xf numFmtId="0" fontId="44" fillId="0" borderId="39" xfId="0" applyFont="1" applyBorder="1" applyAlignment="1">
      <alignment horizontal="left" vertical="center" wrapText="1"/>
    </xf>
    <xf numFmtId="0" fontId="44" fillId="0" borderId="40" xfId="0" applyFont="1" applyBorder="1" applyAlignment="1">
      <alignment horizontal="left" vertical="center" wrapText="1"/>
    </xf>
    <xf numFmtId="169" fontId="44" fillId="0" borderId="40" xfId="0" applyNumberFormat="1" applyFont="1" applyBorder="1" applyAlignment="1">
      <alignment horizontal="right" vertical="center" wrapText="1"/>
    </xf>
    <xf numFmtId="0" fontId="73" fillId="0" borderId="41" xfId="0" applyFont="1" applyBorder="1" applyAlignment="1">
      <alignment horizontal="left" vertical="center" wrapText="1"/>
    </xf>
    <xf numFmtId="169" fontId="73" fillId="0" borderId="41" xfId="0" applyNumberFormat="1" applyFont="1" applyBorder="1" applyAlignment="1">
      <alignment horizontal="right" vertical="center" wrapText="1"/>
    </xf>
    <xf numFmtId="3" fontId="44" fillId="0" borderId="36" xfId="1" applyNumberFormat="1" applyFont="1" applyBorder="1"/>
    <xf numFmtId="3" fontId="44" fillId="0" borderId="3" xfId="1" applyNumberFormat="1" applyFont="1" applyBorder="1"/>
    <xf numFmtId="0" fontId="44" fillId="0" borderId="0" xfId="0" applyFont="1" applyFill="1" applyBorder="1" applyAlignment="1">
      <alignment horizontal="left" wrapText="1"/>
    </xf>
    <xf numFmtId="3" fontId="89" fillId="0" borderId="3" xfId="11" applyNumberFormat="1" applyFont="1" applyBorder="1"/>
    <xf numFmtId="0" fontId="44" fillId="0" borderId="0" xfId="0" applyFont="1" applyFill="1"/>
    <xf numFmtId="0" fontId="44" fillId="0" borderId="0" xfId="0" applyFont="1" applyFill="1" applyAlignment="1"/>
    <xf numFmtId="0" fontId="73" fillId="0" borderId="29" xfId="0" applyFont="1" applyFill="1" applyBorder="1" applyAlignment="1">
      <alignment horizontal="center" vertical="center" wrapText="1"/>
    </xf>
    <xf numFmtId="0" fontId="73" fillId="0" borderId="39" xfId="0" applyFont="1" applyFill="1" applyBorder="1" applyAlignment="1">
      <alignment horizontal="center" vertical="center" wrapText="1"/>
    </xf>
    <xf numFmtId="169" fontId="0" fillId="0" borderId="39" xfId="0" applyNumberFormat="1" applyBorder="1" applyAlignment="1">
      <alignment horizontal="right" vertical="center" wrapText="1"/>
    </xf>
    <xf numFmtId="169" fontId="0" fillId="0" borderId="40" xfId="0" applyNumberFormat="1" applyBorder="1" applyAlignment="1">
      <alignment horizontal="right" vertical="center" wrapText="1"/>
    </xf>
    <xf numFmtId="3" fontId="73" fillId="0" borderId="0" xfId="0" applyNumberFormat="1" applyFont="1" applyBorder="1" applyAlignment="1"/>
    <xf numFmtId="0" fontId="73" fillId="0" borderId="0" xfId="0" applyFont="1" applyBorder="1" applyAlignment="1"/>
    <xf numFmtId="169" fontId="44" fillId="0" borderId="16" xfId="0" applyNumberFormat="1" applyFont="1" applyBorder="1" applyAlignment="1">
      <alignment horizontal="right"/>
    </xf>
    <xf numFmtId="0" fontId="75" fillId="0" borderId="0" xfId="0" applyFont="1" applyAlignment="1">
      <alignment horizontal="center" vertical="top" wrapText="1"/>
    </xf>
    <xf numFmtId="0" fontId="33" fillId="0" borderId="16" xfId="0" applyFont="1" applyBorder="1" applyAlignment="1">
      <alignment horizontal="left" vertical="center"/>
    </xf>
    <xf numFmtId="0" fontId="34" fillId="0" borderId="16" xfId="0" applyFont="1" applyBorder="1" applyAlignment="1">
      <alignment vertical="center"/>
    </xf>
    <xf numFmtId="0" fontId="33" fillId="0" borderId="16"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69" fillId="0" borderId="0" xfId="0" applyFont="1" applyBorder="1" applyAlignment="1">
      <alignment vertical="center"/>
    </xf>
    <xf numFmtId="0" fontId="33" fillId="0" borderId="16" xfId="11" applyFont="1" applyBorder="1" applyAlignment="1">
      <alignment vertical="center"/>
    </xf>
    <xf numFmtId="3" fontId="28" fillId="0" borderId="16" xfId="11" applyNumberFormat="1" applyFont="1" applyBorder="1" applyAlignment="1">
      <alignment vertical="center"/>
    </xf>
    <xf numFmtId="0" fontId="28" fillId="0" borderId="0" xfId="78" applyAlignment="1">
      <alignment vertical="center"/>
    </xf>
    <xf numFmtId="0" fontId="101" fillId="0" borderId="13" xfId="73" applyFont="1" applyFill="1" applyBorder="1" applyAlignment="1">
      <alignment horizontal="center" vertical="center" wrapText="1"/>
    </xf>
    <xf numFmtId="3" fontId="44" fillId="0" borderId="16" xfId="0" applyNumberFormat="1" applyFont="1" applyBorder="1" applyAlignment="1">
      <alignment vertical="top"/>
    </xf>
    <xf numFmtId="169" fontId="73" fillId="0" borderId="35" xfId="0" applyNumberFormat="1" applyFont="1" applyBorder="1" applyAlignment="1">
      <alignment horizontal="right"/>
    </xf>
    <xf numFmtId="3" fontId="91" fillId="0" borderId="7" xfId="1" applyNumberFormat="1" applyFont="1" applyFill="1" applyBorder="1" applyAlignment="1"/>
    <xf numFmtId="0" fontId="2" fillId="0" borderId="0" xfId="1191" applyAlignment="1">
      <alignment vertical="center"/>
    </xf>
    <xf numFmtId="0" fontId="2" fillId="0" borderId="0" xfId="1191"/>
    <xf numFmtId="0" fontId="2" fillId="0" borderId="0" xfId="1191" applyAlignment="1"/>
    <xf numFmtId="0" fontId="77" fillId="0" borderId="7" xfId="0" applyFont="1" applyBorder="1" applyAlignment="1"/>
    <xf numFmtId="3" fontId="44" fillId="0" borderId="44" xfId="0" applyNumberFormat="1" applyFont="1" applyBorder="1" applyAlignment="1">
      <alignment horizontal="right"/>
    </xf>
    <xf numFmtId="169" fontId="44" fillId="0" borderId="7" xfId="0" applyNumberFormat="1" applyFont="1" applyBorder="1"/>
    <xf numFmtId="3" fontId="44" fillId="0" borderId="45" xfId="0" applyNumberFormat="1" applyFont="1" applyBorder="1" applyAlignment="1">
      <alignment horizontal="right"/>
    </xf>
    <xf numFmtId="3" fontId="44" fillId="0" borderId="46" xfId="0" applyNumberFormat="1" applyFont="1" applyBorder="1" applyAlignment="1">
      <alignment horizontal="right"/>
    </xf>
    <xf numFmtId="0" fontId="33" fillId="0" borderId="0" xfId="0" applyFont="1" applyBorder="1" applyAlignment="1"/>
    <xf numFmtId="0" fontId="33" fillId="0" borderId="13" xfId="0" applyFont="1" applyFill="1" applyBorder="1" applyAlignment="1">
      <alignment horizontal="center" vertical="center"/>
    </xf>
    <xf numFmtId="0" fontId="33" fillId="0" borderId="13" xfId="0" applyFont="1" applyFill="1" applyBorder="1" applyAlignment="1">
      <alignment horizontal="center" vertical="center" wrapText="1"/>
    </xf>
    <xf numFmtId="0" fontId="73" fillId="0" borderId="11" xfId="0" applyFont="1" applyFill="1" applyBorder="1" applyAlignment="1">
      <alignment vertical="center"/>
    </xf>
    <xf numFmtId="0" fontId="31" fillId="0" borderId="0" xfId="0" applyFont="1" applyBorder="1" applyAlignment="1"/>
    <xf numFmtId="0" fontId="44" fillId="0" borderId="11" xfId="0" applyFont="1" applyBorder="1" applyAlignment="1">
      <alignment vertical="top"/>
    </xf>
    <xf numFmtId="169" fontId="44" fillId="0" borderId="11" xfId="0" applyNumberFormat="1" applyFont="1" applyBorder="1" applyAlignment="1">
      <alignment vertical="top"/>
    </xf>
    <xf numFmtId="169" fontId="44" fillId="0" borderId="0" xfId="0" applyNumberFormat="1" applyFont="1" applyFill="1" applyBorder="1" applyAlignment="1">
      <alignment vertical="top"/>
    </xf>
    <xf numFmtId="0" fontId="44" fillId="0" borderId="36" xfId="0" applyFont="1" applyBorder="1" applyAlignment="1">
      <alignment vertical="top"/>
    </xf>
    <xf numFmtId="169" fontId="44" fillId="0" borderId="36" xfId="0" applyNumberFormat="1" applyFont="1" applyBorder="1" applyAlignment="1">
      <alignment vertical="top"/>
    </xf>
    <xf numFmtId="0" fontId="44" fillId="0" borderId="13" xfId="0" applyFont="1" applyBorder="1" applyAlignment="1">
      <alignment vertical="top"/>
    </xf>
    <xf numFmtId="169" fontId="44" fillId="0" borderId="13" xfId="0" applyNumberFormat="1" applyFont="1" applyBorder="1" applyAlignment="1">
      <alignment vertical="top"/>
    </xf>
    <xf numFmtId="169" fontId="44" fillId="0" borderId="5" xfId="0" applyNumberFormat="1" applyFont="1" applyBorder="1" applyAlignment="1">
      <alignment vertical="top"/>
    </xf>
    <xf numFmtId="169" fontId="44" fillId="0" borderId="5" xfId="0" applyNumberFormat="1" applyFont="1" applyFill="1" applyBorder="1" applyAlignment="1">
      <alignment vertical="top"/>
    </xf>
    <xf numFmtId="169" fontId="44" fillId="0" borderId="8" xfId="0" applyNumberFormat="1" applyFont="1" applyBorder="1" applyAlignment="1">
      <alignment vertical="top"/>
    </xf>
    <xf numFmtId="0" fontId="105" fillId="0" borderId="0" xfId="10" applyFont="1" applyAlignment="1" applyProtection="1">
      <alignment horizontal="left" indent="2"/>
    </xf>
    <xf numFmtId="0" fontId="44" fillId="0" borderId="0" xfId="0" applyFont="1" applyAlignment="1">
      <alignment horizontal="left" indent="2"/>
    </xf>
    <xf numFmtId="3" fontId="44" fillId="0" borderId="0" xfId="1" quotePrefix="1" applyNumberFormat="1" applyFont="1" applyFill="1" applyBorder="1" applyAlignment="1">
      <alignment horizontal="right" readingOrder="2"/>
    </xf>
    <xf numFmtId="169" fontId="73" fillId="0" borderId="46" xfId="0" applyNumberFormat="1" applyFont="1" applyBorder="1" applyAlignment="1">
      <alignment horizontal="right"/>
    </xf>
    <xf numFmtId="3" fontId="100" fillId="0" borderId="0" xfId="1200" applyNumberFormat="1" applyFont="1"/>
    <xf numFmtId="3" fontId="100" fillId="0" borderId="37" xfId="1200" applyNumberFormat="1" applyFont="1" applyBorder="1"/>
    <xf numFmtId="0" fontId="98" fillId="0" borderId="0" xfId="73" applyFont="1" applyAlignment="1">
      <alignment wrapText="1"/>
    </xf>
    <xf numFmtId="3" fontId="101" fillId="33" borderId="0" xfId="1206" applyNumberFormat="1" applyFont="1" applyFill="1" applyAlignment="1">
      <alignment horizontal="right" vertical="center" wrapText="1"/>
    </xf>
    <xf numFmtId="3" fontId="96" fillId="0" borderId="0" xfId="1204" applyNumberFormat="1" applyFont="1" applyAlignment="1">
      <alignment horizontal="right" wrapText="1"/>
    </xf>
    <xf numFmtId="3" fontId="100" fillId="0" borderId="0" xfId="1204" applyNumberFormat="1" applyFont="1" applyAlignment="1">
      <alignment horizontal="right" wrapText="1"/>
    </xf>
    <xf numFmtId="3" fontId="101" fillId="33" borderId="0" xfId="1207" applyNumberFormat="1" applyFont="1" applyFill="1" applyAlignment="1">
      <alignment horizontal="right" vertical="center" wrapText="1"/>
    </xf>
    <xf numFmtId="3" fontId="98" fillId="0" borderId="11" xfId="1201" applyNumberFormat="1" applyFont="1" applyBorder="1" applyAlignment="1">
      <alignment horizontal="left" vertical="center" wrapText="1"/>
    </xf>
    <xf numFmtId="3" fontId="98" fillId="0" borderId="5" xfId="1201" applyNumberFormat="1" applyFont="1" applyBorder="1" applyAlignment="1">
      <alignment horizontal="left" vertical="center" wrapText="1"/>
    </xf>
    <xf numFmtId="3" fontId="100" fillId="0" borderId="29" xfId="1201" applyNumberFormat="1" applyFont="1" applyBorder="1" applyAlignment="1">
      <alignment horizontal="right" wrapText="1"/>
    </xf>
    <xf numFmtId="0" fontId="98" fillId="0" borderId="5" xfId="73" applyFont="1" applyBorder="1" applyAlignment="1">
      <alignment horizontal="left" vertical="center" wrapText="1"/>
    </xf>
    <xf numFmtId="0" fontId="98" fillId="0" borderId="35" xfId="73" applyFont="1" applyBorder="1" applyAlignment="1">
      <alignment horizontal="left" vertical="center" wrapText="1"/>
    </xf>
    <xf numFmtId="3" fontId="100" fillId="0" borderId="29" xfId="1202" applyNumberFormat="1" applyFont="1" applyBorder="1" applyAlignment="1">
      <alignment horizontal="right" wrapText="1"/>
    </xf>
    <xf numFmtId="3" fontId="98" fillId="0" borderId="3" xfId="1201" applyNumberFormat="1" applyFont="1" applyBorder="1" applyAlignment="1">
      <alignment horizontal="left" vertical="center" wrapText="1"/>
    </xf>
    <xf numFmtId="0" fontId="98" fillId="0" borderId="3" xfId="73" applyFont="1" applyBorder="1" applyAlignment="1">
      <alignment horizontal="left" vertical="center" wrapText="1"/>
    </xf>
    <xf numFmtId="0" fontId="98" fillId="0" borderId="36" xfId="73" applyFont="1" applyBorder="1" applyAlignment="1">
      <alignment horizontal="left" vertical="center" wrapText="1"/>
    </xf>
    <xf numFmtId="0" fontId="98" fillId="0" borderId="38" xfId="73" applyFont="1" applyBorder="1" applyAlignment="1">
      <alignment horizontal="left" vertical="center" wrapText="1"/>
    </xf>
    <xf numFmtId="0" fontId="98" fillId="0" borderId="31" xfId="73" applyFont="1" applyBorder="1" applyAlignment="1">
      <alignment horizontal="left" vertical="center" wrapText="1"/>
    </xf>
    <xf numFmtId="3" fontId="98" fillId="0" borderId="11" xfId="1203" applyNumberFormat="1" applyFont="1" applyBorder="1" applyAlignment="1">
      <alignment horizontal="left" vertical="center" wrapText="1"/>
    </xf>
    <xf numFmtId="3" fontId="98" fillId="0" borderId="3" xfId="1203" applyNumberFormat="1" applyFont="1" applyBorder="1" applyAlignment="1">
      <alignment horizontal="left" vertical="center" wrapText="1"/>
    </xf>
    <xf numFmtId="3" fontId="100" fillId="0" borderId="30" xfId="1204" applyNumberFormat="1" applyFont="1" applyBorder="1" applyAlignment="1">
      <alignment horizontal="right" wrapText="1"/>
    </xf>
    <xf numFmtId="3" fontId="106" fillId="0" borderId="29" xfId="1201" applyNumberFormat="1" applyFont="1" applyBorder="1" applyAlignment="1">
      <alignment horizontal="right" wrapText="1"/>
    </xf>
    <xf numFmtId="0" fontId="98" fillId="0" borderId="11" xfId="73" applyFont="1" applyBorder="1" applyAlignment="1">
      <alignment vertical="center"/>
    </xf>
    <xf numFmtId="0" fontId="100" fillId="0" borderId="0" xfId="1200" applyFont="1"/>
    <xf numFmtId="0" fontId="100" fillId="0" borderId="30" xfId="1200" applyFont="1" applyBorder="1"/>
    <xf numFmtId="0" fontId="98" fillId="0" borderId="3" xfId="73" applyFont="1" applyBorder="1" applyAlignment="1">
      <alignment vertical="center" wrapText="1"/>
    </xf>
    <xf numFmtId="0" fontId="98" fillId="0" borderId="38" xfId="73" applyFont="1" applyBorder="1" applyAlignment="1">
      <alignment vertical="center" wrapText="1"/>
    </xf>
    <xf numFmtId="3" fontId="98" fillId="0" borderId="3" xfId="1205" applyNumberFormat="1" applyFont="1" applyBorder="1" applyAlignment="1">
      <alignment vertical="center" wrapText="1"/>
    </xf>
    <xf numFmtId="0" fontId="98" fillId="0" borderId="31" xfId="73" applyFont="1" applyBorder="1" applyAlignment="1">
      <alignment vertical="center" wrapText="1"/>
    </xf>
    <xf numFmtId="3" fontId="68" fillId="0" borderId="29" xfId="1201" applyNumberFormat="1" applyFont="1" applyBorder="1" applyAlignment="1">
      <alignment horizontal="right" wrapText="1"/>
    </xf>
    <xf numFmtId="0" fontId="100" fillId="0" borderId="0" xfId="1208" applyFont="1"/>
    <xf numFmtId="0" fontId="100" fillId="0" borderId="0" xfId="1209" applyFont="1"/>
    <xf numFmtId="0" fontId="98" fillId="0" borderId="0" xfId="73" applyFont="1"/>
    <xf numFmtId="0" fontId="98" fillId="0" borderId="0" xfId="1208" applyFont="1"/>
    <xf numFmtId="169" fontId="44" fillId="0" borderId="3" xfId="78" applyNumberFormat="1" applyFont="1" applyFill="1" applyBorder="1" applyAlignment="1"/>
    <xf numFmtId="0" fontId="66" fillId="0" borderId="0" xfId="0" applyFont="1" applyAlignment="1">
      <alignment horizontal="left" vertical="top" wrapText="1"/>
    </xf>
    <xf numFmtId="0" fontId="72" fillId="0" borderId="0" xfId="0" applyFont="1" applyAlignment="1">
      <alignment horizontal="center" vertical="top" wrapText="1"/>
    </xf>
    <xf numFmtId="0" fontId="67" fillId="0" borderId="0" xfId="0" applyFont="1" applyAlignment="1">
      <alignment horizontal="center" vertical="top" wrapText="1"/>
    </xf>
    <xf numFmtId="0" fontId="75" fillId="0" borderId="0" xfId="0" applyFont="1" applyAlignment="1">
      <alignment horizontal="center" vertical="top" wrapText="1"/>
    </xf>
    <xf numFmtId="49" fontId="75" fillId="0" borderId="0" xfId="0" applyNumberFormat="1" applyFont="1" applyAlignment="1">
      <alignment horizontal="center" vertical="center" wrapText="1"/>
    </xf>
    <xf numFmtId="0" fontId="44" fillId="0" borderId="5" xfId="0" applyFont="1" applyFill="1" applyBorder="1" applyAlignment="1">
      <alignment horizontal="left" wrapText="1"/>
    </xf>
    <xf numFmtId="0" fontId="44" fillId="0" borderId="7" xfId="0" applyFont="1" applyFill="1" applyBorder="1" applyAlignment="1">
      <alignment horizontal="left" wrapText="1"/>
    </xf>
    <xf numFmtId="0" fontId="77" fillId="0" borderId="5" xfId="0" applyFont="1" applyBorder="1" applyAlignment="1">
      <alignment horizontal="center" wrapText="1"/>
    </xf>
    <xf numFmtId="0" fontId="77" fillId="0" borderId="0" xfId="0" applyFont="1" applyBorder="1" applyAlignment="1">
      <alignment wrapText="1"/>
    </xf>
    <xf numFmtId="0" fontId="77" fillId="0" borderId="7" xfId="0" applyFont="1" applyBorder="1" applyAlignment="1">
      <alignment wrapText="1"/>
    </xf>
    <xf numFmtId="165" fontId="77" fillId="0" borderId="5" xfId="0" applyNumberFormat="1" applyFont="1" applyFill="1" applyBorder="1" applyAlignment="1">
      <alignment horizontal="center" wrapText="1"/>
    </xf>
    <xf numFmtId="165" fontId="77" fillId="0" borderId="7" xfId="0" applyNumberFormat="1" applyFont="1" applyFill="1" applyBorder="1" applyAlignment="1">
      <alignment horizontal="center" wrapText="1"/>
    </xf>
    <xf numFmtId="0" fontId="73" fillId="0" borderId="8" xfId="0" quotePrefix="1" applyNumberFormat="1" applyFont="1" applyBorder="1" applyAlignment="1">
      <alignment horizontal="center" vertical="center" wrapText="1"/>
    </xf>
    <xf numFmtId="0" fontId="73" fillId="0" borderId="10" xfId="0" quotePrefix="1" applyNumberFormat="1" applyFont="1" applyBorder="1" applyAlignment="1">
      <alignment horizontal="center" vertical="center" wrapText="1"/>
    </xf>
    <xf numFmtId="0" fontId="73" fillId="0" borderId="6" xfId="0" quotePrefix="1" applyNumberFormat="1" applyFont="1" applyBorder="1" applyAlignment="1">
      <alignment horizontal="center" vertical="center" wrapText="1"/>
    </xf>
    <xf numFmtId="0" fontId="77" fillId="0" borderId="5" xfId="0" applyFont="1" applyBorder="1" applyAlignment="1">
      <alignment horizontal="center" vertical="center" wrapText="1"/>
    </xf>
    <xf numFmtId="0" fontId="77" fillId="0" borderId="0" xfId="0" applyFont="1" applyBorder="1" applyAlignment="1">
      <alignment horizontal="center" vertical="center" wrapText="1"/>
    </xf>
    <xf numFmtId="165" fontId="77" fillId="0" borderId="5" xfId="0" applyNumberFormat="1" applyFont="1" applyBorder="1" applyAlignment="1">
      <alignment horizontal="center" vertical="center"/>
    </xf>
    <xf numFmtId="165" fontId="77" fillId="0" borderId="7" xfId="0" applyNumberFormat="1" applyFont="1" applyBorder="1" applyAlignment="1">
      <alignment horizontal="center" vertical="center"/>
    </xf>
    <xf numFmtId="0" fontId="44" fillId="0" borderId="0" xfId="0" applyFont="1" applyAlignment="1">
      <alignment horizontal="left" wrapText="1"/>
    </xf>
    <xf numFmtId="0" fontId="33" fillId="0" borderId="1" xfId="0" applyFon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44" fillId="0" borderId="0" xfId="0" applyFont="1" applyFill="1" applyAlignment="1">
      <alignment horizontal="left" wrapText="1"/>
    </xf>
    <xf numFmtId="17" fontId="77" fillId="0" borderId="8" xfId="0" quotePrefix="1" applyNumberFormat="1" applyFont="1" applyBorder="1" applyAlignment="1">
      <alignment horizontal="center" vertical="center"/>
    </xf>
    <xf numFmtId="17" fontId="77" fillId="0" borderId="10" xfId="0" quotePrefix="1" applyNumberFormat="1" applyFont="1" applyBorder="1" applyAlignment="1">
      <alignment horizontal="center" vertical="center"/>
    </xf>
    <xf numFmtId="17" fontId="77" fillId="0" borderId="6" xfId="0" quotePrefix="1" applyNumberFormat="1" applyFont="1" applyBorder="1" applyAlignment="1">
      <alignment horizontal="center" vertical="center"/>
    </xf>
    <xf numFmtId="0" fontId="44" fillId="0" borderId="12" xfId="0" quotePrefix="1" applyFont="1" applyFill="1" applyBorder="1" applyAlignment="1">
      <alignment horizontal="center" vertical="center"/>
    </xf>
    <xf numFmtId="0" fontId="44" fillId="0" borderId="14" xfId="0" quotePrefix="1" applyFont="1" applyFill="1" applyBorder="1" applyAlignment="1">
      <alignment horizontal="center" vertical="center"/>
    </xf>
    <xf numFmtId="0" fontId="44" fillId="0" borderId="15" xfId="0" quotePrefix="1" applyFont="1" applyFill="1" applyBorder="1" applyAlignment="1">
      <alignment horizontal="center" vertical="center"/>
    </xf>
    <xf numFmtId="0" fontId="77" fillId="0" borderId="8" xfId="0" applyFont="1" applyFill="1" applyBorder="1" applyAlignment="1">
      <alignment horizontal="center" wrapText="1"/>
    </xf>
    <xf numFmtId="0" fontId="77" fillId="0" borderId="10" xfId="0" applyFont="1" applyFill="1" applyBorder="1" applyAlignment="1">
      <alignment horizontal="center" wrapText="1"/>
    </xf>
    <xf numFmtId="0" fontId="44" fillId="0" borderId="0" xfId="0" applyFont="1" applyFill="1" applyBorder="1" applyAlignment="1">
      <alignment horizontal="left" vertical="top" wrapText="1"/>
    </xf>
    <xf numFmtId="0" fontId="44" fillId="0" borderId="0" xfId="0" applyFont="1" applyAlignment="1">
      <alignment horizontal="left" vertical="top" wrapText="1"/>
    </xf>
    <xf numFmtId="0" fontId="77" fillId="0" borderId="12"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6" xfId="0" applyFont="1" applyFill="1" applyBorder="1" applyAlignment="1">
      <alignment horizontal="center" vertical="center" wrapText="1"/>
    </xf>
    <xf numFmtId="0" fontId="44" fillId="0" borderId="0" xfId="0" applyFont="1" applyAlignment="1">
      <alignment vertical="top" wrapText="1"/>
    </xf>
    <xf numFmtId="0" fontId="77" fillId="0" borderId="0" xfId="0" applyFont="1" applyBorder="1" applyAlignment="1">
      <alignment horizontal="center" wrapText="1"/>
    </xf>
    <xf numFmtId="0" fontId="77" fillId="0" borderId="7" xfId="0" applyFont="1" applyBorder="1" applyAlignment="1">
      <alignment horizontal="center" wrapText="1"/>
    </xf>
    <xf numFmtId="0" fontId="44" fillId="0" borderId="0" xfId="0" applyFont="1" applyFill="1" applyBorder="1" applyAlignment="1">
      <alignment horizontal="left" wrapText="1"/>
    </xf>
    <xf numFmtId="0" fontId="44" fillId="0" borderId="0" xfId="0" applyFont="1" applyAlignment="1">
      <alignment horizontal="center" vertical="top" wrapText="1"/>
    </xf>
    <xf numFmtId="0" fontId="31" fillId="0" borderId="12"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17" fontId="44" fillId="0" borderId="12" xfId="0" quotePrefix="1" applyNumberFormat="1" applyFont="1" applyBorder="1" applyAlignment="1">
      <alignment horizontal="center" vertical="center"/>
    </xf>
    <xf numFmtId="17" fontId="44" fillId="0" borderId="15" xfId="0" quotePrefix="1" applyNumberFormat="1" applyFont="1" applyBorder="1" applyAlignment="1">
      <alignment horizontal="center" vertical="center"/>
    </xf>
    <xf numFmtId="0" fontId="33" fillId="0" borderId="33" xfId="0" applyFont="1" applyBorder="1" applyAlignment="1">
      <alignment horizontal="left" vertical="center"/>
    </xf>
    <xf numFmtId="0" fontId="33" fillId="0" borderId="46" xfId="0" applyFont="1" applyBorder="1" applyAlignment="1">
      <alignment horizontal="left" vertical="center"/>
    </xf>
    <xf numFmtId="0" fontId="44" fillId="0" borderId="12" xfId="0" applyFont="1" applyBorder="1" applyAlignment="1">
      <alignment horizontal="center" vertical="center"/>
    </xf>
    <xf numFmtId="0" fontId="44" fillId="0" borderId="15" xfId="0" applyFont="1" applyBorder="1" applyAlignment="1">
      <alignment horizontal="center" vertical="center"/>
    </xf>
    <xf numFmtId="0" fontId="44" fillId="0" borderId="12" xfId="0" applyFont="1" applyBorder="1" applyAlignment="1">
      <alignment horizontal="center" vertical="center" wrapText="1"/>
    </xf>
    <xf numFmtId="0" fontId="0" fillId="0" borderId="15" xfId="0" applyBorder="1" applyAlignment="1">
      <alignment horizontal="center" vertical="center" wrapText="1"/>
    </xf>
    <xf numFmtId="0" fontId="77" fillId="0" borderId="42" xfId="0" applyFont="1" applyFill="1" applyBorder="1" applyAlignment="1">
      <alignment horizontal="center" vertical="center"/>
    </xf>
    <xf numFmtId="0" fontId="77" fillId="0" borderId="43"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5" xfId="0" applyFont="1" applyFill="1" applyBorder="1" applyAlignment="1">
      <alignment horizontal="center"/>
    </xf>
    <xf numFmtId="0" fontId="77" fillId="0" borderId="0" xfId="0" applyFont="1" applyBorder="1" applyAlignment="1"/>
    <xf numFmtId="0" fontId="33" fillId="0" borderId="16" xfId="0" applyFont="1" applyBorder="1" applyAlignment="1">
      <alignment horizontal="left" vertical="center" wrapText="1"/>
    </xf>
    <xf numFmtId="0" fontId="33" fillId="0" borderId="16" xfId="0" applyFont="1" applyBorder="1" applyAlignment="1">
      <alignment vertical="center"/>
    </xf>
    <xf numFmtId="0" fontId="77" fillId="0" borderId="0" xfId="0" applyFont="1" applyFill="1" applyBorder="1" applyAlignment="1">
      <alignment horizontal="center"/>
    </xf>
    <xf numFmtId="0" fontId="33" fillId="0" borderId="0" xfId="0" applyFont="1" applyBorder="1" applyAlignment="1">
      <alignment horizontal="left" vertical="center" wrapText="1"/>
    </xf>
    <xf numFmtId="0" fontId="64" fillId="0" borderId="12" xfId="78" quotePrefix="1" applyFont="1" applyBorder="1" applyAlignment="1">
      <alignment horizontal="center"/>
    </xf>
    <xf numFmtId="0" fontId="64" fillId="0" borderId="14" xfId="78" applyFont="1" applyBorder="1" applyAlignment="1">
      <alignment horizontal="center"/>
    </xf>
    <xf numFmtId="0" fontId="64" fillId="0" borderId="15" xfId="78" applyFont="1" applyBorder="1" applyAlignment="1">
      <alignment horizontal="center"/>
    </xf>
    <xf numFmtId="0" fontId="46" fillId="0" borderId="12" xfId="78" quotePrefix="1" applyFont="1" applyBorder="1" applyAlignment="1">
      <alignment horizontal="center"/>
    </xf>
    <xf numFmtId="0" fontId="46" fillId="0" borderId="14" xfId="78" applyFont="1" applyBorder="1" applyAlignment="1">
      <alignment horizontal="center"/>
    </xf>
    <xf numFmtId="0" fontId="46" fillId="0" borderId="15" xfId="78" applyFont="1" applyBorder="1" applyAlignment="1">
      <alignment horizontal="center"/>
    </xf>
    <xf numFmtId="0" fontId="100" fillId="0" borderId="0" xfId="1209" applyFont="1" applyAlignment="1">
      <alignment horizontal="left" wrapText="1"/>
    </xf>
    <xf numFmtId="0" fontId="104" fillId="0" borderId="34" xfId="73" applyFont="1" applyFill="1" applyBorder="1" applyAlignment="1">
      <alignment horizontal="left" vertical="center"/>
    </xf>
    <xf numFmtId="0" fontId="104" fillId="0" borderId="36" xfId="73" applyFont="1" applyFill="1" applyBorder="1" applyAlignment="1">
      <alignment horizontal="left" vertical="center"/>
    </xf>
    <xf numFmtId="0" fontId="104" fillId="0" borderId="35" xfId="73" applyFont="1" applyFill="1" applyBorder="1" applyAlignment="1">
      <alignment horizontal="left" vertical="center"/>
    </xf>
    <xf numFmtId="0" fontId="101" fillId="0" borderId="13" xfId="73" applyFont="1" applyFill="1" applyBorder="1" applyAlignment="1">
      <alignment horizontal="center" wrapText="1"/>
    </xf>
    <xf numFmtId="0" fontId="99" fillId="0" borderId="13" xfId="73" applyFont="1" applyFill="1" applyBorder="1" applyAlignment="1">
      <alignment horizontal="center" vertical="center" wrapText="1"/>
    </xf>
    <xf numFmtId="0" fontId="102" fillId="0" borderId="13" xfId="73" applyFont="1" applyFill="1" applyBorder="1" applyAlignment="1">
      <alignment horizontal="center" vertical="center" wrapText="1"/>
    </xf>
  </cellXfs>
  <cellStyles count="1210">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13" xfId="1202" xr:uid="{6F33C4EF-F271-48CA-A26F-7E7218EADF97}"/>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1" xfId="1172" xr:uid="{FE16F02E-A92E-4CA5-9EFE-62390C6C2969}"/>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info.gov/app/details/FR-2020-02-07/2020-0241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Q63"/>
  <sheetViews>
    <sheetView showGridLines="0" tabSelected="1" zoomScaleNormal="100" workbookViewId="0">
      <selection activeCell="B10" sqref="B10"/>
    </sheetView>
  </sheetViews>
  <sheetFormatPr defaultColWidth="8.88671875" defaultRowHeight="13.2" x14ac:dyDescent="0.25"/>
  <cols>
    <col min="1" max="1" width="8.33203125" style="74" customWidth="1"/>
    <col min="2" max="2" width="11.88671875" style="74" customWidth="1"/>
    <col min="3" max="4" width="8.88671875" style="74"/>
    <col min="5" max="5" width="10.6640625" style="74" bestFit="1" customWidth="1"/>
    <col min="6" max="6" width="8.88671875" style="74"/>
    <col min="7" max="7" width="10.6640625" style="74" bestFit="1" customWidth="1"/>
    <col min="8" max="10" width="8.88671875" style="74"/>
    <col min="11" max="11" width="10.6640625" style="74" bestFit="1" customWidth="1"/>
    <col min="12" max="14" width="8.88671875" style="74"/>
    <col min="15" max="15" width="10" style="74" customWidth="1"/>
    <col min="16" max="16" width="12.109375" style="74" customWidth="1"/>
    <col min="17" max="17" width="5.21875" style="74" customWidth="1"/>
    <col min="18" max="16384" width="8.88671875" style="74"/>
  </cols>
  <sheetData>
    <row r="1" spans="1:17" s="396" customFormat="1" x14ac:dyDescent="0.25"/>
    <row r="3" spans="1:17" s="71" customFormat="1" ht="26.4" customHeight="1" x14ac:dyDescent="0.25">
      <c r="B3" s="617" t="s">
        <v>141</v>
      </c>
      <c r="C3" s="617"/>
      <c r="D3" s="617"/>
      <c r="E3" s="617"/>
      <c r="F3" s="617"/>
      <c r="G3" s="617"/>
      <c r="H3" s="617"/>
      <c r="I3" s="617"/>
      <c r="J3" s="617"/>
      <c r="K3" s="617"/>
      <c r="L3" s="617"/>
      <c r="M3" s="617"/>
      <c r="N3" s="617"/>
      <c r="O3" s="617"/>
      <c r="P3" s="617"/>
    </row>
    <row r="4" spans="1:17" s="71" customFormat="1" ht="12.6" customHeight="1" x14ac:dyDescent="0.25">
      <c r="B4" s="618"/>
      <c r="C4" s="618"/>
      <c r="D4" s="618"/>
      <c r="E4" s="618"/>
      <c r="F4" s="618"/>
      <c r="G4" s="618"/>
      <c r="H4" s="618"/>
      <c r="I4" s="618"/>
      <c r="J4" s="618"/>
      <c r="K4" s="618"/>
      <c r="L4" s="618"/>
      <c r="M4" s="618"/>
      <c r="N4" s="618"/>
      <c r="O4" s="618"/>
      <c r="P4" s="618"/>
    </row>
    <row r="5" spans="1:17" s="71" customFormat="1" ht="22.2" customHeight="1" x14ac:dyDescent="0.25">
      <c r="B5" s="619" t="s">
        <v>211</v>
      </c>
      <c r="C5" s="619"/>
      <c r="D5" s="619"/>
      <c r="E5" s="619"/>
      <c r="F5" s="619"/>
      <c r="G5" s="619"/>
      <c r="H5" s="619"/>
      <c r="I5" s="619"/>
      <c r="J5" s="619"/>
      <c r="K5" s="619"/>
      <c r="L5" s="619"/>
      <c r="M5" s="619"/>
      <c r="N5" s="619"/>
      <c r="O5" s="619"/>
      <c r="P5" s="619"/>
    </row>
    <row r="6" spans="1:17" s="71" customFormat="1" ht="12.6" customHeight="1" x14ac:dyDescent="0.25">
      <c r="B6" s="377"/>
      <c r="C6" s="377"/>
      <c r="D6" s="538"/>
      <c r="E6" s="377"/>
      <c r="F6" s="377"/>
      <c r="G6" s="377"/>
      <c r="H6" s="377"/>
      <c r="I6" s="377"/>
      <c r="J6" s="377"/>
      <c r="K6" s="377"/>
      <c r="L6" s="377"/>
      <c r="M6" s="377"/>
      <c r="N6" s="377"/>
      <c r="O6" s="377"/>
      <c r="P6" s="377"/>
    </row>
    <row r="7" spans="1:17" s="41" customFormat="1" ht="22.2" customHeight="1" x14ac:dyDescent="0.25">
      <c r="B7" s="620" t="s">
        <v>291</v>
      </c>
      <c r="C7" s="620"/>
      <c r="D7" s="620"/>
      <c r="E7" s="620"/>
      <c r="F7" s="620"/>
      <c r="G7" s="620"/>
      <c r="H7" s="620"/>
      <c r="I7" s="620"/>
      <c r="J7" s="620"/>
      <c r="K7" s="620"/>
      <c r="L7" s="620"/>
      <c r="M7" s="620"/>
      <c r="N7" s="620"/>
      <c r="O7" s="620"/>
      <c r="P7" s="620"/>
    </row>
    <row r="8" spans="1:17" s="41" customFormat="1" ht="12.6" customHeight="1" x14ac:dyDescent="0.25">
      <c r="B8" s="410"/>
      <c r="C8" s="410"/>
      <c r="D8" s="410"/>
      <c r="E8" s="410"/>
      <c r="F8" s="410"/>
      <c r="G8" s="410"/>
      <c r="H8" s="410"/>
      <c r="I8" s="410"/>
      <c r="J8" s="410"/>
      <c r="K8" s="410"/>
      <c r="L8" s="410"/>
      <c r="M8" s="410"/>
      <c r="N8" s="410"/>
      <c r="O8" s="410"/>
      <c r="P8" s="410"/>
    </row>
    <row r="9" spans="1:17" s="396" customFormat="1" ht="32.4" customHeight="1" x14ac:dyDescent="0.25">
      <c r="A9" s="71"/>
      <c r="B9" s="616" t="s">
        <v>292</v>
      </c>
      <c r="C9" s="616"/>
      <c r="D9" s="616"/>
      <c r="E9" s="616"/>
      <c r="F9" s="616"/>
      <c r="G9" s="616"/>
      <c r="H9" s="616"/>
      <c r="I9" s="616"/>
      <c r="J9" s="616"/>
      <c r="K9" s="616"/>
      <c r="L9" s="616"/>
      <c r="M9" s="616"/>
      <c r="N9" s="616"/>
      <c r="O9" s="616"/>
      <c r="P9" s="616"/>
    </row>
    <row r="10" spans="1:17" s="396" customFormat="1" ht="12.6" customHeight="1" x14ac:dyDescent="0.25">
      <c r="A10" s="71"/>
      <c r="B10" s="441"/>
      <c r="C10" s="441"/>
      <c r="D10" s="441"/>
      <c r="E10" s="441"/>
      <c r="F10" s="441"/>
      <c r="G10" s="441"/>
      <c r="H10" s="441"/>
      <c r="I10" s="441"/>
      <c r="J10" s="441"/>
      <c r="K10" s="441"/>
      <c r="L10" s="441"/>
      <c r="M10" s="441"/>
      <c r="N10" s="441"/>
      <c r="O10" s="441"/>
      <c r="P10" s="441"/>
    </row>
    <row r="11" spans="1:17" s="396" customFormat="1" ht="32.4" customHeight="1" x14ac:dyDescent="0.25">
      <c r="A11" s="71"/>
      <c r="B11" s="616" t="s">
        <v>275</v>
      </c>
      <c r="C11" s="616"/>
      <c r="D11" s="616"/>
      <c r="E11" s="616"/>
      <c r="F11" s="616"/>
      <c r="G11" s="616"/>
      <c r="H11" s="616"/>
      <c r="I11" s="616"/>
      <c r="J11" s="616"/>
      <c r="K11" s="616"/>
      <c r="L11" s="616"/>
      <c r="M11" s="616"/>
      <c r="N11" s="616"/>
      <c r="O11" s="616"/>
      <c r="P11" s="616"/>
    </row>
    <row r="12" spans="1:17" ht="12.6" customHeight="1" x14ac:dyDescent="0.25">
      <c r="A12" s="71"/>
      <c r="B12" s="387"/>
      <c r="C12" s="387"/>
      <c r="D12" s="387"/>
      <c r="E12" s="387"/>
      <c r="F12" s="387"/>
      <c r="G12" s="387"/>
      <c r="H12" s="387"/>
      <c r="I12" s="387"/>
      <c r="J12" s="387"/>
      <c r="K12" s="387"/>
      <c r="L12" s="387"/>
      <c r="M12" s="387"/>
      <c r="N12" s="387"/>
      <c r="O12" s="387"/>
      <c r="P12" s="387"/>
      <c r="Q12" s="386"/>
    </row>
    <row r="13" spans="1:17" s="71" customFormat="1" ht="32.4" customHeight="1" x14ac:dyDescent="0.25">
      <c r="B13" s="616" t="s">
        <v>207</v>
      </c>
      <c r="C13" s="616"/>
      <c r="D13" s="616"/>
      <c r="E13" s="616"/>
      <c r="F13" s="616"/>
      <c r="G13" s="616"/>
      <c r="H13" s="616"/>
      <c r="I13" s="616"/>
      <c r="J13" s="616"/>
      <c r="K13" s="616"/>
      <c r="L13" s="616"/>
      <c r="M13" s="616"/>
      <c r="N13" s="616"/>
      <c r="O13" s="616"/>
      <c r="P13" s="616"/>
      <c r="Q13" s="79"/>
    </row>
    <row r="14" spans="1:17" s="71" customFormat="1" ht="11.4" customHeight="1" x14ac:dyDescent="0.25"/>
    <row r="15" spans="1:17" s="71" customFormat="1" ht="11.4" customHeight="1" x14ac:dyDescent="0.25">
      <c r="E15" s="401"/>
      <c r="F15" s="401"/>
      <c r="G15" s="401"/>
      <c r="H15" s="401"/>
      <c r="I15" s="401"/>
      <c r="J15" s="401"/>
      <c r="K15" s="401"/>
    </row>
    <row r="16" spans="1:17" s="71" customFormat="1" ht="11.4" customHeight="1" x14ac:dyDescent="0.25">
      <c r="E16" s="401"/>
      <c r="F16" s="401"/>
      <c r="G16" s="401"/>
      <c r="H16" s="401"/>
      <c r="I16" s="401"/>
      <c r="J16" s="401"/>
      <c r="K16" s="401"/>
    </row>
    <row r="17" spans="5:11" s="71" customFormat="1" ht="11.4" customHeight="1" x14ac:dyDescent="0.25">
      <c r="E17" s="401"/>
      <c r="F17" s="401"/>
      <c r="G17" s="401"/>
      <c r="H17" s="401"/>
      <c r="I17" s="401"/>
      <c r="J17" s="401"/>
      <c r="K17" s="401"/>
    </row>
    <row r="18" spans="5:11" s="71" customFormat="1" ht="11.4" customHeight="1" x14ac:dyDescent="0.25">
      <c r="E18" s="401"/>
      <c r="F18" s="401"/>
      <c r="G18" s="401"/>
      <c r="H18" s="401"/>
      <c r="I18" s="401"/>
      <c r="J18" s="401"/>
      <c r="K18" s="401"/>
    </row>
    <row r="19" spans="5:11" s="71" customFormat="1" ht="11.4" customHeight="1" x14ac:dyDescent="0.25"/>
    <row r="20" spans="5:11" s="71" customFormat="1" ht="11.4" customHeight="1" x14ac:dyDescent="0.25"/>
    <row r="21" spans="5:11" s="71" customFormat="1" ht="11.4" customHeight="1" x14ac:dyDescent="0.25"/>
    <row r="22" spans="5:11" s="71" customFormat="1" ht="11.4" customHeight="1" x14ac:dyDescent="0.25"/>
    <row r="23" spans="5:11" s="71" customFormat="1" ht="11.4" customHeight="1" x14ac:dyDescent="0.25"/>
    <row r="24" spans="5:11" s="71" customFormat="1" ht="11.4" customHeight="1" x14ac:dyDescent="0.25"/>
    <row r="25" spans="5:11" s="71" customFormat="1" ht="11.4" customHeight="1" x14ac:dyDescent="0.25"/>
    <row r="26" spans="5:11" s="71" customFormat="1" ht="11.4" customHeight="1" x14ac:dyDescent="0.25"/>
    <row r="27" spans="5:11" s="71" customFormat="1" ht="11.4" customHeight="1" x14ac:dyDescent="0.25"/>
    <row r="28" spans="5:11" s="71" customFormat="1" ht="11.4" customHeight="1" x14ac:dyDescent="0.25"/>
    <row r="29" spans="5:11" s="71" customFormat="1" ht="11.4" customHeight="1" x14ac:dyDescent="0.25"/>
    <row r="30" spans="5:11" s="71" customFormat="1" ht="11.4" customHeight="1" x14ac:dyDescent="0.25"/>
    <row r="31" spans="5:11" s="71" customFormat="1" ht="11.4" customHeight="1" x14ac:dyDescent="0.25"/>
    <row r="32" spans="5:11" s="71" customFormat="1" ht="11.4" customHeight="1" x14ac:dyDescent="0.25"/>
    <row r="33" s="71" customFormat="1" ht="11.4" customHeight="1" x14ac:dyDescent="0.25"/>
    <row r="34" s="71" customFormat="1" ht="11.4" customHeight="1" x14ac:dyDescent="0.25"/>
    <row r="35" s="71" customFormat="1" ht="11.4" customHeight="1" x14ac:dyDescent="0.25"/>
    <row r="36" s="71" customFormat="1" ht="11.4" customHeight="1" x14ac:dyDescent="0.25"/>
    <row r="37" s="71" customFormat="1" ht="11.4" customHeight="1" x14ac:dyDescent="0.25"/>
    <row r="38" s="71" customFormat="1" ht="11.4" customHeight="1" x14ac:dyDescent="0.25"/>
    <row r="39" s="71" customFormat="1" ht="11.4" customHeight="1" x14ac:dyDescent="0.25"/>
    <row r="40" s="71" customFormat="1" ht="11.4" customHeight="1" x14ac:dyDescent="0.25"/>
    <row r="41" s="71" customFormat="1" ht="11.4" customHeight="1" x14ac:dyDescent="0.25"/>
    <row r="42" s="71" customFormat="1" ht="11.4" customHeight="1" x14ac:dyDescent="0.25"/>
    <row r="43" s="71" customFormat="1" ht="11.4" customHeight="1" x14ac:dyDescent="0.25"/>
    <row r="44" s="71" customFormat="1" ht="11.4" customHeight="1" x14ac:dyDescent="0.25"/>
    <row r="45" s="71" customFormat="1" ht="11.4" customHeight="1" x14ac:dyDescent="0.25"/>
    <row r="46" s="71" customFormat="1" ht="11.4" customHeight="1" x14ac:dyDescent="0.25"/>
    <row r="47" s="71" customFormat="1" ht="11.4" customHeight="1" x14ac:dyDescent="0.25"/>
    <row r="48" s="71" customFormat="1" ht="11.4" customHeight="1" x14ac:dyDescent="0.25"/>
    <row r="49" s="71" customFormat="1" ht="11.4" customHeight="1" x14ac:dyDescent="0.25"/>
    <row r="50" s="71" customFormat="1" ht="11.4" customHeight="1" x14ac:dyDescent="0.25"/>
    <row r="51" s="71" customFormat="1" ht="11.4" customHeight="1" x14ac:dyDescent="0.25"/>
    <row r="52" s="71" customFormat="1" ht="11.4" customHeight="1" x14ac:dyDescent="0.25"/>
    <row r="53" s="71" customFormat="1" ht="11.4" customHeight="1" x14ac:dyDescent="0.25"/>
    <row r="54" s="71" customFormat="1" ht="10.199999999999999" customHeight="1" x14ac:dyDescent="0.25"/>
    <row r="55" ht="10.199999999999999" customHeight="1" x14ac:dyDescent="0.25"/>
    <row r="56" ht="10.199999999999999" customHeight="1" x14ac:dyDescent="0.25"/>
    <row r="57" ht="10.199999999999999" customHeight="1" x14ac:dyDescent="0.25"/>
    <row r="58" ht="10.199999999999999" customHeight="1" x14ac:dyDescent="0.25"/>
    <row r="59" ht="10.199999999999999" customHeight="1" x14ac:dyDescent="0.25"/>
    <row r="60" ht="10.199999999999999" customHeight="1" x14ac:dyDescent="0.25"/>
    <row r="61" ht="10.199999999999999" customHeight="1" x14ac:dyDescent="0.25"/>
    <row r="62" ht="10.199999999999999" customHeight="1" x14ac:dyDescent="0.25"/>
    <row r="63" ht="10.199999999999999" customHeight="1" x14ac:dyDescent="0.25"/>
  </sheetData>
  <mergeCells count="7">
    <mergeCell ref="B13:P13"/>
    <mergeCell ref="B3:P3"/>
    <mergeCell ref="B4:P4"/>
    <mergeCell ref="B5:P5"/>
    <mergeCell ref="B7:P7"/>
    <mergeCell ref="B9:P9"/>
    <mergeCell ref="B11:P11"/>
  </mergeCells>
  <printOptions horizontalCentered="1"/>
  <pageMargins left="0.7" right="0.7" top="1"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25CB-22F8-487A-BF0B-CAAEEF6EED7F}">
  <sheetPr>
    <pageSetUpPr fitToPage="1"/>
  </sheetPr>
  <dimension ref="A1:K62"/>
  <sheetViews>
    <sheetView zoomScale="75" zoomScaleNormal="75" workbookViewId="0">
      <selection sqref="A1:K63"/>
    </sheetView>
  </sheetViews>
  <sheetFormatPr defaultColWidth="8.88671875" defaultRowHeight="14.4" x14ac:dyDescent="0.3"/>
  <cols>
    <col min="1" max="1" width="33.109375" style="555" customWidth="1"/>
    <col min="2" max="2" width="24.5546875" style="555" customWidth="1"/>
    <col min="3" max="10" width="22.77734375" style="555" customWidth="1"/>
    <col min="11" max="11" width="25.33203125" style="555" customWidth="1"/>
    <col min="12" max="12" width="8.88671875" style="555"/>
    <col min="13" max="18" width="20.6640625" style="555" customWidth="1"/>
    <col min="19" max="16384" width="8.88671875" style="555"/>
  </cols>
  <sheetData>
    <row r="1" spans="1:11" s="554" customFormat="1" ht="22.8" customHeight="1" x14ac:dyDescent="0.25">
      <c r="A1" s="685" t="s">
        <v>90</v>
      </c>
      <c r="B1" s="686"/>
      <c r="C1" s="686"/>
      <c r="D1" s="686"/>
      <c r="E1" s="686"/>
      <c r="F1" s="686"/>
      <c r="G1" s="686"/>
      <c r="H1" s="686"/>
      <c r="I1" s="686"/>
      <c r="J1" s="686"/>
      <c r="K1" s="687"/>
    </row>
    <row r="2" spans="1:11" ht="17.399999999999999" x14ac:dyDescent="0.3">
      <c r="A2" s="688" t="s">
        <v>296</v>
      </c>
      <c r="B2" s="689" t="s">
        <v>91</v>
      </c>
      <c r="C2" s="689"/>
      <c r="D2" s="689"/>
      <c r="E2" s="689"/>
      <c r="F2" s="689" t="s">
        <v>92</v>
      </c>
      <c r="G2" s="689"/>
      <c r="H2" s="689"/>
      <c r="I2" s="689" t="s">
        <v>93</v>
      </c>
      <c r="J2" s="689"/>
      <c r="K2" s="689"/>
    </row>
    <row r="3" spans="1:11" ht="18" x14ac:dyDescent="0.3">
      <c r="A3" s="688"/>
      <c r="B3" s="690" t="s">
        <v>83</v>
      </c>
      <c r="C3" s="690"/>
      <c r="D3" s="690"/>
      <c r="E3" s="690"/>
      <c r="F3" s="690" t="s">
        <v>94</v>
      </c>
      <c r="G3" s="690"/>
      <c r="H3" s="690"/>
      <c r="I3" s="690" t="s">
        <v>94</v>
      </c>
      <c r="J3" s="690"/>
      <c r="K3" s="690"/>
    </row>
    <row r="4" spans="1:11" s="554" customFormat="1" ht="42" customHeight="1" x14ac:dyDescent="0.25">
      <c r="A4" s="688"/>
      <c r="B4" s="550" t="s">
        <v>297</v>
      </c>
      <c r="C4" s="550" t="s">
        <v>95</v>
      </c>
      <c r="D4" s="550" t="s">
        <v>96</v>
      </c>
      <c r="E4" s="550" t="s">
        <v>97</v>
      </c>
      <c r="F4" s="550" t="s">
        <v>298</v>
      </c>
      <c r="G4" s="550" t="s">
        <v>98</v>
      </c>
      <c r="H4" s="550" t="s">
        <v>96</v>
      </c>
      <c r="I4" s="550" t="s">
        <v>299</v>
      </c>
      <c r="J4" s="550" t="s">
        <v>98</v>
      </c>
      <c r="K4" s="550" t="s">
        <v>99</v>
      </c>
    </row>
    <row r="5" spans="1:11" ht="19.8" customHeight="1" x14ac:dyDescent="0.3">
      <c r="A5" s="588" t="s">
        <v>110</v>
      </c>
      <c r="B5" s="581"/>
      <c r="C5" s="581"/>
      <c r="D5" s="581"/>
      <c r="E5" s="581"/>
      <c r="F5" s="581"/>
      <c r="G5" s="581"/>
      <c r="H5" s="581"/>
      <c r="I5" s="581"/>
      <c r="J5" s="581"/>
      <c r="K5" s="582"/>
    </row>
    <row r="6" spans="1:11" ht="19.8" customHeight="1" x14ac:dyDescent="0.3">
      <c r="A6" s="589" t="s">
        <v>100</v>
      </c>
      <c r="B6" s="590">
        <v>-88446.5</v>
      </c>
      <c r="C6" s="590">
        <v>84432.83</v>
      </c>
      <c r="D6" s="590">
        <v>23374.21</v>
      </c>
      <c r="E6" s="590">
        <v>72892.259999999995</v>
      </c>
      <c r="F6" s="590">
        <v>-154052.22</v>
      </c>
      <c r="G6" s="590">
        <v>69685.39</v>
      </c>
      <c r="H6" s="590">
        <v>61808.11</v>
      </c>
      <c r="I6" s="590">
        <v>-3725.97</v>
      </c>
      <c r="J6" s="590">
        <v>5440.31</v>
      </c>
      <c r="K6" s="590">
        <v>5286</v>
      </c>
    </row>
    <row r="7" spans="1:11" ht="19.8" customHeight="1" x14ac:dyDescent="0.3">
      <c r="A7" s="591" t="s">
        <v>101</v>
      </c>
      <c r="B7" s="590">
        <v>-100280.12</v>
      </c>
      <c r="C7" s="590">
        <v>193809</v>
      </c>
      <c r="D7" s="590">
        <v>44476.21</v>
      </c>
      <c r="E7" s="590">
        <v>75022.66</v>
      </c>
      <c r="F7" s="590">
        <v>-146174.99</v>
      </c>
      <c r="G7" s="590">
        <v>72481.91</v>
      </c>
      <c r="H7" s="590">
        <v>64808.84</v>
      </c>
      <c r="I7" s="590">
        <v>-3571.68</v>
      </c>
      <c r="J7" s="590">
        <v>4902.6899999999996</v>
      </c>
      <c r="K7" s="590">
        <v>4818.63</v>
      </c>
    </row>
    <row r="8" spans="1:11" ht="19.8" customHeight="1" x14ac:dyDescent="0.3">
      <c r="A8" s="591" t="s">
        <v>102</v>
      </c>
      <c r="B8" s="590">
        <v>-25969.99</v>
      </c>
      <c r="C8" s="590">
        <v>44820.04</v>
      </c>
      <c r="D8" s="590">
        <v>37565.97</v>
      </c>
      <c r="E8" s="590">
        <v>74273.759999999995</v>
      </c>
      <c r="F8" s="590">
        <v>-138501.87</v>
      </c>
      <c r="G8" s="590">
        <v>70783.429999999993</v>
      </c>
      <c r="H8" s="590">
        <v>67671.429999999993</v>
      </c>
      <c r="I8" s="590">
        <v>-3487.62</v>
      </c>
      <c r="J8" s="590">
        <v>5860.74</v>
      </c>
      <c r="K8" s="590">
        <v>6302.39</v>
      </c>
    </row>
    <row r="9" spans="1:11" ht="19.8" customHeight="1" x14ac:dyDescent="0.3">
      <c r="A9" s="591" t="s">
        <v>103</v>
      </c>
      <c r="B9" s="590">
        <v>-92989.7</v>
      </c>
      <c r="C9" s="590">
        <v>104840.75</v>
      </c>
      <c r="D9" s="590">
        <v>37207.22</v>
      </c>
      <c r="E9" s="590">
        <v>67842.679999999993</v>
      </c>
      <c r="F9" s="590">
        <v>-135389.91</v>
      </c>
      <c r="G9" s="590">
        <v>63721.01</v>
      </c>
      <c r="H9" s="590">
        <v>68750.929999999993</v>
      </c>
      <c r="I9" s="590">
        <v>-3929.29</v>
      </c>
      <c r="J9" s="590">
        <v>6316.85</v>
      </c>
      <c r="K9" s="590">
        <v>5709.06</v>
      </c>
    </row>
    <row r="10" spans="1:11" ht="19.8" customHeight="1" x14ac:dyDescent="0.3">
      <c r="A10" s="592" t="s">
        <v>35</v>
      </c>
      <c r="B10" s="590"/>
      <c r="C10" s="590">
        <v>427902.62</v>
      </c>
      <c r="D10" s="590">
        <v>142623.60999999999</v>
      </c>
      <c r="E10" s="590">
        <v>290031.35999999999</v>
      </c>
      <c r="F10" s="590"/>
      <c r="G10" s="590">
        <v>276671.74</v>
      </c>
      <c r="H10" s="590">
        <v>263039.31</v>
      </c>
      <c r="I10" s="590"/>
      <c r="J10" s="590">
        <v>22520.59</v>
      </c>
      <c r="K10" s="590">
        <v>22116.080000000002</v>
      </c>
    </row>
    <row r="11" spans="1:11" ht="19.8" customHeight="1" x14ac:dyDescent="0.3">
      <c r="A11" s="588" t="s">
        <v>128</v>
      </c>
      <c r="B11" s="593"/>
      <c r="C11" s="593"/>
      <c r="D11" s="593"/>
      <c r="E11" s="593"/>
      <c r="F11" s="593"/>
      <c r="G11" s="593"/>
      <c r="H11" s="593"/>
      <c r="I11" s="593"/>
      <c r="J11" s="593"/>
      <c r="K11" s="593"/>
    </row>
    <row r="12" spans="1:11" ht="19.8" customHeight="1" x14ac:dyDescent="0.3">
      <c r="A12" s="594" t="s">
        <v>100</v>
      </c>
      <c r="B12" s="590">
        <v>-93198.86</v>
      </c>
      <c r="C12" s="590">
        <v>86329.18</v>
      </c>
      <c r="D12" s="590">
        <v>36104.33</v>
      </c>
      <c r="E12" s="590">
        <v>61722.77</v>
      </c>
      <c r="F12" s="590">
        <v>-140419.82</v>
      </c>
      <c r="G12" s="590">
        <v>58073.23</v>
      </c>
      <c r="H12" s="590">
        <v>67281.69</v>
      </c>
      <c r="I12" s="590">
        <v>-3321.48</v>
      </c>
      <c r="J12" s="590">
        <v>5622.04</v>
      </c>
      <c r="K12" s="590">
        <v>6007.72</v>
      </c>
    </row>
    <row r="13" spans="1:11" ht="19.8" customHeight="1" x14ac:dyDescent="0.3">
      <c r="A13" s="595" t="s">
        <v>101</v>
      </c>
      <c r="B13" s="590">
        <v>-104696.78</v>
      </c>
      <c r="C13" s="590">
        <v>56024.37</v>
      </c>
      <c r="D13" s="590">
        <v>21049.05</v>
      </c>
      <c r="E13" s="590">
        <v>75977.02</v>
      </c>
      <c r="F13" s="590">
        <v>-149628.32999999999</v>
      </c>
      <c r="G13" s="590">
        <v>72097.350000000006</v>
      </c>
      <c r="H13" s="590">
        <v>60613.35</v>
      </c>
      <c r="I13" s="590">
        <v>-3707.15</v>
      </c>
      <c r="J13" s="590">
        <v>5971.78</v>
      </c>
      <c r="K13" s="590">
        <v>7380.89</v>
      </c>
    </row>
    <row r="14" spans="1:11" ht="19.8" customHeight="1" x14ac:dyDescent="0.3">
      <c r="A14" s="595" t="s">
        <v>102</v>
      </c>
      <c r="B14" s="590">
        <v>-145425.06</v>
      </c>
      <c r="C14" s="590">
        <v>104756.32</v>
      </c>
      <c r="D14" s="590">
        <v>12802.95</v>
      </c>
      <c r="E14" s="590">
        <v>65253.35</v>
      </c>
      <c r="F14" s="590">
        <v>-138144.24</v>
      </c>
      <c r="G14" s="590">
        <v>61013.62</v>
      </c>
      <c r="H14" s="590">
        <v>62959.82</v>
      </c>
      <c r="I14" s="590">
        <v>-5116.28</v>
      </c>
      <c r="J14" s="590">
        <v>6305.5</v>
      </c>
      <c r="K14" s="590">
        <v>6926.44</v>
      </c>
    </row>
    <row r="15" spans="1:11" ht="19.8" customHeight="1" x14ac:dyDescent="0.3">
      <c r="A15" s="595" t="s">
        <v>103</v>
      </c>
      <c r="B15" s="590">
        <v>-118725.04</v>
      </c>
      <c r="C15" s="590">
        <v>113244.68</v>
      </c>
      <c r="D15" s="590">
        <v>5019.3900000000003</v>
      </c>
      <c r="E15" s="590">
        <v>63939.1</v>
      </c>
      <c r="F15" s="590">
        <v>-140090.45000000001</v>
      </c>
      <c r="G15" s="590">
        <v>59805.2</v>
      </c>
      <c r="H15" s="590">
        <v>65015.6</v>
      </c>
      <c r="I15" s="590">
        <v>-5737.23</v>
      </c>
      <c r="J15" s="590">
        <v>6161.49</v>
      </c>
      <c r="K15" s="590">
        <v>8232.9</v>
      </c>
    </row>
    <row r="16" spans="1:11" ht="19.8" customHeight="1" x14ac:dyDescent="0.3">
      <c r="A16" s="596" t="s">
        <v>35</v>
      </c>
      <c r="B16" s="590"/>
      <c r="C16" s="590">
        <v>360354.55</v>
      </c>
      <c r="D16" s="590">
        <v>74975.72</v>
      </c>
      <c r="E16" s="590">
        <v>266892.24</v>
      </c>
      <c r="F16" s="590"/>
      <c r="G16" s="590">
        <v>250989.4</v>
      </c>
      <c r="H16" s="590">
        <v>255870.46</v>
      </c>
      <c r="I16" s="590"/>
      <c r="J16" s="590">
        <v>24060.81</v>
      </c>
      <c r="K16" s="590">
        <v>28547.95</v>
      </c>
    </row>
    <row r="17" spans="1:11" ht="19.8" customHeight="1" x14ac:dyDescent="0.3">
      <c r="A17" s="588" t="s">
        <v>133</v>
      </c>
      <c r="B17" s="590"/>
      <c r="C17" s="590"/>
      <c r="D17" s="590"/>
      <c r="E17" s="590"/>
      <c r="F17" s="590"/>
      <c r="G17" s="590"/>
      <c r="H17" s="590"/>
      <c r="I17" s="590"/>
      <c r="J17" s="590"/>
      <c r="K17" s="590"/>
    </row>
    <row r="18" spans="1:11" ht="19.8" customHeight="1" x14ac:dyDescent="0.3">
      <c r="A18" s="589" t="s">
        <v>100</v>
      </c>
      <c r="B18" s="590">
        <v>-74438.86</v>
      </c>
      <c r="C18" s="590">
        <v>99208.14</v>
      </c>
      <c r="D18" s="590">
        <v>9330.07</v>
      </c>
      <c r="E18" s="590">
        <v>67353.86</v>
      </c>
      <c r="F18" s="590">
        <v>-145300.89000000001</v>
      </c>
      <c r="G18" s="590">
        <v>63798.98</v>
      </c>
      <c r="H18" s="590">
        <v>70458.53</v>
      </c>
      <c r="I18" s="590">
        <v>-7808.64</v>
      </c>
      <c r="J18" s="590">
        <v>5630.36</v>
      </c>
      <c r="K18" s="590">
        <v>7356.58</v>
      </c>
    </row>
    <row r="19" spans="1:11" ht="19.8" customHeight="1" x14ac:dyDescent="0.3">
      <c r="A19" s="591" t="s">
        <v>101</v>
      </c>
      <c r="B19" s="590">
        <v>-51914.64</v>
      </c>
      <c r="C19" s="590">
        <v>16679.349999999999</v>
      </c>
      <c r="D19" s="590">
        <v>9196.23</v>
      </c>
      <c r="E19" s="590">
        <v>81047.3</v>
      </c>
      <c r="F19" s="590">
        <v>-151960.48000000001</v>
      </c>
      <c r="G19" s="590">
        <v>77279.899999999994</v>
      </c>
      <c r="H19" s="590">
        <v>66181.23</v>
      </c>
      <c r="I19" s="590">
        <v>-9534.82</v>
      </c>
      <c r="J19" s="590">
        <v>6337.67</v>
      </c>
      <c r="K19" s="590">
        <v>9360.68</v>
      </c>
    </row>
    <row r="20" spans="1:11" ht="19.8" customHeight="1" x14ac:dyDescent="0.3">
      <c r="A20" s="595" t="s">
        <v>102</v>
      </c>
      <c r="B20" s="590">
        <v>-125478.81</v>
      </c>
      <c r="C20" s="590">
        <v>122343.16</v>
      </c>
      <c r="D20" s="590">
        <v>11740.87</v>
      </c>
      <c r="E20" s="590">
        <v>113113.93</v>
      </c>
      <c r="F20" s="590">
        <v>-140861.76000000001</v>
      </c>
      <c r="G20" s="590">
        <v>111345.46</v>
      </c>
      <c r="H20" s="590">
        <v>68038.75</v>
      </c>
      <c r="I20" s="590">
        <v>-12557.81</v>
      </c>
      <c r="J20" s="590">
        <v>6025.62</v>
      </c>
      <c r="K20" s="590">
        <v>5347.68</v>
      </c>
    </row>
    <row r="21" spans="1:11" ht="19.8" customHeight="1" x14ac:dyDescent="0.3">
      <c r="A21" s="597" t="s">
        <v>103</v>
      </c>
      <c r="B21" s="590">
        <v>-127990.48</v>
      </c>
      <c r="C21" s="590">
        <v>134832.79</v>
      </c>
      <c r="D21" s="590">
        <v>34229.07</v>
      </c>
      <c r="E21" s="590">
        <v>91309.03</v>
      </c>
      <c r="F21" s="590">
        <v>-97555.03</v>
      </c>
      <c r="G21" s="590">
        <v>87144.78</v>
      </c>
      <c r="H21" s="590">
        <v>69607.25</v>
      </c>
      <c r="I21" s="590">
        <v>-11879.87</v>
      </c>
      <c r="J21" s="590">
        <v>7122.05</v>
      </c>
      <c r="K21" s="590">
        <v>6592.03</v>
      </c>
    </row>
    <row r="22" spans="1:11" ht="19.8" customHeight="1" x14ac:dyDescent="0.3">
      <c r="A22" s="598" t="s">
        <v>35</v>
      </c>
      <c r="B22" s="590"/>
      <c r="C22" s="590">
        <v>373063.44</v>
      </c>
      <c r="D22" s="590">
        <v>64496.24</v>
      </c>
      <c r="E22" s="590">
        <v>352824.12</v>
      </c>
      <c r="F22" s="590"/>
      <c r="G22" s="590">
        <v>339569.12</v>
      </c>
      <c r="H22" s="590">
        <v>274285.76</v>
      </c>
      <c r="I22" s="590"/>
      <c r="J22" s="590">
        <v>25115.7</v>
      </c>
      <c r="K22" s="590">
        <v>28656.97</v>
      </c>
    </row>
    <row r="23" spans="1:11" ht="19.8" customHeight="1" x14ac:dyDescent="0.3">
      <c r="A23" s="588" t="s">
        <v>142</v>
      </c>
      <c r="B23" s="590"/>
      <c r="C23" s="590"/>
      <c r="D23" s="590"/>
      <c r="E23" s="590"/>
      <c r="F23" s="590"/>
      <c r="G23" s="590"/>
      <c r="H23" s="590"/>
      <c r="I23" s="590"/>
      <c r="J23" s="590"/>
      <c r="K23" s="590"/>
    </row>
    <row r="24" spans="1:11" ht="19.8" customHeight="1" x14ac:dyDescent="0.3">
      <c r="A24" s="589" t="s">
        <v>100</v>
      </c>
      <c r="B24" s="590">
        <v>-118695.79</v>
      </c>
      <c r="C24" s="590">
        <v>81041.48</v>
      </c>
      <c r="D24" s="590">
        <v>11980.51</v>
      </c>
      <c r="E24" s="590">
        <v>55877.09</v>
      </c>
      <c r="F24" s="590">
        <v>-80017.570000000007</v>
      </c>
      <c r="G24" s="590">
        <v>52051.9</v>
      </c>
      <c r="H24" s="590">
        <v>71504.11</v>
      </c>
      <c r="I24" s="590">
        <v>-11349.85</v>
      </c>
      <c r="J24" s="590">
        <v>5694.71</v>
      </c>
      <c r="K24" s="590">
        <v>5621.59</v>
      </c>
    </row>
    <row r="25" spans="1:11" ht="19.8" customHeight="1" x14ac:dyDescent="0.3">
      <c r="A25" s="591" t="s">
        <v>101</v>
      </c>
      <c r="B25" s="590">
        <v>-105511.91</v>
      </c>
      <c r="C25" s="590">
        <v>67377.429999999993</v>
      </c>
      <c r="D25" s="590">
        <v>12807.72</v>
      </c>
      <c r="E25" s="590">
        <v>56350.1</v>
      </c>
      <c r="F25" s="590">
        <v>-99469.72</v>
      </c>
      <c r="G25" s="590">
        <v>52347.94</v>
      </c>
      <c r="H25" s="590">
        <v>64316.39</v>
      </c>
      <c r="I25" s="590">
        <v>-11276.73</v>
      </c>
      <c r="J25" s="590">
        <v>5884.74</v>
      </c>
      <c r="K25" s="590">
        <v>5453.87</v>
      </c>
    </row>
    <row r="26" spans="1:11" ht="19.8" customHeight="1" x14ac:dyDescent="0.3">
      <c r="A26" s="595" t="s">
        <v>102</v>
      </c>
      <c r="B26" s="590">
        <v>-107292.31</v>
      </c>
      <c r="C26" s="590">
        <v>28903.34</v>
      </c>
      <c r="D26" s="590">
        <v>32293.43</v>
      </c>
      <c r="E26" s="590">
        <v>62165.33</v>
      </c>
      <c r="F26" s="590">
        <v>-111438.15</v>
      </c>
      <c r="G26" s="590">
        <v>57053.06</v>
      </c>
      <c r="H26" s="590">
        <v>70853.600000000006</v>
      </c>
      <c r="I26" s="590">
        <v>-10845.85</v>
      </c>
      <c r="J26" s="590">
        <v>7098.86</v>
      </c>
      <c r="K26" s="590">
        <v>7085.21</v>
      </c>
    </row>
    <row r="27" spans="1:11" ht="19.8" customHeight="1" x14ac:dyDescent="0.3">
      <c r="A27" s="597" t="s">
        <v>191</v>
      </c>
      <c r="B27" s="590">
        <v>-172847.75</v>
      </c>
      <c r="C27" s="590">
        <v>114247.49</v>
      </c>
      <c r="D27" s="590">
        <v>12486.47</v>
      </c>
      <c r="E27" s="590">
        <v>77958.12</v>
      </c>
      <c r="F27" s="590">
        <v>-125238.75</v>
      </c>
      <c r="G27" s="590">
        <v>74267.39</v>
      </c>
      <c r="H27" s="590">
        <v>65772.55</v>
      </c>
      <c r="I27" s="590">
        <v>-10832.19</v>
      </c>
      <c r="J27" s="590">
        <v>6232.86</v>
      </c>
      <c r="K27" s="590">
        <v>6280.78</v>
      </c>
    </row>
    <row r="28" spans="1:11" ht="19.8" customHeight="1" x14ac:dyDescent="0.3">
      <c r="A28" s="598" t="s">
        <v>35</v>
      </c>
      <c r="B28" s="590"/>
      <c r="C28" s="590">
        <v>291569.74</v>
      </c>
      <c r="D28" s="590">
        <v>69568.13</v>
      </c>
      <c r="E28" s="590">
        <v>252350.64</v>
      </c>
      <c r="F28" s="590"/>
      <c r="G28" s="590">
        <v>235720.29</v>
      </c>
      <c r="H28" s="590">
        <v>272446.65000000002</v>
      </c>
      <c r="I28" s="590"/>
      <c r="J28" s="590">
        <v>24911.17</v>
      </c>
      <c r="K28" s="590">
        <v>24441.45</v>
      </c>
    </row>
    <row r="29" spans="1:11" ht="19.8" customHeight="1" x14ac:dyDescent="0.3">
      <c r="A29" s="599" t="s">
        <v>189</v>
      </c>
      <c r="B29" s="590"/>
      <c r="C29" s="590"/>
      <c r="D29" s="590"/>
      <c r="E29" s="590"/>
      <c r="F29" s="590"/>
      <c r="G29" s="590"/>
      <c r="H29" s="590"/>
      <c r="I29" s="590"/>
      <c r="J29" s="590"/>
      <c r="K29" s="590"/>
    </row>
    <row r="30" spans="1:11" ht="19.8" customHeight="1" x14ac:dyDescent="0.3">
      <c r="A30" s="600" t="s">
        <v>202</v>
      </c>
      <c r="B30" s="590">
        <v>-149044.85</v>
      </c>
      <c r="C30" s="590">
        <v>154154.32999999999</v>
      </c>
      <c r="D30" s="590">
        <v>11078.78</v>
      </c>
      <c r="E30" s="590">
        <v>74472.740000000005</v>
      </c>
      <c r="F30" s="590">
        <v>-116743.77</v>
      </c>
      <c r="G30" s="590">
        <v>71311.06</v>
      </c>
      <c r="H30" s="590">
        <v>63710.74</v>
      </c>
      <c r="I30" s="590">
        <v>-10880.09</v>
      </c>
      <c r="J30" s="590">
        <v>5629.77</v>
      </c>
      <c r="K30" s="590">
        <v>5503.31</v>
      </c>
    </row>
    <row r="31" spans="1:11" ht="19.8" customHeight="1" x14ac:dyDescent="0.3">
      <c r="A31" s="591" t="s">
        <v>208</v>
      </c>
      <c r="B31" s="590">
        <v>-80442.06</v>
      </c>
      <c r="C31" s="590">
        <v>64970.76</v>
      </c>
      <c r="D31" s="590">
        <v>6647.74</v>
      </c>
      <c r="E31" s="590">
        <v>77682.11</v>
      </c>
      <c r="F31" s="590">
        <v>-109143.44</v>
      </c>
      <c r="G31" s="590">
        <v>74120.91</v>
      </c>
      <c r="H31" s="590">
        <v>64760.85</v>
      </c>
      <c r="I31" s="590">
        <v>-10753.66</v>
      </c>
      <c r="J31" s="590">
        <v>6098.47</v>
      </c>
      <c r="K31" s="590">
        <v>6091.77</v>
      </c>
    </row>
    <row r="32" spans="1:11" ht="19.8" customHeight="1" x14ac:dyDescent="0.3">
      <c r="A32" s="595" t="s">
        <v>102</v>
      </c>
      <c r="B32" s="590">
        <v>-99801.13</v>
      </c>
      <c r="C32" s="590">
        <v>57894.71</v>
      </c>
      <c r="D32" s="590">
        <v>7106.42</v>
      </c>
      <c r="E32" s="590">
        <v>81292.36</v>
      </c>
      <c r="F32" s="590">
        <v>-99783.48</v>
      </c>
      <c r="G32" s="590">
        <v>77791.38</v>
      </c>
      <c r="H32" s="590">
        <v>68672.92</v>
      </c>
      <c r="I32" s="590">
        <v>-10746.95</v>
      </c>
      <c r="J32" s="590">
        <v>6310.46</v>
      </c>
      <c r="K32" s="590">
        <v>5572.17</v>
      </c>
    </row>
    <row r="33" spans="1:11" ht="19.8" customHeight="1" x14ac:dyDescent="0.3">
      <c r="A33" s="597" t="s">
        <v>103</v>
      </c>
      <c r="B33" s="590">
        <v>-130305.19</v>
      </c>
      <c r="C33" s="590">
        <v>112186.77</v>
      </c>
      <c r="D33" s="590">
        <v>4258.5</v>
      </c>
      <c r="E33" s="590">
        <v>105819</v>
      </c>
      <c r="F33" s="590">
        <v>-90664.960000000006</v>
      </c>
      <c r="G33" s="590">
        <v>95244.21</v>
      </c>
      <c r="H33" s="590">
        <v>69070.45</v>
      </c>
      <c r="I33" s="590">
        <v>-10008.66</v>
      </c>
      <c r="J33" s="590">
        <v>14041.55</v>
      </c>
      <c r="K33" s="590">
        <v>7189.37</v>
      </c>
    </row>
    <row r="34" spans="1:11" ht="19.8" customHeight="1" x14ac:dyDescent="0.3">
      <c r="A34" s="598" t="s">
        <v>35</v>
      </c>
      <c r="B34" s="590"/>
      <c r="C34" s="590">
        <v>389206.57</v>
      </c>
      <c r="D34" s="590">
        <v>29091.439999999999</v>
      </c>
      <c r="E34" s="590">
        <v>339266.21</v>
      </c>
      <c r="F34" s="590"/>
      <c r="G34" s="590">
        <v>318467.56</v>
      </c>
      <c r="H34" s="590">
        <v>266214.96000000002</v>
      </c>
      <c r="I34" s="590"/>
      <c r="J34" s="590">
        <v>32080.25</v>
      </c>
      <c r="K34" s="590">
        <v>24356.62</v>
      </c>
    </row>
    <row r="35" spans="1:11" ht="19.8" customHeight="1" x14ac:dyDescent="0.3">
      <c r="A35" s="599" t="s">
        <v>270</v>
      </c>
      <c r="B35" s="586"/>
      <c r="C35" s="586"/>
      <c r="D35" s="586"/>
      <c r="E35" s="586"/>
      <c r="F35" s="586"/>
      <c r="G35" s="586"/>
      <c r="H35" s="586"/>
      <c r="I35" s="586"/>
      <c r="J35" s="586"/>
      <c r="K35" s="601"/>
    </row>
    <row r="36" spans="1:11" ht="19.8" customHeight="1" x14ac:dyDescent="0.3">
      <c r="A36" s="600" t="s">
        <v>100</v>
      </c>
      <c r="B36" s="590">
        <v>-127453.44</v>
      </c>
      <c r="C36" s="590">
        <v>127355.52</v>
      </c>
      <c r="D36" s="590">
        <v>3991.25</v>
      </c>
      <c r="E36" s="590">
        <v>61305.15</v>
      </c>
      <c r="F36" s="590">
        <v>-64491.21</v>
      </c>
      <c r="G36" s="590">
        <v>58069.51</v>
      </c>
      <c r="H36" s="590">
        <v>57068.6</v>
      </c>
      <c r="I36" s="590">
        <v>-3156.5</v>
      </c>
      <c r="J36" s="590">
        <v>5271.3</v>
      </c>
      <c r="K36" s="590">
        <v>6386.37</v>
      </c>
    </row>
    <row r="37" spans="1:11" ht="19.8" customHeight="1" x14ac:dyDescent="0.3">
      <c r="A37" s="591" t="s">
        <v>294</v>
      </c>
      <c r="B37" s="590">
        <v>-64603.69</v>
      </c>
      <c r="C37" s="590">
        <v>78949.84</v>
      </c>
      <c r="D37" s="602">
        <v>0</v>
      </c>
      <c r="E37" s="590">
        <v>13526.63</v>
      </c>
      <c r="F37" s="590">
        <v>-63490.39</v>
      </c>
      <c r="G37" s="590">
        <v>12971.28</v>
      </c>
      <c r="H37" s="590">
        <v>10525.08</v>
      </c>
      <c r="I37" s="590">
        <v>-4271.5600000000004</v>
      </c>
      <c r="J37" s="590">
        <v>1000</v>
      </c>
      <c r="K37" s="590">
        <v>4140.46</v>
      </c>
    </row>
    <row r="38" spans="1:11" ht="19.8" customHeight="1" x14ac:dyDescent="0.3">
      <c r="A38" s="603" t="s">
        <v>104</v>
      </c>
      <c r="B38" s="604"/>
      <c r="C38" s="604"/>
      <c r="D38" s="604"/>
      <c r="E38" s="604"/>
      <c r="F38" s="604"/>
      <c r="G38" s="604"/>
      <c r="H38" s="604"/>
      <c r="I38" s="604"/>
      <c r="J38" s="604"/>
      <c r="K38" s="605"/>
    </row>
    <row r="39" spans="1:11" ht="19.8" customHeight="1" x14ac:dyDescent="0.3">
      <c r="A39" s="606" t="s">
        <v>235</v>
      </c>
      <c r="B39" s="590">
        <v>-2836.81</v>
      </c>
      <c r="C39" s="590">
        <v>312784.77</v>
      </c>
      <c r="D39" s="590">
        <v>140038.29</v>
      </c>
      <c r="E39" s="590">
        <v>148132.43</v>
      </c>
      <c r="F39" s="590">
        <v>-73158.960000000006</v>
      </c>
      <c r="G39" s="590">
        <v>129100.98</v>
      </c>
      <c r="H39" s="590">
        <v>173427.97</v>
      </c>
      <c r="I39" s="590">
        <v>-7803.74</v>
      </c>
      <c r="J39" s="590">
        <v>23637.72</v>
      </c>
      <c r="K39" s="590">
        <v>22996.27</v>
      </c>
    </row>
    <row r="40" spans="1:11" ht="19.8" customHeight="1" x14ac:dyDescent="0.3">
      <c r="A40" s="606" t="s">
        <v>236</v>
      </c>
      <c r="B40" s="590">
        <v>21777.23</v>
      </c>
      <c r="C40" s="590">
        <v>351714.17</v>
      </c>
      <c r="D40" s="590">
        <v>314867.46999999997</v>
      </c>
      <c r="E40" s="590">
        <v>211525.25</v>
      </c>
      <c r="F40" s="590">
        <v>-117508.16</v>
      </c>
      <c r="G40" s="590">
        <v>194561.87</v>
      </c>
      <c r="H40" s="590">
        <v>175283.45</v>
      </c>
      <c r="I40" s="590">
        <v>-7162.28</v>
      </c>
      <c r="J40" s="590">
        <v>23632.2</v>
      </c>
      <c r="K40" s="590">
        <v>21924.75</v>
      </c>
    </row>
    <row r="41" spans="1:11" ht="19.8" customHeight="1" x14ac:dyDescent="0.3">
      <c r="A41" s="606" t="s">
        <v>237</v>
      </c>
      <c r="B41" s="590">
        <v>-152901.32</v>
      </c>
      <c r="C41" s="590">
        <v>564335.26</v>
      </c>
      <c r="D41" s="590">
        <v>243977.87</v>
      </c>
      <c r="E41" s="590">
        <v>202940.9</v>
      </c>
      <c r="F41" s="590">
        <v>-98246.46</v>
      </c>
      <c r="G41" s="590">
        <v>141420.31</v>
      </c>
      <c r="H41" s="590">
        <v>163005.32</v>
      </c>
      <c r="I41" s="590">
        <v>-5454.85</v>
      </c>
      <c r="J41" s="590">
        <v>18667.63</v>
      </c>
      <c r="K41" s="590">
        <v>20986.91</v>
      </c>
    </row>
    <row r="42" spans="1:11" ht="19.8" customHeight="1" x14ac:dyDescent="0.3">
      <c r="A42" s="606" t="s">
        <v>238</v>
      </c>
      <c r="B42" s="590">
        <v>-35172.19</v>
      </c>
      <c r="C42" s="590">
        <v>282236.71999999997</v>
      </c>
      <c r="D42" s="590">
        <v>138227.51999999999</v>
      </c>
      <c r="E42" s="590">
        <v>136097.19</v>
      </c>
      <c r="F42" s="590">
        <v>-119831.53</v>
      </c>
      <c r="G42" s="590">
        <v>124042.4</v>
      </c>
      <c r="H42" s="590">
        <v>172227.42</v>
      </c>
      <c r="I42" s="590">
        <v>-7774.12</v>
      </c>
      <c r="J42" s="590">
        <v>16408.61</v>
      </c>
      <c r="K42" s="590">
        <v>15556.52</v>
      </c>
    </row>
    <row r="43" spans="1:11" ht="19.8" customHeight="1" x14ac:dyDescent="0.3">
      <c r="A43" s="606" t="s">
        <v>239</v>
      </c>
      <c r="B43" s="590">
        <v>-27260.17</v>
      </c>
      <c r="C43" s="590">
        <v>410357.98</v>
      </c>
      <c r="D43" s="590">
        <v>188227.31</v>
      </c>
      <c r="E43" s="590">
        <v>240645.46</v>
      </c>
      <c r="F43" s="590">
        <v>-168068.87</v>
      </c>
      <c r="G43" s="590">
        <v>229528.12</v>
      </c>
      <c r="H43" s="590">
        <v>192833.82</v>
      </c>
      <c r="I43" s="590">
        <v>-6922.08</v>
      </c>
      <c r="J43" s="590">
        <v>18550.18</v>
      </c>
      <c r="K43" s="590">
        <v>17559.509999999998</v>
      </c>
    </row>
    <row r="44" spans="1:11" ht="19.8" customHeight="1" x14ac:dyDescent="0.3">
      <c r="A44" s="606" t="s">
        <v>81</v>
      </c>
      <c r="B44" s="590">
        <v>-45774.96</v>
      </c>
      <c r="C44" s="590">
        <v>264093.03999999998</v>
      </c>
      <c r="D44" s="590">
        <v>199195.01</v>
      </c>
      <c r="E44" s="590">
        <v>212326.08</v>
      </c>
      <c r="F44" s="590">
        <v>-131374.85</v>
      </c>
      <c r="G44" s="590">
        <v>199166.5</v>
      </c>
      <c r="H44" s="590">
        <v>198960.53</v>
      </c>
      <c r="I44" s="590">
        <v>-5931.35</v>
      </c>
      <c r="J44" s="590">
        <v>20451.36</v>
      </c>
      <c r="K44" s="590">
        <v>13821.06</v>
      </c>
    </row>
    <row r="45" spans="1:11" ht="19.8" customHeight="1" x14ac:dyDescent="0.3">
      <c r="A45" s="606" t="s">
        <v>82</v>
      </c>
      <c r="B45" s="590">
        <v>-193203</v>
      </c>
      <c r="C45" s="590">
        <v>610930.15</v>
      </c>
      <c r="D45" s="590">
        <v>263208.25</v>
      </c>
      <c r="E45" s="590">
        <v>178583.76</v>
      </c>
      <c r="F45" s="590">
        <v>-131217.99</v>
      </c>
      <c r="G45" s="590">
        <v>162997.51</v>
      </c>
      <c r="H45" s="590">
        <v>200255.24</v>
      </c>
      <c r="I45" s="590">
        <v>698.96</v>
      </c>
      <c r="J45" s="590">
        <v>21613.1</v>
      </c>
      <c r="K45" s="590">
        <v>32571.64</v>
      </c>
    </row>
    <row r="46" spans="1:11" ht="19.8" customHeight="1" x14ac:dyDescent="0.3">
      <c r="A46" s="606" t="s">
        <v>295</v>
      </c>
      <c r="B46" s="590">
        <v>-24064.83</v>
      </c>
      <c r="C46" s="590">
        <v>641272.17000000004</v>
      </c>
      <c r="D46" s="590">
        <v>244645.78</v>
      </c>
      <c r="E46" s="590">
        <v>250148.43</v>
      </c>
      <c r="F46" s="590">
        <v>-169782.89</v>
      </c>
      <c r="G46" s="590">
        <v>217164.57</v>
      </c>
      <c r="H46" s="590">
        <v>203406</v>
      </c>
      <c r="I46" s="590">
        <v>-10259.64</v>
      </c>
      <c r="J46" s="590">
        <v>27146.29</v>
      </c>
      <c r="K46" s="590">
        <v>20157.900000000001</v>
      </c>
    </row>
    <row r="47" spans="1:11" ht="19.8" customHeight="1" x14ac:dyDescent="0.3">
      <c r="A47" s="606" t="s">
        <v>108</v>
      </c>
      <c r="B47" s="590">
        <v>135541.69</v>
      </c>
      <c r="C47" s="590">
        <v>278999.21999999997</v>
      </c>
      <c r="D47" s="590">
        <v>266834.21000000002</v>
      </c>
      <c r="E47" s="590">
        <v>236153.21</v>
      </c>
      <c r="F47" s="590">
        <v>-156024.19</v>
      </c>
      <c r="G47" s="590">
        <v>222418.33</v>
      </c>
      <c r="H47" s="590">
        <v>220446.38</v>
      </c>
      <c r="I47" s="590">
        <v>-3271.29</v>
      </c>
      <c r="J47" s="590">
        <v>20959.34</v>
      </c>
      <c r="K47" s="590">
        <v>21414.03</v>
      </c>
    </row>
    <row r="48" spans="1:11" ht="19.8" customHeight="1" x14ac:dyDescent="0.3">
      <c r="A48" s="606" t="s">
        <v>111</v>
      </c>
      <c r="B48" s="590">
        <v>-88446.5</v>
      </c>
      <c r="C48" s="590">
        <v>427902.62</v>
      </c>
      <c r="D48" s="590">
        <v>142623.60999999999</v>
      </c>
      <c r="E48" s="590">
        <v>290031.35999999999</v>
      </c>
      <c r="F48" s="590">
        <v>-154052.22</v>
      </c>
      <c r="G48" s="590">
        <v>276671.74</v>
      </c>
      <c r="H48" s="590">
        <v>263039.31</v>
      </c>
      <c r="I48" s="590">
        <v>-3725.97</v>
      </c>
      <c r="J48" s="590">
        <v>22520.59</v>
      </c>
      <c r="K48" s="590">
        <v>22116.080000000002</v>
      </c>
    </row>
    <row r="49" spans="1:11" ht="19.8" customHeight="1" x14ac:dyDescent="0.3">
      <c r="A49" s="606" t="s">
        <v>134</v>
      </c>
      <c r="B49" s="590">
        <v>-93198.86</v>
      </c>
      <c r="C49" s="590">
        <v>360354.55</v>
      </c>
      <c r="D49" s="590">
        <v>74975.72</v>
      </c>
      <c r="E49" s="590">
        <v>266892.24</v>
      </c>
      <c r="F49" s="590">
        <v>-140419.82</v>
      </c>
      <c r="G49" s="590">
        <v>250989.4</v>
      </c>
      <c r="H49" s="590">
        <v>255870.46</v>
      </c>
      <c r="I49" s="590">
        <v>-3321.48</v>
      </c>
      <c r="J49" s="590">
        <v>24060.81</v>
      </c>
      <c r="K49" s="590">
        <v>28547.95</v>
      </c>
    </row>
    <row r="50" spans="1:11" ht="19.8" customHeight="1" x14ac:dyDescent="0.3">
      <c r="A50" s="607" t="s">
        <v>143</v>
      </c>
      <c r="B50" s="590">
        <v>-74438.86</v>
      </c>
      <c r="C50" s="590">
        <v>373063.44</v>
      </c>
      <c r="D50" s="590">
        <v>64496.24</v>
      </c>
      <c r="E50" s="590">
        <v>352824.12</v>
      </c>
      <c r="F50" s="590">
        <v>-145300.89000000001</v>
      </c>
      <c r="G50" s="590">
        <v>339569.12</v>
      </c>
      <c r="H50" s="590">
        <v>274285.76</v>
      </c>
      <c r="I50" s="590">
        <v>-7808.64</v>
      </c>
      <c r="J50" s="590">
        <v>25115.7</v>
      </c>
      <c r="K50" s="590">
        <v>28656.97</v>
      </c>
    </row>
    <row r="51" spans="1:11" ht="19.8" customHeight="1" x14ac:dyDescent="0.3">
      <c r="A51" s="608" t="s">
        <v>192</v>
      </c>
      <c r="B51" s="590">
        <v>-118695.79</v>
      </c>
      <c r="C51" s="590">
        <v>291569.74</v>
      </c>
      <c r="D51" s="590">
        <v>69568.13</v>
      </c>
      <c r="E51" s="590">
        <v>252350.64</v>
      </c>
      <c r="F51" s="590">
        <v>-80017.570000000007</v>
      </c>
      <c r="G51" s="590">
        <v>235720.29</v>
      </c>
      <c r="H51" s="590">
        <v>272446.65000000002</v>
      </c>
      <c r="I51" s="590">
        <v>-11349.85</v>
      </c>
      <c r="J51" s="590">
        <v>24911.17</v>
      </c>
      <c r="K51" s="590">
        <v>24441.45</v>
      </c>
    </row>
    <row r="52" spans="1:11" ht="19.8" customHeight="1" x14ac:dyDescent="0.3">
      <c r="A52" s="607" t="s">
        <v>169</v>
      </c>
      <c r="B52" s="590">
        <v>-149044.85</v>
      </c>
      <c r="C52" s="590">
        <v>389206.57</v>
      </c>
      <c r="D52" s="590">
        <v>29091.439999999999</v>
      </c>
      <c r="E52" s="590">
        <v>339266.21</v>
      </c>
      <c r="F52" s="590">
        <v>-116743.77</v>
      </c>
      <c r="G52" s="590">
        <v>318467.56</v>
      </c>
      <c r="H52" s="590">
        <v>266214.96000000002</v>
      </c>
      <c r="I52" s="590">
        <v>-10880.09</v>
      </c>
      <c r="J52" s="590">
        <v>32080.25</v>
      </c>
      <c r="K52" s="590">
        <v>24356.62</v>
      </c>
    </row>
    <row r="53" spans="1:11" ht="21" customHeight="1" x14ac:dyDescent="0.3">
      <c r="A53" s="609" t="s">
        <v>271</v>
      </c>
      <c r="B53" s="590">
        <v>-127453.44</v>
      </c>
      <c r="C53" s="590">
        <v>206305.36</v>
      </c>
      <c r="D53" s="590">
        <v>3991.25</v>
      </c>
      <c r="E53" s="610">
        <v>308244</v>
      </c>
      <c r="F53" s="590">
        <v>-64491.21</v>
      </c>
      <c r="G53" s="590">
        <v>71040.789999999994</v>
      </c>
      <c r="H53" s="590">
        <v>67593.679999999993</v>
      </c>
      <c r="I53" s="590">
        <v>-3156.5</v>
      </c>
      <c r="J53" s="590">
        <v>6271.3</v>
      </c>
      <c r="K53" s="590">
        <v>10526.83</v>
      </c>
    </row>
    <row r="54" spans="1:11" ht="20.399999999999999" customHeight="1" x14ac:dyDescent="0.3">
      <c r="A54" s="583"/>
      <c r="B54" s="584"/>
      <c r="C54" s="584"/>
      <c r="D54" s="584"/>
      <c r="E54" s="585"/>
      <c r="F54" s="586"/>
      <c r="G54" s="584"/>
      <c r="H54" s="584"/>
      <c r="I54" s="586"/>
      <c r="J54" s="584"/>
      <c r="K54" s="587"/>
    </row>
    <row r="55" spans="1:11" s="556" customFormat="1" ht="20.399999999999999" customHeight="1" x14ac:dyDescent="0.3">
      <c r="A55" s="611" t="s">
        <v>162</v>
      </c>
      <c r="B55" s="611"/>
      <c r="C55" s="611"/>
      <c r="D55" s="611"/>
      <c r="E55" s="611"/>
      <c r="F55" s="611"/>
      <c r="G55" s="611"/>
      <c r="H55" s="611"/>
      <c r="I55" s="611"/>
      <c r="J55" s="611"/>
      <c r="K55" s="611"/>
    </row>
    <row r="56" spans="1:11" s="556" customFormat="1" ht="20.399999999999999" customHeight="1" x14ac:dyDescent="0.3">
      <c r="A56" s="684" t="s">
        <v>112</v>
      </c>
      <c r="B56" s="684"/>
      <c r="C56" s="684"/>
      <c r="D56" s="684"/>
      <c r="E56" s="684"/>
      <c r="F56" s="684"/>
      <c r="G56" s="684"/>
      <c r="H56" s="684"/>
      <c r="I56" s="684"/>
      <c r="J56" s="684"/>
      <c r="K56" s="684"/>
    </row>
    <row r="57" spans="1:11" s="556" customFormat="1" ht="20.399999999999999" customHeight="1" x14ac:dyDescent="0.3">
      <c r="A57" s="612" t="s">
        <v>184</v>
      </c>
      <c r="B57" s="612"/>
      <c r="C57" s="612"/>
      <c r="D57" s="612"/>
      <c r="E57" s="612"/>
      <c r="F57" s="612"/>
      <c r="G57" s="612"/>
      <c r="H57" s="612"/>
      <c r="I57" s="612"/>
      <c r="J57" s="612"/>
      <c r="K57" s="612"/>
    </row>
    <row r="58" spans="1:11" s="556" customFormat="1" ht="20.399999999999999" customHeight="1" x14ac:dyDescent="0.3">
      <c r="A58" s="684" t="s">
        <v>105</v>
      </c>
      <c r="B58" s="684"/>
      <c r="C58" s="684"/>
      <c r="D58" s="684"/>
      <c r="E58" s="684"/>
      <c r="F58" s="684"/>
      <c r="G58" s="684"/>
      <c r="H58" s="684"/>
      <c r="I58" s="684"/>
      <c r="J58" s="684"/>
      <c r="K58" s="684"/>
    </row>
    <row r="59" spans="1:11" s="556" customFormat="1" ht="20.399999999999999" customHeight="1" x14ac:dyDescent="0.3">
      <c r="A59" s="684" t="s">
        <v>106</v>
      </c>
      <c r="B59" s="684"/>
      <c r="C59" s="684"/>
      <c r="D59" s="684"/>
      <c r="E59" s="684"/>
      <c r="F59" s="684"/>
      <c r="G59" s="684"/>
      <c r="H59" s="684"/>
      <c r="I59" s="684"/>
      <c r="J59" s="684"/>
      <c r="K59" s="684"/>
    </row>
    <row r="60" spans="1:11" s="556" customFormat="1" ht="20.399999999999999" customHeight="1" x14ac:dyDescent="0.3">
      <c r="A60" s="613" t="s">
        <v>163</v>
      </c>
      <c r="B60" s="613"/>
      <c r="C60" s="613"/>
      <c r="D60" s="613"/>
      <c r="E60" s="613"/>
      <c r="F60" s="613"/>
      <c r="G60" s="613"/>
      <c r="H60" s="613"/>
      <c r="I60" s="613"/>
      <c r="J60" s="613"/>
      <c r="K60" s="613"/>
    </row>
    <row r="61" spans="1:11" s="556" customFormat="1" ht="20.399999999999999" customHeight="1" x14ac:dyDescent="0.3">
      <c r="A61" s="614" t="s">
        <v>293</v>
      </c>
      <c r="B61" s="614"/>
      <c r="C61" s="614"/>
      <c r="D61" s="614"/>
      <c r="E61" s="614"/>
      <c r="F61" s="614"/>
      <c r="G61" s="611"/>
      <c r="H61" s="611"/>
      <c r="I61" s="611"/>
      <c r="J61" s="611"/>
      <c r="K61" s="611"/>
    </row>
    <row r="62" spans="1:11" ht="17.399999999999999" x14ac:dyDescent="0.3">
      <c r="A62" s="611" t="s">
        <v>272</v>
      </c>
      <c r="B62" s="611"/>
      <c r="C62" s="611"/>
      <c r="D62" s="611"/>
      <c r="E62" s="611"/>
      <c r="F62" s="611"/>
      <c r="G62" s="611"/>
      <c r="H62" s="611"/>
      <c r="I62" s="611"/>
      <c r="J62" s="611"/>
      <c r="K62" s="611"/>
    </row>
  </sheetData>
  <mergeCells count="11">
    <mergeCell ref="A59:K59"/>
    <mergeCell ref="A58:K58"/>
    <mergeCell ref="A1:K1"/>
    <mergeCell ref="A2:A4"/>
    <mergeCell ref="B2:E2"/>
    <mergeCell ref="F2:H2"/>
    <mergeCell ref="I2:K2"/>
    <mergeCell ref="B3:E3"/>
    <mergeCell ref="F3:H3"/>
    <mergeCell ref="I3:K3"/>
    <mergeCell ref="A56:K56"/>
  </mergeCells>
  <pageMargins left="0.3" right="0.17" top="0.5" bottom="0.25" header="0.3" footer="0.3"/>
  <pageSetup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72"/>
  <sheetViews>
    <sheetView showGridLines="0" zoomScaleNormal="100" workbookViewId="0">
      <selection sqref="A1:P14"/>
    </sheetView>
  </sheetViews>
  <sheetFormatPr defaultRowHeight="13.2" x14ac:dyDescent="0.25"/>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8.109375" customWidth="1"/>
    <col min="13" max="13" width="9.6640625" customWidth="1"/>
    <col min="14" max="14" width="14.6640625" customWidth="1"/>
    <col min="15" max="15" width="13.44140625" customWidth="1"/>
    <col min="16" max="16" width="11.44140625" customWidth="1"/>
    <col min="19" max="19" width="11.6640625" bestFit="1" customWidth="1"/>
  </cols>
  <sheetData>
    <row r="1" spans="1:20" s="41" customFormat="1" ht="21.6" customHeight="1" x14ac:dyDescent="0.25">
      <c r="A1" s="542" t="s">
        <v>256</v>
      </c>
      <c r="B1" s="542"/>
      <c r="C1" s="542"/>
      <c r="D1" s="542"/>
      <c r="E1" s="542"/>
      <c r="F1" s="542"/>
      <c r="G1" s="542"/>
      <c r="H1" s="542"/>
      <c r="I1" s="542"/>
      <c r="J1" s="542"/>
      <c r="K1" s="542"/>
      <c r="L1" s="542"/>
      <c r="M1" s="542"/>
      <c r="N1" s="542"/>
      <c r="O1" s="542"/>
      <c r="P1" s="542"/>
    </row>
    <row r="2" spans="1:20" ht="18" customHeight="1" x14ac:dyDescent="0.3">
      <c r="A2" s="11"/>
      <c r="B2" s="292" t="s">
        <v>214</v>
      </c>
      <c r="C2" s="207" t="s">
        <v>215</v>
      </c>
      <c r="D2" s="207" t="s">
        <v>216</v>
      </c>
      <c r="E2" s="402" t="s">
        <v>217</v>
      </c>
      <c r="F2" s="207" t="s">
        <v>218</v>
      </c>
      <c r="G2" s="207" t="s">
        <v>219</v>
      </c>
      <c r="H2" s="207" t="s">
        <v>220</v>
      </c>
      <c r="I2" s="207" t="s">
        <v>221</v>
      </c>
      <c r="J2" s="402" t="s">
        <v>222</v>
      </c>
      <c r="K2" s="207" t="s">
        <v>223</v>
      </c>
      <c r="L2" s="207" t="s">
        <v>224</v>
      </c>
      <c r="M2" s="208" t="s">
        <v>225</v>
      </c>
      <c r="N2" s="643" t="s">
        <v>231</v>
      </c>
      <c r="O2" s="644"/>
      <c r="P2" s="645"/>
    </row>
    <row r="3" spans="1:20" s="47" customFormat="1" ht="34.5" customHeight="1" x14ac:dyDescent="0.2">
      <c r="A3" s="46"/>
      <c r="B3" s="110">
        <v>43773</v>
      </c>
      <c r="C3" s="111">
        <v>43801</v>
      </c>
      <c r="D3" s="112">
        <v>43829</v>
      </c>
      <c r="E3" s="111">
        <v>43864</v>
      </c>
      <c r="F3" s="111">
        <v>43892</v>
      </c>
      <c r="G3" s="111" t="s">
        <v>242</v>
      </c>
      <c r="H3" s="111">
        <v>43948</v>
      </c>
      <c r="I3" s="111">
        <v>43983</v>
      </c>
      <c r="J3" s="111">
        <v>44012</v>
      </c>
      <c r="K3" s="111">
        <v>44046</v>
      </c>
      <c r="L3" s="111">
        <v>44074</v>
      </c>
      <c r="M3" s="111">
        <v>44102</v>
      </c>
      <c r="N3" s="448" t="s">
        <v>164</v>
      </c>
      <c r="O3" s="449" t="s">
        <v>58</v>
      </c>
      <c r="P3" s="406" t="s">
        <v>165</v>
      </c>
    </row>
    <row r="4" spans="1:20" ht="12.6" customHeight="1" x14ac:dyDescent="0.3">
      <c r="A4" s="335"/>
      <c r="B4" s="135"/>
      <c r="C4" s="136"/>
      <c r="D4" s="136"/>
      <c r="E4" s="136"/>
      <c r="F4" s="336"/>
      <c r="G4" s="296"/>
      <c r="H4" s="296"/>
      <c r="I4" s="87"/>
      <c r="J4" s="87"/>
      <c r="K4" s="87"/>
      <c r="L4" s="87"/>
      <c r="M4" s="134"/>
      <c r="N4" s="337"/>
      <c r="O4" s="338"/>
      <c r="P4" s="98"/>
    </row>
    <row r="5" spans="1:20" ht="15.6" customHeight="1" x14ac:dyDescent="0.3">
      <c r="A5" s="98"/>
      <c r="B5" s="623" t="s">
        <v>205</v>
      </c>
      <c r="C5" s="654"/>
      <c r="D5" s="654"/>
      <c r="E5" s="654"/>
      <c r="F5" s="654"/>
      <c r="G5" s="654"/>
      <c r="H5" s="654"/>
      <c r="I5" s="654"/>
      <c r="J5" s="654"/>
      <c r="K5" s="654"/>
      <c r="L5" s="654"/>
      <c r="M5" s="655"/>
      <c r="N5" s="210"/>
      <c r="O5" s="211"/>
      <c r="P5" s="210"/>
    </row>
    <row r="6" spans="1:20" ht="12.6" customHeight="1" x14ac:dyDescent="0.3">
      <c r="A6" s="98"/>
      <c r="B6" s="120"/>
      <c r="C6" s="87"/>
      <c r="D6" s="87"/>
      <c r="E6" s="87"/>
      <c r="F6" s="339"/>
      <c r="G6" s="296"/>
      <c r="H6" s="296"/>
      <c r="I6" s="87"/>
      <c r="J6" s="87"/>
      <c r="K6" s="87"/>
      <c r="L6" s="87"/>
      <c r="M6" s="134"/>
      <c r="N6" s="98"/>
      <c r="O6" s="134"/>
      <c r="P6" s="98"/>
    </row>
    <row r="7" spans="1:20" ht="17.399999999999999" customHeight="1" x14ac:dyDescent="0.25">
      <c r="A7" s="340" t="s">
        <v>147</v>
      </c>
      <c r="B7" s="341">
        <v>2639</v>
      </c>
      <c r="C7" s="218">
        <v>3706</v>
      </c>
      <c r="D7" s="195">
        <v>3447</v>
      </c>
      <c r="E7" s="195">
        <v>5036</v>
      </c>
      <c r="F7" s="195">
        <f>N7-SUM(B7:E7)</f>
        <v>3463</v>
      </c>
      <c r="G7" s="195"/>
      <c r="H7" s="195"/>
      <c r="I7" s="195"/>
      <c r="J7" s="195"/>
      <c r="K7" s="195"/>
      <c r="L7" s="195"/>
      <c r="M7" s="224"/>
      <c r="N7" s="217">
        <v>18291</v>
      </c>
      <c r="O7" s="225">
        <v>59250</v>
      </c>
      <c r="P7" s="219">
        <f>N7/O7</f>
        <v>0.30870886075949366</v>
      </c>
      <c r="S7" s="1"/>
      <c r="T7" s="30"/>
    </row>
    <row r="8" spans="1:20" ht="17.399999999999999" customHeight="1" x14ac:dyDescent="0.25">
      <c r="A8" s="342" t="s">
        <v>183</v>
      </c>
      <c r="B8" s="341">
        <v>1348</v>
      </c>
      <c r="C8" s="218">
        <v>1495</v>
      </c>
      <c r="D8" s="195">
        <v>1167</v>
      </c>
      <c r="E8" s="195">
        <v>1449</v>
      </c>
      <c r="F8" s="195">
        <v>0</v>
      </c>
      <c r="G8" s="195"/>
      <c r="H8" s="195"/>
      <c r="I8" s="195"/>
      <c r="J8" s="195"/>
      <c r="K8" s="228"/>
      <c r="L8" s="223"/>
      <c r="M8" s="224"/>
      <c r="N8" s="217">
        <v>5459</v>
      </c>
      <c r="O8" s="225">
        <v>5459</v>
      </c>
      <c r="P8" s="219">
        <f>N8/O8</f>
        <v>1</v>
      </c>
    </row>
    <row r="9" spans="1:20" ht="15.6" customHeight="1" x14ac:dyDescent="0.25">
      <c r="A9" s="239"/>
      <c r="B9" s="343"/>
      <c r="C9" s="228"/>
      <c r="D9" s="228"/>
      <c r="E9" s="344"/>
      <c r="F9" s="344"/>
      <c r="G9" s="344"/>
      <c r="H9" s="344"/>
      <c r="I9" s="344"/>
      <c r="J9" s="228"/>
      <c r="K9" s="228"/>
      <c r="L9" s="241"/>
      <c r="M9" s="235"/>
      <c r="N9" s="226"/>
      <c r="O9" s="242"/>
      <c r="P9" s="219"/>
    </row>
    <row r="10" spans="1:20" ht="15.6" customHeight="1" x14ac:dyDescent="0.25">
      <c r="A10" s="303" t="s">
        <v>35</v>
      </c>
      <c r="B10" s="345">
        <f t="shared" ref="B10" si="0">SUM(B7:B8)</f>
        <v>3987</v>
      </c>
      <c r="C10" s="346">
        <f>SUM(C7:C9)</f>
        <v>5201</v>
      </c>
      <c r="D10" s="346">
        <f>SUM(D7:D9)</f>
        <v>4614</v>
      </c>
      <c r="E10" s="346">
        <f>SUM(E7:E9)</f>
        <v>6485</v>
      </c>
      <c r="F10" s="346">
        <f>SUM(F7:F9)</f>
        <v>3463</v>
      </c>
      <c r="G10" s="346"/>
      <c r="H10" s="346"/>
      <c r="I10" s="346"/>
      <c r="J10" s="346"/>
      <c r="K10" s="346"/>
      <c r="L10" s="346"/>
      <c r="M10" s="346"/>
      <c r="N10" s="412">
        <f>SUM(N7:N9)</f>
        <v>23750</v>
      </c>
      <c r="O10" s="246">
        <f>SUM(O7:O8)</f>
        <v>64709</v>
      </c>
      <c r="P10" s="347">
        <f>N10/O10</f>
        <v>0.36702777048014962</v>
      </c>
    </row>
    <row r="11" spans="1:20" ht="11.25" customHeight="1" x14ac:dyDescent="0.25">
      <c r="A11" s="66"/>
      <c r="B11" s="66"/>
      <c r="C11" s="66"/>
      <c r="D11" s="66"/>
      <c r="E11" s="66"/>
      <c r="F11" s="66"/>
      <c r="G11" s="66"/>
      <c r="H11" s="66"/>
      <c r="I11" s="66"/>
      <c r="J11" s="66"/>
      <c r="K11" s="66"/>
      <c r="L11" s="66"/>
      <c r="M11" s="66"/>
      <c r="N11" s="66"/>
      <c r="O11" s="86"/>
      <c r="P11" s="66"/>
    </row>
    <row r="12" spans="1:20" s="76" customFormat="1" ht="18.75" customHeight="1" x14ac:dyDescent="0.25">
      <c r="A12" s="113" t="s">
        <v>179</v>
      </c>
      <c r="B12" s="113"/>
      <c r="C12" s="113"/>
      <c r="D12" s="88"/>
      <c r="E12" s="88"/>
      <c r="F12" s="99"/>
      <c r="G12" s="66"/>
      <c r="H12" s="66"/>
      <c r="I12" s="66"/>
      <c r="J12" s="66"/>
      <c r="K12" s="66"/>
      <c r="L12" s="66"/>
      <c r="M12" s="66"/>
      <c r="N12" s="66"/>
      <c r="O12" s="66"/>
      <c r="P12" s="66"/>
      <c r="S12" s="109"/>
    </row>
    <row r="13" spans="1:20" s="76" customFormat="1" ht="18" customHeight="1" x14ac:dyDescent="0.25">
      <c r="A13" s="295" t="s">
        <v>166</v>
      </c>
      <c r="B13" s="295"/>
      <c r="C13" s="295"/>
      <c r="D13" s="295"/>
      <c r="E13" s="295"/>
      <c r="F13" s="295"/>
      <c r="G13" s="295"/>
      <c r="H13" s="295"/>
      <c r="I13" s="295"/>
      <c r="J13" s="295"/>
      <c r="K13" s="295"/>
      <c r="L13" s="295"/>
      <c r="M13" s="295"/>
      <c r="N13" s="295"/>
      <c r="O13" s="295"/>
      <c r="P13" s="295"/>
      <c r="S13" s="109"/>
    </row>
    <row r="14" spans="1:20" s="76" customFormat="1" ht="15" customHeight="1" x14ac:dyDescent="0.25">
      <c r="S14" s="109"/>
    </row>
    <row r="15" spans="1:20" s="76" customFormat="1" x14ac:dyDescent="0.25"/>
    <row r="16" spans="1:20" s="76" customFormat="1" x14ac:dyDescent="0.25"/>
    <row r="17" s="76" customFormat="1" x14ac:dyDescent="0.25"/>
    <row r="18" s="76" customFormat="1" x14ac:dyDescent="0.25"/>
    <row r="19" s="76" customFormat="1" x14ac:dyDescent="0.25"/>
    <row r="20" s="76" customFormat="1" x14ac:dyDescent="0.25"/>
    <row r="21" s="76" customFormat="1" x14ac:dyDescent="0.25"/>
    <row r="22" s="76" customFormat="1" x14ac:dyDescent="0.25"/>
    <row r="23" s="76" customFormat="1" x14ac:dyDescent="0.25"/>
    <row r="24" s="76" customFormat="1" x14ac:dyDescent="0.25"/>
    <row r="25" s="76" customFormat="1" x14ac:dyDescent="0.25"/>
    <row r="26" s="76" customFormat="1" x14ac:dyDescent="0.25"/>
    <row r="27" s="76" customFormat="1" x14ac:dyDescent="0.25"/>
    <row r="28" s="76" customFormat="1" x14ac:dyDescent="0.25"/>
    <row r="29" s="76" customFormat="1" x14ac:dyDescent="0.25"/>
    <row r="30" s="76" customFormat="1" x14ac:dyDescent="0.25"/>
    <row r="31" s="76" customFormat="1" x14ac:dyDescent="0.25"/>
    <row r="32" s="76" customFormat="1" x14ac:dyDescent="0.25"/>
    <row r="33" s="76" customFormat="1" x14ac:dyDescent="0.25"/>
    <row r="34" s="76" customFormat="1" x14ac:dyDescent="0.25"/>
    <row r="35" s="76" customFormat="1" x14ac:dyDescent="0.25"/>
    <row r="36" s="76" customFormat="1" x14ac:dyDescent="0.25"/>
    <row r="37" s="76" customFormat="1" x14ac:dyDescent="0.25"/>
    <row r="38" s="76" customFormat="1" x14ac:dyDescent="0.25"/>
    <row r="39" s="76" customFormat="1" x14ac:dyDescent="0.25"/>
    <row r="40" s="76" customFormat="1" x14ac:dyDescent="0.25"/>
    <row r="41" s="76" customFormat="1" x14ac:dyDescent="0.25"/>
    <row r="42" s="76" customFormat="1" x14ac:dyDescent="0.25"/>
    <row r="43" s="76" customFormat="1" x14ac:dyDescent="0.25"/>
    <row r="44" s="76" customFormat="1" x14ac:dyDescent="0.25"/>
    <row r="45" s="76" customFormat="1" x14ac:dyDescent="0.25"/>
    <row r="46" s="76" customFormat="1" x14ac:dyDescent="0.25"/>
    <row r="47" s="76" customFormat="1" x14ac:dyDescent="0.25"/>
    <row r="48" s="76" customFormat="1" x14ac:dyDescent="0.25"/>
    <row r="49" s="76" customFormat="1" x14ac:dyDescent="0.25"/>
    <row r="50" s="76" customFormat="1" x14ac:dyDescent="0.25"/>
    <row r="51" s="76" customFormat="1" x14ac:dyDescent="0.25"/>
    <row r="52" s="76" customFormat="1" x14ac:dyDescent="0.25"/>
    <row r="53" s="76" customFormat="1" x14ac:dyDescent="0.25"/>
    <row r="54" s="76" customFormat="1" x14ac:dyDescent="0.25"/>
    <row r="55" s="76" customFormat="1" x14ac:dyDescent="0.25"/>
    <row r="56" s="76" customFormat="1" x14ac:dyDescent="0.25"/>
    <row r="57" s="76" customFormat="1" x14ac:dyDescent="0.25"/>
    <row r="58" s="76" customFormat="1" x14ac:dyDescent="0.25"/>
    <row r="59" s="76" customFormat="1" x14ac:dyDescent="0.25"/>
    <row r="60" s="76" customFormat="1" x14ac:dyDescent="0.25"/>
    <row r="61" s="76" customFormat="1" x14ac:dyDescent="0.25"/>
    <row r="62" s="76" customFormat="1" x14ac:dyDescent="0.25"/>
    <row r="63" s="76" customFormat="1" x14ac:dyDescent="0.25"/>
    <row r="64" s="76" customFormat="1" x14ac:dyDescent="0.25"/>
    <row r="65" s="76" customFormat="1" x14ac:dyDescent="0.25"/>
    <row r="66" s="76" customFormat="1" x14ac:dyDescent="0.25"/>
    <row r="67" s="76" customFormat="1" x14ac:dyDescent="0.25"/>
    <row r="68" s="76" customFormat="1" x14ac:dyDescent="0.25"/>
    <row r="69" s="76" customFormat="1" x14ac:dyDescent="0.25"/>
    <row r="70" s="76" customFormat="1" x14ac:dyDescent="0.25"/>
    <row r="71" s="76" customFormat="1" x14ac:dyDescent="0.25"/>
    <row r="72" s="76" customFormat="1" x14ac:dyDescent="0.25"/>
    <row r="73" s="76" customFormat="1" x14ac:dyDescent="0.25"/>
    <row r="74" s="76" customFormat="1" x14ac:dyDescent="0.25"/>
    <row r="75" s="76" customFormat="1" x14ac:dyDescent="0.25"/>
    <row r="76" s="76" customFormat="1" x14ac:dyDescent="0.25"/>
    <row r="77" s="76" customFormat="1" x14ac:dyDescent="0.25"/>
    <row r="78" s="76" customFormat="1" x14ac:dyDescent="0.25"/>
    <row r="79" s="76" customFormat="1" x14ac:dyDescent="0.25"/>
    <row r="80" s="76" customFormat="1" x14ac:dyDescent="0.25"/>
    <row r="81" s="76" customFormat="1" x14ac:dyDescent="0.25"/>
    <row r="82" s="76" customFormat="1" x14ac:dyDescent="0.25"/>
    <row r="83" s="76" customFormat="1" x14ac:dyDescent="0.25"/>
    <row r="84" s="76" customFormat="1" x14ac:dyDescent="0.25"/>
    <row r="85" s="76" customFormat="1" x14ac:dyDescent="0.25"/>
    <row r="86" s="76" customFormat="1" x14ac:dyDescent="0.25"/>
    <row r="87" s="76" customFormat="1" x14ac:dyDescent="0.25"/>
    <row r="88" s="76" customFormat="1" x14ac:dyDescent="0.25"/>
    <row r="89" s="76" customFormat="1" x14ac:dyDescent="0.25"/>
    <row r="90" s="76" customFormat="1" x14ac:dyDescent="0.25"/>
    <row r="91" s="76" customFormat="1" x14ac:dyDescent="0.25"/>
    <row r="92" s="76" customFormat="1" x14ac:dyDescent="0.25"/>
    <row r="93" s="76" customFormat="1" x14ac:dyDescent="0.25"/>
    <row r="94" s="76" customFormat="1" x14ac:dyDescent="0.25"/>
    <row r="95" s="76" customFormat="1" x14ac:dyDescent="0.25"/>
    <row r="96" s="76" customFormat="1" x14ac:dyDescent="0.25"/>
    <row r="97" s="76" customFormat="1" x14ac:dyDescent="0.25"/>
    <row r="98" s="76" customFormat="1" x14ac:dyDescent="0.25"/>
    <row r="99" s="76" customFormat="1" x14ac:dyDescent="0.25"/>
    <row r="100" s="76" customFormat="1" x14ac:dyDescent="0.25"/>
    <row r="101" s="76" customFormat="1" x14ac:dyDescent="0.25"/>
    <row r="102" s="76" customFormat="1" x14ac:dyDescent="0.25"/>
    <row r="103" s="76" customFormat="1" x14ac:dyDescent="0.25"/>
    <row r="104" s="76" customFormat="1" x14ac:dyDescent="0.25"/>
    <row r="105" s="76" customFormat="1" x14ac:dyDescent="0.25"/>
    <row r="106" s="76" customFormat="1" x14ac:dyDescent="0.25"/>
    <row r="107" s="76" customFormat="1" x14ac:dyDescent="0.25"/>
    <row r="108" s="76" customFormat="1" x14ac:dyDescent="0.25"/>
    <row r="109" s="76" customFormat="1" x14ac:dyDescent="0.25"/>
    <row r="110" s="76" customFormat="1" x14ac:dyDescent="0.25"/>
    <row r="111" s="76" customFormat="1" x14ac:dyDescent="0.25"/>
    <row r="112" s="76" customFormat="1" x14ac:dyDescent="0.25"/>
    <row r="113" s="76" customFormat="1" x14ac:dyDescent="0.25"/>
    <row r="114" s="76" customFormat="1" x14ac:dyDescent="0.25"/>
    <row r="115" s="76" customFormat="1" x14ac:dyDescent="0.25"/>
    <row r="116" s="76" customFormat="1" x14ac:dyDescent="0.25"/>
    <row r="117" s="76" customFormat="1" x14ac:dyDescent="0.25"/>
    <row r="118" s="76" customFormat="1" x14ac:dyDescent="0.25"/>
    <row r="119" s="76" customFormat="1" x14ac:dyDescent="0.25"/>
    <row r="120" s="76" customFormat="1" x14ac:dyDescent="0.25"/>
    <row r="121" s="76" customFormat="1" x14ac:dyDescent="0.25"/>
    <row r="122" s="76" customFormat="1" x14ac:dyDescent="0.25"/>
    <row r="123" s="76" customFormat="1" x14ac:dyDescent="0.25"/>
    <row r="124" s="76" customFormat="1" x14ac:dyDescent="0.25"/>
    <row r="125" s="76" customFormat="1" x14ac:dyDescent="0.25"/>
    <row r="126" s="76" customFormat="1" x14ac:dyDescent="0.25"/>
    <row r="127" s="76" customFormat="1" x14ac:dyDescent="0.25"/>
    <row r="128" s="76" customFormat="1" x14ac:dyDescent="0.25"/>
    <row r="129" s="76" customFormat="1" x14ac:dyDescent="0.25"/>
    <row r="130" s="76" customFormat="1" x14ac:dyDescent="0.25"/>
    <row r="131" s="76" customFormat="1" x14ac:dyDescent="0.25"/>
    <row r="132" s="76" customFormat="1" x14ac:dyDescent="0.25"/>
    <row r="133" s="76" customFormat="1" x14ac:dyDescent="0.25"/>
    <row r="134" s="76" customFormat="1" x14ac:dyDescent="0.25"/>
    <row r="135" s="76" customFormat="1" x14ac:dyDescent="0.25"/>
    <row r="136" s="76" customFormat="1" x14ac:dyDescent="0.25"/>
    <row r="137" s="76" customFormat="1" x14ac:dyDescent="0.25"/>
    <row r="138" s="76" customFormat="1" x14ac:dyDescent="0.25"/>
    <row r="139" s="76" customFormat="1" x14ac:dyDescent="0.25"/>
    <row r="140" s="76" customFormat="1" x14ac:dyDescent="0.25"/>
    <row r="141" s="76" customFormat="1" x14ac:dyDescent="0.25"/>
    <row r="142" s="76" customFormat="1" x14ac:dyDescent="0.25"/>
    <row r="143" s="76" customFormat="1" x14ac:dyDescent="0.25"/>
    <row r="144" s="76" customFormat="1" x14ac:dyDescent="0.25"/>
    <row r="145" s="76" customFormat="1" x14ac:dyDescent="0.25"/>
    <row r="146" s="76" customFormat="1" x14ac:dyDescent="0.25"/>
    <row r="147" s="76" customFormat="1" x14ac:dyDescent="0.25"/>
    <row r="148" s="76" customFormat="1" x14ac:dyDescent="0.25"/>
    <row r="149" s="76" customFormat="1" x14ac:dyDescent="0.25"/>
    <row r="150" s="76" customFormat="1" x14ac:dyDescent="0.25"/>
    <row r="151" s="76" customFormat="1" x14ac:dyDescent="0.25"/>
    <row r="152" s="76" customFormat="1" x14ac:dyDescent="0.25"/>
    <row r="153" s="76" customFormat="1" x14ac:dyDescent="0.25"/>
    <row r="154" s="76" customFormat="1" x14ac:dyDescent="0.25"/>
    <row r="155" s="76" customFormat="1" x14ac:dyDescent="0.25"/>
    <row r="156" s="76" customFormat="1" x14ac:dyDescent="0.25"/>
    <row r="157" s="76" customFormat="1" x14ac:dyDescent="0.25"/>
    <row r="158" s="76" customFormat="1" x14ac:dyDescent="0.25"/>
    <row r="159" s="76" customFormat="1" x14ac:dyDescent="0.25"/>
    <row r="160" s="76" customFormat="1" x14ac:dyDescent="0.25"/>
    <row r="161" s="76" customFormat="1" x14ac:dyDescent="0.25"/>
    <row r="162" s="76" customFormat="1" x14ac:dyDescent="0.25"/>
    <row r="163" s="76" customFormat="1" x14ac:dyDescent="0.25"/>
    <row r="164" s="76" customFormat="1" x14ac:dyDescent="0.25"/>
    <row r="165" s="76" customFormat="1" x14ac:dyDescent="0.25"/>
    <row r="166" s="76" customFormat="1" x14ac:dyDescent="0.25"/>
    <row r="167" s="76" customFormat="1" x14ac:dyDescent="0.25"/>
    <row r="168" s="76" customFormat="1" x14ac:dyDescent="0.25"/>
    <row r="169" s="76" customFormat="1" x14ac:dyDescent="0.25"/>
    <row r="170" s="76" customFormat="1" x14ac:dyDescent="0.25"/>
    <row r="171" s="76" customFormat="1" x14ac:dyDescent="0.25"/>
    <row r="172" s="76" customFormat="1" x14ac:dyDescent="0.25"/>
  </sheetData>
  <mergeCells count="2">
    <mergeCell ref="B5:M5"/>
    <mergeCell ref="N2:P2"/>
  </mergeCells>
  <pageMargins left="0.5" right="0.17" top="1" bottom="0.17" header="0.17" footer="0.17"/>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33"/>
  <sheetViews>
    <sheetView topLeftCell="A11" zoomScaleNormal="100" workbookViewId="0">
      <selection activeCell="G11" sqref="G11"/>
    </sheetView>
  </sheetViews>
  <sheetFormatPr defaultRowHeight="13.2" x14ac:dyDescent="0.25"/>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3.44140625" customWidth="1"/>
    <col min="17" max="17" width="10.88671875" style="65" customWidth="1"/>
  </cols>
  <sheetData>
    <row r="1" spans="1:20" s="41" customFormat="1" ht="21.6" customHeight="1" x14ac:dyDescent="0.25">
      <c r="A1" s="539" t="s">
        <v>212</v>
      </c>
      <c r="B1" s="544"/>
      <c r="C1" s="544"/>
      <c r="D1" s="544"/>
      <c r="E1" s="544"/>
      <c r="F1" s="544"/>
      <c r="G1" s="544"/>
      <c r="H1" s="544"/>
      <c r="I1" s="544"/>
      <c r="J1" s="544"/>
      <c r="K1" s="544"/>
      <c r="L1" s="544"/>
      <c r="M1" s="544"/>
      <c r="N1" s="544"/>
      <c r="O1" s="545"/>
      <c r="P1" s="546"/>
      <c r="Q1" s="546"/>
    </row>
    <row r="2" spans="1:20" ht="45" customHeight="1" x14ac:dyDescent="0.25">
      <c r="A2" s="64"/>
      <c r="B2" s="9"/>
      <c r="C2" s="628">
        <v>2019</v>
      </c>
      <c r="D2" s="629"/>
      <c r="E2" s="630"/>
      <c r="F2" s="629">
        <v>2020</v>
      </c>
      <c r="G2" s="629"/>
      <c r="H2" s="629"/>
      <c r="I2" s="629"/>
      <c r="J2" s="629"/>
      <c r="K2" s="629"/>
      <c r="L2" s="629"/>
      <c r="M2" s="629"/>
      <c r="N2" s="630"/>
      <c r="O2" s="177" t="s">
        <v>72</v>
      </c>
      <c r="P2" s="178" t="s">
        <v>267</v>
      </c>
      <c r="Q2" s="179" t="s">
        <v>127</v>
      </c>
    </row>
    <row r="3" spans="1:20" ht="15.6" customHeight="1" x14ac:dyDescent="0.25">
      <c r="A3" s="125"/>
      <c r="B3" s="126" t="s">
        <v>117</v>
      </c>
      <c r="C3" s="127" t="s">
        <v>150</v>
      </c>
      <c r="D3" s="128" t="s">
        <v>151</v>
      </c>
      <c r="E3" s="129" t="s">
        <v>152</v>
      </c>
      <c r="F3" s="128" t="s">
        <v>153</v>
      </c>
      <c r="G3" s="128" t="s">
        <v>154</v>
      </c>
      <c r="H3" s="128" t="s">
        <v>146</v>
      </c>
      <c r="I3" s="128" t="s">
        <v>148</v>
      </c>
      <c r="J3" s="128" t="s">
        <v>155</v>
      </c>
      <c r="K3" s="128" t="s">
        <v>156</v>
      </c>
      <c r="L3" s="128" t="s">
        <v>157</v>
      </c>
      <c r="M3" s="128" t="s">
        <v>158</v>
      </c>
      <c r="N3" s="130" t="s">
        <v>159</v>
      </c>
      <c r="O3" s="53"/>
      <c r="P3" s="54">
        <v>43900</v>
      </c>
      <c r="Q3" s="68"/>
    </row>
    <row r="4" spans="1:20" ht="9.75" customHeight="1" x14ac:dyDescent="0.3">
      <c r="A4" s="21"/>
      <c r="B4" s="55"/>
      <c r="C4" s="56"/>
      <c r="D4" s="57"/>
      <c r="E4" s="57"/>
      <c r="F4" s="57"/>
      <c r="G4" s="57"/>
      <c r="H4" s="58"/>
      <c r="I4" s="59"/>
      <c r="J4" s="59"/>
      <c r="K4" s="60"/>
      <c r="L4" s="59"/>
      <c r="M4" s="60"/>
      <c r="N4" s="61"/>
      <c r="O4" s="62"/>
      <c r="P4" s="63"/>
      <c r="Q4" s="69"/>
    </row>
    <row r="5" spans="1:20" s="42" customFormat="1" ht="14.4" customHeight="1" x14ac:dyDescent="0.25">
      <c r="A5" s="131"/>
      <c r="B5" s="132"/>
      <c r="C5" s="631" t="s">
        <v>41</v>
      </c>
      <c r="D5" s="632"/>
      <c r="E5" s="632"/>
      <c r="F5" s="632"/>
      <c r="G5" s="632"/>
      <c r="H5" s="632"/>
      <c r="I5" s="632"/>
      <c r="J5" s="632"/>
      <c r="K5" s="632"/>
      <c r="L5" s="632"/>
      <c r="M5" s="632"/>
      <c r="N5" s="632"/>
      <c r="O5" s="633" t="s">
        <v>39</v>
      </c>
      <c r="P5" s="634"/>
      <c r="Q5" s="133" t="s">
        <v>40</v>
      </c>
    </row>
    <row r="6" spans="1:20" ht="9.75" customHeight="1" x14ac:dyDescent="0.3">
      <c r="A6" s="120"/>
      <c r="B6" s="134"/>
      <c r="C6" s="135"/>
      <c r="D6" s="136"/>
      <c r="E6" s="87"/>
      <c r="F6" s="136"/>
      <c r="G6" s="136"/>
      <c r="H6" s="137"/>
      <c r="I6" s="138"/>
      <c r="J6" s="138"/>
      <c r="K6" s="136"/>
      <c r="L6" s="138"/>
      <c r="M6" s="136"/>
      <c r="N6" s="136"/>
      <c r="O6" s="139"/>
      <c r="P6" s="140"/>
      <c r="Q6" s="141"/>
    </row>
    <row r="7" spans="1:20" ht="16.2" customHeight="1" x14ac:dyDescent="0.25">
      <c r="A7" s="621" t="s">
        <v>118</v>
      </c>
      <c r="B7" s="622"/>
      <c r="C7" s="142"/>
      <c r="D7" s="143"/>
      <c r="E7" s="143"/>
      <c r="F7" s="143"/>
      <c r="G7" s="143"/>
      <c r="H7" s="143"/>
      <c r="I7" s="143"/>
      <c r="J7" s="143"/>
      <c r="K7" s="143"/>
      <c r="L7" s="143"/>
      <c r="M7" s="143"/>
      <c r="N7" s="143"/>
      <c r="O7" s="144">
        <f>+O10+O9+O8</f>
        <v>747677</v>
      </c>
      <c r="P7" s="145">
        <f>+P10+P9+P8</f>
        <v>1519000.6083944077</v>
      </c>
      <c r="Q7" s="146">
        <f>+O7/P7</f>
        <v>0.4922163927177744</v>
      </c>
    </row>
    <row r="8" spans="1:20" ht="16.2" customHeight="1" x14ac:dyDescent="0.25">
      <c r="A8" s="147" t="s">
        <v>119</v>
      </c>
      <c r="B8" s="87" t="s">
        <v>175</v>
      </c>
      <c r="C8" s="142">
        <f>'Tab 3 WTO Raw  '!$C$46+'Tab 3 WTO Raw  '!B46</f>
        <v>221367</v>
      </c>
      <c r="D8" s="143">
        <f>'Tab 3 WTO Raw  '!$D$46</f>
        <v>126991</v>
      </c>
      <c r="E8" s="143">
        <f>'Tab 3 WTO Raw  '!$E$46</f>
        <v>82177</v>
      </c>
      <c r="F8" s="143">
        <f>'Tab 3 WTO Raw  '!$F$46</f>
        <v>96076</v>
      </c>
      <c r="G8" s="143">
        <f>'Tab 3 WTO Raw  '!$G$46</f>
        <v>27545</v>
      </c>
      <c r="H8" s="143"/>
      <c r="I8" s="143"/>
      <c r="J8" s="143"/>
      <c r="K8" s="143"/>
      <c r="L8" s="143"/>
      <c r="M8" s="143"/>
      <c r="N8" s="143"/>
      <c r="O8" s="148">
        <f t="shared" ref="O8:O13" si="0">SUM(C8:N8)</f>
        <v>554156</v>
      </c>
      <c r="P8" s="145">
        <f>'Table 8 FY 2020'!$D$9</f>
        <v>1115406.6083944077</v>
      </c>
      <c r="Q8" s="146">
        <f t="shared" ref="Q8:Q14" si="1">+O8/P8</f>
        <v>0.49681972101428551</v>
      </c>
      <c r="S8" s="1"/>
      <c r="T8" s="77"/>
    </row>
    <row r="9" spans="1:20" ht="16.2" customHeight="1" x14ac:dyDescent="0.25">
      <c r="A9" s="147" t="s">
        <v>120</v>
      </c>
      <c r="B9" s="87" t="s">
        <v>121</v>
      </c>
      <c r="C9" s="142">
        <f>'Tab 4 Refined'!$B$13</f>
        <v>60023</v>
      </c>
      <c r="D9" s="143">
        <f>'Tab 4 Refined'!$C$13</f>
        <v>1313</v>
      </c>
      <c r="E9" s="143">
        <f>'Tab 4 Refined'!$D$13</f>
        <v>1482</v>
      </c>
      <c r="F9" s="143">
        <f>'Tab 4 Refined'!$E$13</f>
        <v>56426</v>
      </c>
      <c r="G9" s="143">
        <f>'Tab 4 Refined'!$F$13</f>
        <v>1552</v>
      </c>
      <c r="H9" s="143"/>
      <c r="I9" s="143"/>
      <c r="J9" s="149"/>
      <c r="K9" s="86"/>
      <c r="L9" s="143"/>
      <c r="M9" s="143"/>
      <c r="N9" s="143"/>
      <c r="O9" s="148">
        <f t="shared" si="0"/>
        <v>120796</v>
      </c>
      <c r="P9" s="150">
        <f>'Table 8 FY 2020'!$D$19</f>
        <v>189046</v>
      </c>
      <c r="Q9" s="146">
        <f t="shared" si="1"/>
        <v>0.63897675697978273</v>
      </c>
      <c r="S9" s="1"/>
      <c r="T9" s="77"/>
    </row>
    <row r="10" spans="1:20" ht="16.2" customHeight="1" x14ac:dyDescent="0.25">
      <c r="A10" s="147" t="s">
        <v>122</v>
      </c>
      <c r="B10" s="87" t="s">
        <v>123</v>
      </c>
      <c r="C10" s="142">
        <f>'Tab 5 FTAs '!$C$27</f>
        <v>23952</v>
      </c>
      <c r="D10" s="151">
        <f>'Tab 5 FTAs '!$D$27</f>
        <v>13596</v>
      </c>
      <c r="E10" s="143">
        <f>'Tab 5 FTAs '!$E$27</f>
        <v>9307</v>
      </c>
      <c r="F10" s="143">
        <f>'Tab 5 FTAs '!$H$27</f>
        <v>14911</v>
      </c>
      <c r="G10" s="143">
        <f>'Tab 5 FTAs '!$I$27</f>
        <v>10959</v>
      </c>
      <c r="H10" s="152"/>
      <c r="I10" s="143"/>
      <c r="J10" s="143"/>
      <c r="K10" s="143"/>
      <c r="L10" s="143"/>
      <c r="M10" s="143"/>
      <c r="N10" s="143"/>
      <c r="O10" s="148">
        <f t="shared" si="0"/>
        <v>72725</v>
      </c>
      <c r="P10" s="150">
        <f>'Table 8 FY 2020'!$D$38</f>
        <v>214548</v>
      </c>
      <c r="Q10" s="146">
        <f t="shared" si="1"/>
        <v>0.33896843596770887</v>
      </c>
      <c r="T10" s="77"/>
    </row>
    <row r="11" spans="1:20" ht="16.2" customHeight="1" x14ac:dyDescent="0.25">
      <c r="A11" s="153" t="s">
        <v>241</v>
      </c>
      <c r="B11" s="87" t="s">
        <v>124</v>
      </c>
      <c r="C11" s="142">
        <f>'Tab 6,7 Re-Export '!$B$21</f>
        <v>27410</v>
      </c>
      <c r="D11" s="143">
        <f>'Tab 6,7 Re-Export '!$C$21</f>
        <v>56209</v>
      </c>
      <c r="E11" s="579">
        <f>'Tab 6,7 Re-Export '!$D$21</f>
        <v>57363</v>
      </c>
      <c r="F11" s="579">
        <f>'Tab 6,7 Re-Export '!$E$21</f>
        <v>56965</v>
      </c>
      <c r="G11" s="579">
        <f>'Tab 6,7 Re-Export '!$F$21</f>
        <v>0</v>
      </c>
      <c r="H11" s="143"/>
      <c r="I11" s="143"/>
      <c r="J11" s="143"/>
      <c r="K11" s="143"/>
      <c r="L11" s="143"/>
      <c r="M11" s="143"/>
      <c r="N11" s="143"/>
      <c r="O11" s="148">
        <f t="shared" si="0"/>
        <v>197947</v>
      </c>
      <c r="P11" s="150">
        <f>'Table 8 FY 2020'!$D$44</f>
        <v>317514.67654893297</v>
      </c>
      <c r="Q11" s="146">
        <f t="shared" si="1"/>
        <v>0.62342630001071431</v>
      </c>
      <c r="S11" s="1"/>
      <c r="T11" s="75"/>
    </row>
    <row r="12" spans="1:20" ht="16.2" customHeight="1" x14ac:dyDescent="0.25">
      <c r="A12" s="154" t="s">
        <v>125</v>
      </c>
      <c r="B12" s="155" t="s">
        <v>176</v>
      </c>
      <c r="C12" s="142">
        <f>'Tab 2 Mexico'!$B$22</f>
        <v>13394.16</v>
      </c>
      <c r="D12" s="143">
        <f>'Tab 2 Mexico'!$C$22</f>
        <v>20842.780000000002</v>
      </c>
      <c r="E12" s="143">
        <f>'Tab 2 Mexico'!$D$22</f>
        <v>31355.86</v>
      </c>
      <c r="F12" s="143">
        <f>'Tab 2 Mexico'!$E$22</f>
        <v>16937.740000000002</v>
      </c>
      <c r="G12" s="143">
        <f>'Tab 2 Mexico'!$F$22</f>
        <v>141010.74000000002</v>
      </c>
      <c r="H12" s="143"/>
      <c r="I12" s="143"/>
      <c r="J12" s="143"/>
      <c r="K12" s="143"/>
      <c r="L12" s="143"/>
      <c r="M12" s="143"/>
      <c r="N12" s="143"/>
      <c r="O12" s="148">
        <f t="shared" si="0"/>
        <v>223541.28000000003</v>
      </c>
      <c r="P12" s="150">
        <f>'Table 8 FY 2020'!$D$42</f>
        <v>1056870.2805128768</v>
      </c>
      <c r="Q12" s="452">
        <f t="shared" si="1"/>
        <v>0.21151250453510734</v>
      </c>
      <c r="S12" s="1"/>
      <c r="T12" s="75"/>
    </row>
    <row r="13" spans="1:20" ht="14.4" customHeight="1" x14ac:dyDescent="0.25">
      <c r="A13" s="120"/>
      <c r="B13" s="155" t="s">
        <v>268</v>
      </c>
      <c r="C13" s="156">
        <v>4689</v>
      </c>
      <c r="D13" s="88">
        <v>5373</v>
      </c>
      <c r="E13" s="88">
        <v>5002</v>
      </c>
      <c r="F13" s="84">
        <v>11000</v>
      </c>
      <c r="G13" s="88">
        <v>12618</v>
      </c>
      <c r="H13" s="84"/>
      <c r="I13" s="88"/>
      <c r="J13" s="88"/>
      <c r="K13" s="88"/>
      <c r="L13" s="88"/>
      <c r="M13" s="88"/>
      <c r="N13" s="88"/>
      <c r="O13" s="148">
        <f t="shared" si="0"/>
        <v>38682</v>
      </c>
      <c r="P13" s="150">
        <f>'Table 8 FY 2020'!$D$46</f>
        <v>136077.71852097128</v>
      </c>
      <c r="Q13" s="146">
        <f t="shared" si="1"/>
        <v>0.28426402514999999</v>
      </c>
      <c r="R13" s="75"/>
      <c r="S13" s="74"/>
      <c r="T13" s="75"/>
    </row>
    <row r="14" spans="1:20" ht="16.2" customHeight="1" x14ac:dyDescent="0.25">
      <c r="A14" s="125"/>
      <c r="B14" s="126" t="s">
        <v>35</v>
      </c>
      <c r="C14" s="157">
        <f>SUM(C8:C13)</f>
        <v>350835.16</v>
      </c>
      <c r="D14" s="157">
        <f>SUM(D8:D13)</f>
        <v>224324.78</v>
      </c>
      <c r="E14" s="157">
        <f>SUM(E8:E13)</f>
        <v>186686.86</v>
      </c>
      <c r="F14" s="157">
        <f>SUM(F8:F13)</f>
        <v>252315.74</v>
      </c>
      <c r="G14" s="157">
        <f>SUM(G8:G13)</f>
        <v>193684.74000000002</v>
      </c>
      <c r="H14" s="157"/>
      <c r="I14" s="157"/>
      <c r="J14" s="157"/>
      <c r="K14" s="157"/>
      <c r="L14" s="157"/>
      <c r="M14" s="157"/>
      <c r="N14" s="157"/>
      <c r="O14" s="158">
        <f>SUM(O8:O13)</f>
        <v>1207847.28</v>
      </c>
      <c r="P14" s="159">
        <f>SUM(P8:P13)</f>
        <v>3029463.2839771886</v>
      </c>
      <c r="Q14" s="160">
        <f t="shared" si="1"/>
        <v>0.39870008868841433</v>
      </c>
      <c r="S14" s="1"/>
    </row>
    <row r="15" spans="1:20" ht="14.4" customHeight="1" x14ac:dyDescent="0.25">
      <c r="A15" s="161"/>
      <c r="B15" s="66"/>
      <c r="C15" s="161"/>
      <c r="D15" s="162"/>
      <c r="E15" s="162"/>
      <c r="F15" s="162"/>
      <c r="G15" s="162"/>
      <c r="H15" s="162"/>
      <c r="I15" s="162"/>
      <c r="J15" s="162"/>
      <c r="K15" s="162"/>
      <c r="L15" s="162"/>
      <c r="M15" s="162"/>
      <c r="N15" s="163"/>
      <c r="O15" s="161"/>
      <c r="P15" s="163"/>
      <c r="Q15" s="163"/>
    </row>
    <row r="16" spans="1:20" s="65" customFormat="1" ht="14.4" customHeight="1" x14ac:dyDescent="0.3">
      <c r="A16" s="120"/>
      <c r="B16" s="66"/>
      <c r="C16" s="623" t="s">
        <v>130</v>
      </c>
      <c r="D16" s="624"/>
      <c r="E16" s="624"/>
      <c r="F16" s="624"/>
      <c r="G16" s="624"/>
      <c r="H16" s="624"/>
      <c r="I16" s="624"/>
      <c r="J16" s="624"/>
      <c r="K16" s="624"/>
      <c r="L16" s="624"/>
      <c r="M16" s="624"/>
      <c r="N16" s="625"/>
      <c r="O16" s="626" t="s">
        <v>85</v>
      </c>
      <c r="P16" s="627"/>
      <c r="Q16" s="164" t="s">
        <v>40</v>
      </c>
    </row>
    <row r="17" spans="1:17" ht="14.4" customHeight="1" x14ac:dyDescent="0.3">
      <c r="A17" s="120"/>
      <c r="B17" s="134"/>
      <c r="C17" s="623"/>
      <c r="D17" s="624"/>
      <c r="E17" s="624"/>
      <c r="F17" s="624"/>
      <c r="G17" s="624"/>
      <c r="H17" s="624"/>
      <c r="I17" s="624"/>
      <c r="J17" s="624"/>
      <c r="K17" s="624"/>
      <c r="L17" s="624"/>
      <c r="M17" s="624"/>
      <c r="N17" s="625"/>
      <c r="O17" s="626"/>
      <c r="P17" s="627"/>
      <c r="Q17" s="164"/>
    </row>
    <row r="18" spans="1:17" ht="15" customHeight="1" x14ac:dyDescent="0.25">
      <c r="A18" s="621" t="s">
        <v>118</v>
      </c>
      <c r="B18" s="622"/>
      <c r="C18" s="142"/>
      <c r="D18" s="143"/>
      <c r="E18" s="143"/>
      <c r="F18" s="143"/>
      <c r="G18" s="143"/>
      <c r="H18" s="143"/>
      <c r="I18" s="143"/>
      <c r="J18" s="143"/>
      <c r="K18" s="143"/>
      <c r="L18" s="143"/>
      <c r="M18" s="143"/>
      <c r="N18" s="143"/>
      <c r="O18" s="144">
        <f>+O21+O20+O19</f>
        <v>824172.76846625004</v>
      </c>
      <c r="P18" s="165">
        <f t="shared" ref="P18:P25" si="2">ROUND(+P7*1.10231125,0)</f>
        <v>1674411</v>
      </c>
      <c r="Q18" s="166">
        <f>+O18/P18</f>
        <v>0.49221652776185182</v>
      </c>
    </row>
    <row r="19" spans="1:17" ht="15" customHeight="1" x14ac:dyDescent="0.25">
      <c r="A19" s="147" t="s">
        <v>119</v>
      </c>
      <c r="B19" s="87" t="s">
        <v>175</v>
      </c>
      <c r="C19" s="142">
        <f>C8*1.10231125</f>
        <v>244015.33447875001</v>
      </c>
      <c r="D19" s="143">
        <f>D8*1.10231125</f>
        <v>139983.60794875</v>
      </c>
      <c r="E19" s="143">
        <f>E8*1.10231125</f>
        <v>90584.631591249999</v>
      </c>
      <c r="F19" s="143">
        <f>F8*1.10231125</f>
        <v>105905.65565500001</v>
      </c>
      <c r="G19" s="143">
        <f>G8*1.10231125</f>
        <v>30363.16338125</v>
      </c>
      <c r="H19" s="143"/>
      <c r="I19" s="143"/>
      <c r="J19" s="143"/>
      <c r="K19" s="143"/>
      <c r="L19" s="143"/>
      <c r="M19" s="143"/>
      <c r="N19" s="143"/>
      <c r="O19" s="148">
        <f>+O8*1.10231125</f>
        <v>610852.39305499999</v>
      </c>
      <c r="P19" s="165">
        <f t="shared" si="2"/>
        <v>1229525</v>
      </c>
      <c r="Q19" s="166">
        <f t="shared" ref="Q19:Q25" si="3">+O19/P19</f>
        <v>0.49681982314715034</v>
      </c>
    </row>
    <row r="20" spans="1:17" ht="15" customHeight="1" x14ac:dyDescent="0.25">
      <c r="A20" s="147" t="s">
        <v>120</v>
      </c>
      <c r="B20" s="87" t="s">
        <v>121</v>
      </c>
      <c r="C20" s="142">
        <f t="shared" ref="C20:G24" si="4">C9*1.10231125</f>
        <v>66164.028158750007</v>
      </c>
      <c r="D20" s="143">
        <f t="shared" si="4"/>
        <v>1447.3346712500002</v>
      </c>
      <c r="E20" s="143">
        <f t="shared" si="4"/>
        <v>1633.6252725000002</v>
      </c>
      <c r="F20" s="143">
        <f t="shared" si="4"/>
        <v>62199.014592500003</v>
      </c>
      <c r="G20" s="143">
        <f t="shared" si="4"/>
        <v>1710.7870600000001</v>
      </c>
      <c r="H20" s="143"/>
      <c r="I20" s="143"/>
      <c r="J20" s="143"/>
      <c r="K20" s="143"/>
      <c r="L20" s="143"/>
      <c r="M20" s="143"/>
      <c r="N20" s="143"/>
      <c r="O20" s="148">
        <f t="shared" ref="O20:O25" si="5">+O9*1.10231125</f>
        <v>133154.78975500001</v>
      </c>
      <c r="P20" s="165">
        <f t="shared" si="2"/>
        <v>208388</v>
      </c>
      <c r="Q20" s="166">
        <f t="shared" si="3"/>
        <v>0.6389753236990614</v>
      </c>
    </row>
    <row r="21" spans="1:17" ht="15" customHeight="1" x14ac:dyDescent="0.25">
      <c r="A21" s="147" t="s">
        <v>122</v>
      </c>
      <c r="B21" s="87" t="s">
        <v>123</v>
      </c>
      <c r="C21" s="142">
        <f t="shared" si="4"/>
        <v>26402.559060000003</v>
      </c>
      <c r="D21" s="143">
        <f t="shared" si="4"/>
        <v>14987.023755</v>
      </c>
      <c r="E21" s="143">
        <f t="shared" si="4"/>
        <v>10259.21080375</v>
      </c>
      <c r="F21" s="143">
        <f t="shared" si="4"/>
        <v>16436.563048750002</v>
      </c>
      <c r="G21" s="143">
        <f t="shared" si="4"/>
        <v>12080.228988750001</v>
      </c>
      <c r="H21" s="143"/>
      <c r="I21" s="143"/>
      <c r="J21" s="143"/>
      <c r="K21" s="143"/>
      <c r="L21" s="143"/>
      <c r="M21" s="143"/>
      <c r="N21" s="143"/>
      <c r="O21" s="148">
        <f t="shared" si="5"/>
        <v>80165.585656250012</v>
      </c>
      <c r="P21" s="165">
        <f t="shared" si="2"/>
        <v>236499</v>
      </c>
      <c r="Q21" s="166">
        <f t="shared" si="3"/>
        <v>0.33896796881276459</v>
      </c>
    </row>
    <row r="22" spans="1:17" ht="15" customHeight="1" x14ac:dyDescent="0.25">
      <c r="A22" s="153" t="s">
        <v>241</v>
      </c>
      <c r="B22" s="87" t="s">
        <v>124</v>
      </c>
      <c r="C22" s="142">
        <f t="shared" si="4"/>
        <v>30214.351362500001</v>
      </c>
      <c r="D22" s="143">
        <f t="shared" si="4"/>
        <v>61959.813051250007</v>
      </c>
      <c r="E22" s="143">
        <f t="shared" si="4"/>
        <v>63231.880233750002</v>
      </c>
      <c r="F22" s="143">
        <f t="shared" si="4"/>
        <v>62793.160356250002</v>
      </c>
      <c r="G22" s="143">
        <f t="shared" si="4"/>
        <v>0</v>
      </c>
      <c r="H22" s="143"/>
      <c r="I22" s="143"/>
      <c r="J22" s="143"/>
      <c r="K22" s="143"/>
      <c r="L22" s="143"/>
      <c r="M22" s="143"/>
      <c r="N22" s="143"/>
      <c r="O22" s="148">
        <f t="shared" si="5"/>
        <v>218199.20500375002</v>
      </c>
      <c r="P22" s="165">
        <f t="shared" si="2"/>
        <v>350000</v>
      </c>
      <c r="Q22" s="166">
        <f t="shared" si="3"/>
        <v>0.62342630001071431</v>
      </c>
    </row>
    <row r="23" spans="1:17" ht="15" customHeight="1" x14ac:dyDescent="0.25">
      <c r="A23" s="167" t="s">
        <v>125</v>
      </c>
      <c r="B23" s="168" t="s">
        <v>176</v>
      </c>
      <c r="C23" s="142">
        <f t="shared" si="4"/>
        <v>14764.533252300002</v>
      </c>
      <c r="D23" s="143">
        <f t="shared" si="4"/>
        <v>22975.230875275003</v>
      </c>
      <c r="E23" s="143">
        <f t="shared" si="4"/>
        <v>34563.917231425003</v>
      </c>
      <c r="F23" s="143">
        <f t="shared" si="4"/>
        <v>18670.661351575003</v>
      </c>
      <c r="G23" s="143">
        <f t="shared" si="4"/>
        <v>155437.72507282504</v>
      </c>
      <c r="H23" s="143"/>
      <c r="I23" s="143"/>
      <c r="J23" s="143"/>
      <c r="K23" s="143"/>
      <c r="L23" s="143"/>
      <c r="M23" s="143"/>
      <c r="N23" s="143"/>
      <c r="O23" s="148">
        <f t="shared" si="5"/>
        <v>246412.06778340004</v>
      </c>
      <c r="P23" s="165">
        <f t="shared" si="2"/>
        <v>1165000</v>
      </c>
      <c r="Q23" s="453">
        <f t="shared" si="3"/>
        <v>0.21151250453510734</v>
      </c>
    </row>
    <row r="24" spans="1:17" ht="14.4" customHeight="1" x14ac:dyDescent="0.25">
      <c r="A24" s="120"/>
      <c r="B24" s="155" t="s">
        <v>268</v>
      </c>
      <c r="C24" s="142">
        <f t="shared" si="4"/>
        <v>5168.73745125</v>
      </c>
      <c r="D24" s="143">
        <f t="shared" si="4"/>
        <v>5922.7183462500006</v>
      </c>
      <c r="E24" s="143">
        <f t="shared" si="4"/>
        <v>5513.7608725</v>
      </c>
      <c r="F24" s="143">
        <f t="shared" si="4"/>
        <v>12125.42375</v>
      </c>
      <c r="G24" s="143">
        <f t="shared" si="4"/>
        <v>13908.963352500001</v>
      </c>
      <c r="H24" s="143"/>
      <c r="I24" s="143"/>
      <c r="J24" s="143"/>
      <c r="K24" s="143"/>
      <c r="L24" s="143"/>
      <c r="M24" s="143"/>
      <c r="N24" s="143"/>
      <c r="O24" s="148">
        <f t="shared" si="5"/>
        <v>42639.603772500006</v>
      </c>
      <c r="P24" s="165">
        <f t="shared" si="2"/>
        <v>150000</v>
      </c>
      <c r="Q24" s="166">
        <f t="shared" si="3"/>
        <v>0.28426402515000004</v>
      </c>
    </row>
    <row r="25" spans="1:17" ht="15" customHeight="1" x14ac:dyDescent="0.25">
      <c r="A25" s="125"/>
      <c r="B25" s="169" t="s">
        <v>35</v>
      </c>
      <c r="C25" s="170">
        <f>SUM(C19:C24)</f>
        <v>386729.54376355006</v>
      </c>
      <c r="D25" s="171">
        <f>SUM(D19:D24)</f>
        <v>247275.72864777502</v>
      </c>
      <c r="E25" s="171">
        <f>SUM(E19:E24)</f>
        <v>205787.02600517499</v>
      </c>
      <c r="F25" s="171">
        <f>SUM(F19:F24)</f>
        <v>278130.47875407501</v>
      </c>
      <c r="G25" s="171">
        <f>SUM(G19:G24)</f>
        <v>213500.86785532505</v>
      </c>
      <c r="H25" s="171"/>
      <c r="I25" s="171"/>
      <c r="J25" s="171"/>
      <c r="K25" s="171"/>
      <c r="L25" s="171"/>
      <c r="M25" s="171"/>
      <c r="N25" s="171"/>
      <c r="O25" s="158">
        <f t="shared" si="5"/>
        <v>1331423.6450259001</v>
      </c>
      <c r="P25" s="172">
        <f t="shared" si="2"/>
        <v>3339411</v>
      </c>
      <c r="Q25" s="173">
        <f t="shared" si="3"/>
        <v>0.3987001435360607</v>
      </c>
    </row>
    <row r="26" spans="1:17" ht="11.4" customHeight="1" x14ac:dyDescent="0.25">
      <c r="A26" s="66"/>
      <c r="B26" s="66"/>
      <c r="C26" s="66"/>
      <c r="D26" s="66"/>
      <c r="E26" s="66"/>
      <c r="F26" s="66"/>
      <c r="G26" s="66"/>
      <c r="H26" s="66"/>
      <c r="I26" s="66"/>
      <c r="J26" s="66"/>
      <c r="K26" s="66"/>
      <c r="L26" s="66"/>
      <c r="M26" s="66"/>
      <c r="N26" s="66"/>
      <c r="O26" s="66"/>
      <c r="P26" s="66"/>
      <c r="Q26" s="66"/>
    </row>
    <row r="27" spans="1:17" ht="16.2" customHeight="1" x14ac:dyDescent="0.25">
      <c r="A27" s="66" t="s">
        <v>177</v>
      </c>
      <c r="B27" s="87"/>
      <c r="C27" s="87"/>
      <c r="D27" s="66"/>
      <c r="E27" s="66"/>
      <c r="F27" s="66"/>
      <c r="G27" s="66"/>
      <c r="H27" s="66"/>
      <c r="I27" s="174"/>
      <c r="J27" s="66"/>
      <c r="K27" s="66"/>
      <c r="L27" s="66"/>
      <c r="M27" s="66"/>
      <c r="N27" s="66"/>
      <c r="O27" s="66"/>
      <c r="P27" s="90"/>
      <c r="Q27" s="90"/>
    </row>
    <row r="28" spans="1:17" ht="16.2" customHeight="1" x14ac:dyDescent="0.25">
      <c r="A28" s="66" t="s">
        <v>126</v>
      </c>
      <c r="B28" s="87"/>
      <c r="C28" s="87"/>
      <c r="D28" s="66"/>
      <c r="E28" s="66"/>
      <c r="F28" s="66"/>
      <c r="G28" s="66"/>
      <c r="H28" s="66"/>
      <c r="I28" s="66"/>
      <c r="J28" s="66"/>
      <c r="K28" s="66"/>
      <c r="L28" s="66"/>
      <c r="M28" s="66"/>
      <c r="N28" s="66"/>
      <c r="O28" s="91"/>
      <c r="P28" s="92"/>
      <c r="Q28" s="92"/>
    </row>
    <row r="29" spans="1:17" s="74" customFormat="1" ht="16.2" customHeight="1" x14ac:dyDescent="0.25">
      <c r="A29" s="66" t="s">
        <v>149</v>
      </c>
      <c r="B29" s="87"/>
      <c r="C29" s="87"/>
      <c r="D29" s="66"/>
      <c r="E29" s="66"/>
      <c r="F29" s="66"/>
      <c r="G29" s="66"/>
      <c r="H29" s="66"/>
      <c r="I29" s="66"/>
      <c r="J29" s="66"/>
      <c r="K29" s="66"/>
      <c r="L29" s="66"/>
      <c r="M29" s="66"/>
      <c r="N29" s="66"/>
      <c r="O29" s="395"/>
      <c r="P29" s="92"/>
      <c r="Q29" s="92"/>
    </row>
    <row r="30" spans="1:17" ht="16.2" customHeight="1" x14ac:dyDescent="0.25">
      <c r="A30" s="66" t="s">
        <v>131</v>
      </c>
      <c r="B30" s="87"/>
      <c r="C30" s="175"/>
      <c r="D30" s="66"/>
      <c r="E30" s="176"/>
      <c r="F30" s="66"/>
      <c r="G30" s="176"/>
      <c r="H30" s="66"/>
      <c r="I30" s="66"/>
      <c r="J30" s="66"/>
      <c r="K30" s="66"/>
      <c r="L30" s="66"/>
      <c r="M30" s="66"/>
      <c r="N30" s="66"/>
      <c r="O30" s="66"/>
      <c r="P30" s="93"/>
      <c r="Q30" s="93"/>
    </row>
    <row r="31" spans="1:17" x14ac:dyDescent="0.25">
      <c r="A31" s="76"/>
      <c r="B31" s="76"/>
      <c r="C31" s="76"/>
      <c r="D31" s="76"/>
      <c r="E31" s="76"/>
      <c r="F31" s="76"/>
      <c r="G31" s="76"/>
      <c r="H31" s="76"/>
      <c r="I31" s="76"/>
      <c r="O31" s="78"/>
    </row>
    <row r="32" spans="1:17" x14ac:dyDescent="0.25">
      <c r="A32" s="76"/>
      <c r="B32" s="76"/>
      <c r="C32" s="76"/>
      <c r="D32" s="76"/>
      <c r="E32" s="76"/>
      <c r="F32" s="76"/>
      <c r="G32" s="76"/>
      <c r="H32" s="76"/>
      <c r="I32" s="76"/>
      <c r="O32" s="78"/>
    </row>
    <row r="33" spans="15:15" x14ac:dyDescent="0.25">
      <c r="O33" s="78"/>
    </row>
  </sheetData>
  <mergeCells count="10">
    <mergeCell ref="A7:B7"/>
    <mergeCell ref="C2:E2"/>
    <mergeCell ref="F2:N2"/>
    <mergeCell ref="C5:N5"/>
    <mergeCell ref="O5:P5"/>
    <mergeCell ref="A18:B18"/>
    <mergeCell ref="C17:N17"/>
    <mergeCell ref="O17:P17"/>
    <mergeCell ref="C16:N16"/>
    <mergeCell ref="O16:P16"/>
  </mergeCells>
  <pageMargins left="0.5" right="0.17" top="1" bottom="0.17" header="0.3" footer="0.17"/>
  <pageSetup scale="72"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29"/>
  <sheetViews>
    <sheetView zoomScaleNormal="100" workbookViewId="0">
      <selection sqref="A1:N28"/>
    </sheetView>
  </sheetViews>
  <sheetFormatPr defaultRowHeight="13.2" x14ac:dyDescent="0.25"/>
  <cols>
    <col min="1" max="1" width="28.33203125" customWidth="1"/>
    <col min="2" max="6" width="9.6640625" customWidth="1"/>
    <col min="7" max="7" width="9.44140625" style="28" customWidth="1"/>
    <col min="8" max="13" width="9.44140625" customWidth="1"/>
    <col min="14" max="14" width="15.6640625" customWidth="1"/>
    <col min="15" max="15" width="10.33203125" customWidth="1"/>
    <col min="17" max="17" width="10.109375" bestFit="1" customWidth="1"/>
    <col min="18" max="18" width="9.109375" bestFit="1" customWidth="1"/>
  </cols>
  <sheetData>
    <row r="1" spans="1:20" s="41" customFormat="1" ht="21.15" customHeight="1" x14ac:dyDescent="0.25">
      <c r="A1" s="636" t="s">
        <v>265</v>
      </c>
      <c r="B1" s="637"/>
      <c r="C1" s="637"/>
      <c r="D1" s="638"/>
      <c r="E1" s="638"/>
      <c r="F1" s="638"/>
      <c r="G1" s="638"/>
      <c r="H1" s="638"/>
      <c r="I1" s="638"/>
      <c r="J1" s="638"/>
      <c r="K1" s="638"/>
      <c r="L1" s="638"/>
      <c r="M1" s="638"/>
      <c r="N1" s="638"/>
    </row>
    <row r="2" spans="1:20" ht="31.65" customHeight="1" x14ac:dyDescent="0.25">
      <c r="A2" s="206"/>
      <c r="B2" s="207" t="s">
        <v>251</v>
      </c>
      <c r="C2" s="207" t="s">
        <v>273</v>
      </c>
      <c r="D2" s="207" t="s">
        <v>288</v>
      </c>
      <c r="E2" s="402" t="s">
        <v>274</v>
      </c>
      <c r="F2" s="207" t="s">
        <v>289</v>
      </c>
      <c r="G2" s="207" t="s">
        <v>219</v>
      </c>
      <c r="H2" s="207" t="s">
        <v>220</v>
      </c>
      <c r="I2" s="207" t="s">
        <v>221</v>
      </c>
      <c r="J2" s="402" t="s">
        <v>222</v>
      </c>
      <c r="K2" s="207" t="s">
        <v>223</v>
      </c>
      <c r="L2" s="207" t="s">
        <v>224</v>
      </c>
      <c r="M2" s="208" t="s">
        <v>225</v>
      </c>
      <c r="N2" s="209" t="s">
        <v>213</v>
      </c>
    </row>
    <row r="3" spans="1:20" s="74" customFormat="1" ht="18" customHeight="1" x14ac:dyDescent="0.25">
      <c r="A3" s="180"/>
      <c r="B3" s="640" t="s">
        <v>68</v>
      </c>
      <c r="C3" s="641"/>
      <c r="D3" s="641"/>
      <c r="E3" s="641"/>
      <c r="F3" s="641"/>
      <c r="G3" s="641"/>
      <c r="H3" s="641"/>
      <c r="I3" s="641"/>
      <c r="J3" s="641"/>
      <c r="K3" s="641"/>
      <c r="L3" s="641"/>
      <c r="M3" s="642"/>
      <c r="N3" s="181"/>
    </row>
    <row r="4" spans="1:20" ht="15.6" customHeight="1" x14ac:dyDescent="0.25">
      <c r="A4" s="182" t="s">
        <v>44</v>
      </c>
      <c r="B4" s="183"/>
      <c r="C4" s="184"/>
      <c r="D4" s="184"/>
      <c r="E4" s="184"/>
      <c r="F4" s="185"/>
      <c r="G4" s="184"/>
      <c r="H4" s="184"/>
      <c r="I4" s="84"/>
      <c r="J4" s="84"/>
      <c r="K4" s="186"/>
      <c r="L4" s="186"/>
      <c r="M4" s="187"/>
      <c r="N4" s="188"/>
    </row>
    <row r="5" spans="1:20" ht="15.6" customHeight="1" x14ac:dyDescent="0.25">
      <c r="A5" s="189" t="s">
        <v>73</v>
      </c>
      <c r="B5" s="190">
        <v>4950</v>
      </c>
      <c r="C5" s="191">
        <v>10000</v>
      </c>
      <c r="D5" s="191">
        <v>0</v>
      </c>
      <c r="E5" s="192"/>
      <c r="F5" s="191"/>
      <c r="G5" s="193"/>
      <c r="H5" s="184"/>
      <c r="I5" s="84"/>
      <c r="J5" s="84"/>
      <c r="K5" s="411"/>
      <c r="L5" s="186"/>
      <c r="M5" s="187"/>
      <c r="N5" s="188">
        <f>SUM(B5:M5)</f>
        <v>14950</v>
      </c>
      <c r="S5" s="75"/>
    </row>
    <row r="6" spans="1:20" ht="15.6" customHeight="1" x14ac:dyDescent="0.25">
      <c r="A6" s="189" t="s">
        <v>74</v>
      </c>
      <c r="B6" s="190">
        <v>984</v>
      </c>
      <c r="C6" s="191">
        <v>1660</v>
      </c>
      <c r="D6" s="191">
        <v>0</v>
      </c>
      <c r="E6" s="192"/>
      <c r="F6" s="191"/>
      <c r="G6" s="193"/>
      <c r="H6" s="184"/>
      <c r="I6" s="84"/>
      <c r="J6" s="84"/>
      <c r="K6" s="411"/>
      <c r="L6" s="186"/>
      <c r="M6" s="187"/>
      <c r="N6" s="188">
        <f t="shared" ref="N6:N21" si="0">SUM(B6:M6)</f>
        <v>2644</v>
      </c>
      <c r="R6" s="75"/>
      <c r="S6" s="75"/>
    </row>
    <row r="7" spans="1:20" ht="15.6" customHeight="1" x14ac:dyDescent="0.25">
      <c r="A7" s="189" t="s">
        <v>75</v>
      </c>
      <c r="B7" s="190">
        <v>3746</v>
      </c>
      <c r="C7" s="191">
        <v>5307</v>
      </c>
      <c r="D7" s="191">
        <v>5643</v>
      </c>
      <c r="E7" s="192"/>
      <c r="F7" s="191"/>
      <c r="G7" s="193"/>
      <c r="H7" s="184"/>
      <c r="I7" s="184"/>
      <c r="J7" s="84"/>
      <c r="K7" s="411"/>
      <c r="L7" s="186"/>
      <c r="M7" s="187"/>
      <c r="N7" s="188">
        <f t="shared" si="0"/>
        <v>14696</v>
      </c>
      <c r="Q7" s="78"/>
      <c r="R7" s="75"/>
      <c r="S7" s="75"/>
    </row>
    <row r="8" spans="1:20" s="74" customFormat="1" ht="15.6" customHeight="1" x14ac:dyDescent="0.25">
      <c r="A8" s="189" t="s">
        <v>161</v>
      </c>
      <c r="B8" s="190">
        <v>0</v>
      </c>
      <c r="C8" s="191">
        <v>0</v>
      </c>
      <c r="D8" s="191">
        <v>0</v>
      </c>
      <c r="E8" s="192"/>
      <c r="F8" s="191"/>
      <c r="G8" s="193"/>
      <c r="H8" s="184"/>
      <c r="I8" s="184"/>
      <c r="J8" s="84"/>
      <c r="K8" s="411"/>
      <c r="L8" s="186"/>
      <c r="M8" s="187"/>
      <c r="N8" s="188">
        <f t="shared" si="0"/>
        <v>0</v>
      </c>
      <c r="Q8" s="78"/>
      <c r="R8" s="75"/>
      <c r="S8" s="75"/>
    </row>
    <row r="9" spans="1:20" ht="15.6" customHeight="1" x14ac:dyDescent="0.25">
      <c r="A9" s="189" t="s">
        <v>76</v>
      </c>
      <c r="B9" s="190">
        <v>0</v>
      </c>
      <c r="C9" s="191">
        <v>0</v>
      </c>
      <c r="D9" s="191">
        <v>0</v>
      </c>
      <c r="E9" s="192"/>
      <c r="F9" s="191"/>
      <c r="G9" s="193"/>
      <c r="H9" s="184"/>
      <c r="I9" s="84"/>
      <c r="J9" s="84"/>
      <c r="K9" s="411"/>
      <c r="L9" s="186"/>
      <c r="M9" s="187"/>
      <c r="N9" s="188">
        <f t="shared" si="0"/>
        <v>0</v>
      </c>
      <c r="Q9" s="78"/>
      <c r="R9" s="75"/>
      <c r="S9" s="74"/>
      <c r="T9" s="41"/>
    </row>
    <row r="10" spans="1:20" ht="15.6" customHeight="1" x14ac:dyDescent="0.25">
      <c r="A10" s="403" t="s">
        <v>209</v>
      </c>
      <c r="B10" s="194">
        <v>0</v>
      </c>
      <c r="C10" s="191">
        <v>0</v>
      </c>
      <c r="D10" s="191">
        <v>0</v>
      </c>
      <c r="E10" s="192"/>
      <c r="F10" s="195"/>
      <c r="G10" s="193"/>
      <c r="H10" s="184"/>
      <c r="I10" s="84"/>
      <c r="J10" s="84"/>
      <c r="K10" s="411"/>
      <c r="L10" s="186"/>
      <c r="M10" s="187"/>
      <c r="N10" s="188">
        <f t="shared" si="0"/>
        <v>0</v>
      </c>
      <c r="P10" s="38"/>
      <c r="Q10" s="78"/>
      <c r="R10" s="74"/>
      <c r="S10" s="75"/>
    </row>
    <row r="11" spans="1:20" s="74" customFormat="1" ht="15.6" customHeight="1" x14ac:dyDescent="0.25">
      <c r="A11" s="189" t="s">
        <v>160</v>
      </c>
      <c r="B11" s="194">
        <v>88</v>
      </c>
      <c r="C11" s="191">
        <v>52</v>
      </c>
      <c r="D11" s="191">
        <v>35</v>
      </c>
      <c r="E11" s="192"/>
      <c r="F11" s="195"/>
      <c r="G11" s="193"/>
      <c r="H11" s="184"/>
      <c r="I11" s="84"/>
      <c r="J11" s="84"/>
      <c r="K11" s="411"/>
      <c r="L11" s="186"/>
      <c r="M11" s="187"/>
      <c r="N11" s="188">
        <f t="shared" si="0"/>
        <v>175</v>
      </c>
      <c r="P11" s="77"/>
      <c r="Q11" s="78"/>
      <c r="S11" s="75"/>
    </row>
    <row r="12" spans="1:20" ht="15.6" customHeight="1" x14ac:dyDescent="0.25">
      <c r="A12" s="189" t="s">
        <v>77</v>
      </c>
      <c r="B12" s="190">
        <v>1672</v>
      </c>
      <c r="C12" s="191">
        <v>1624</v>
      </c>
      <c r="D12" s="191">
        <v>2328</v>
      </c>
      <c r="E12" s="196"/>
      <c r="F12" s="195"/>
      <c r="G12" s="193"/>
      <c r="H12" s="184"/>
      <c r="I12" s="84"/>
      <c r="J12" s="84"/>
      <c r="K12" s="411"/>
      <c r="L12" s="186"/>
      <c r="M12" s="187"/>
      <c r="N12" s="188">
        <f t="shared" si="0"/>
        <v>5624</v>
      </c>
      <c r="Q12" s="78"/>
      <c r="R12" s="74"/>
      <c r="S12" s="75"/>
    </row>
    <row r="13" spans="1:20" ht="15.6" customHeight="1" x14ac:dyDescent="0.25">
      <c r="A13" s="189" t="s">
        <v>78</v>
      </c>
      <c r="B13" s="190">
        <v>61</v>
      </c>
      <c r="C13" s="191">
        <v>400</v>
      </c>
      <c r="D13" s="191">
        <v>1750</v>
      </c>
      <c r="E13" s="192"/>
      <c r="F13" s="191"/>
      <c r="G13" s="193"/>
      <c r="H13" s="184"/>
      <c r="I13" s="84"/>
      <c r="J13" s="84"/>
      <c r="K13" s="411"/>
      <c r="L13" s="186"/>
      <c r="M13" s="187"/>
      <c r="N13" s="188">
        <f t="shared" si="0"/>
        <v>2211</v>
      </c>
      <c r="R13" s="74"/>
      <c r="S13" s="75"/>
    </row>
    <row r="14" spans="1:20" ht="15.6" customHeight="1" x14ac:dyDescent="0.25">
      <c r="A14" s="189" t="s">
        <v>79</v>
      </c>
      <c r="B14" s="190">
        <v>96</v>
      </c>
      <c r="C14" s="191">
        <v>86</v>
      </c>
      <c r="D14" s="191">
        <v>351</v>
      </c>
      <c r="E14" s="196"/>
      <c r="F14" s="195"/>
      <c r="G14" s="193"/>
      <c r="H14" s="184"/>
      <c r="I14" s="84"/>
      <c r="J14" s="84"/>
      <c r="K14" s="411"/>
      <c r="L14" s="186"/>
      <c r="M14" s="187"/>
      <c r="N14" s="188">
        <f t="shared" si="0"/>
        <v>533</v>
      </c>
      <c r="P14" s="38"/>
      <c r="Q14" s="78"/>
    </row>
    <row r="15" spans="1:20" s="65" customFormat="1" ht="15.6" customHeight="1" x14ac:dyDescent="0.25">
      <c r="A15" s="403" t="s">
        <v>210</v>
      </c>
      <c r="B15" s="190">
        <v>100</v>
      </c>
      <c r="C15" s="191">
        <v>0</v>
      </c>
      <c r="D15" s="191">
        <v>0</v>
      </c>
      <c r="E15" s="196"/>
      <c r="F15" s="195"/>
      <c r="G15" s="193"/>
      <c r="H15" s="184"/>
      <c r="I15" s="84"/>
      <c r="J15" s="84"/>
      <c r="K15" s="411"/>
      <c r="L15" s="186"/>
      <c r="M15" s="187"/>
      <c r="N15" s="188">
        <f t="shared" si="0"/>
        <v>100</v>
      </c>
      <c r="P15" s="38"/>
      <c r="Q15" s="116"/>
      <c r="R15" s="77"/>
    </row>
    <row r="16" spans="1:20" ht="15.6" customHeight="1" x14ac:dyDescent="0.25">
      <c r="A16" s="189" t="s">
        <v>80</v>
      </c>
      <c r="B16" s="190">
        <v>596</v>
      </c>
      <c r="C16" s="191">
        <v>0</v>
      </c>
      <c r="D16" s="191">
        <v>0</v>
      </c>
      <c r="E16" s="196"/>
      <c r="F16" s="195"/>
      <c r="G16" s="193"/>
      <c r="H16" s="184"/>
      <c r="I16" s="184"/>
      <c r="J16" s="184"/>
      <c r="K16" s="411"/>
      <c r="L16" s="186"/>
      <c r="M16" s="187"/>
      <c r="N16" s="188">
        <f t="shared" si="0"/>
        <v>596</v>
      </c>
      <c r="P16" s="77"/>
      <c r="Q16" s="116"/>
      <c r="R16" s="75"/>
      <c r="S16" s="81"/>
    </row>
    <row r="17" spans="1:19" s="65" customFormat="1" ht="15.6" customHeight="1" x14ac:dyDescent="0.25">
      <c r="A17" s="189" t="s">
        <v>129</v>
      </c>
      <c r="B17" s="190">
        <v>0</v>
      </c>
      <c r="C17" s="191">
        <v>0</v>
      </c>
      <c r="D17" s="191">
        <v>19305</v>
      </c>
      <c r="E17" s="196"/>
      <c r="F17" s="86"/>
      <c r="G17" s="193"/>
      <c r="H17" s="184"/>
      <c r="I17" s="184"/>
      <c r="J17" s="184"/>
      <c r="K17" s="411"/>
      <c r="L17" s="186"/>
      <c r="M17" s="187"/>
      <c r="N17" s="188">
        <f t="shared" si="0"/>
        <v>19305</v>
      </c>
      <c r="Q17" s="116"/>
      <c r="R17" s="77"/>
      <c r="S17" s="78"/>
    </row>
    <row r="18" spans="1:19" s="65" customFormat="1" ht="15.6" customHeight="1" x14ac:dyDescent="0.25">
      <c r="A18" s="189" t="s">
        <v>132</v>
      </c>
      <c r="B18" s="190">
        <v>0</v>
      </c>
      <c r="C18" s="191">
        <v>76</v>
      </c>
      <c r="D18" s="191">
        <v>0</v>
      </c>
      <c r="E18" s="196"/>
      <c r="F18" s="195"/>
      <c r="G18" s="193"/>
      <c r="H18" s="184"/>
      <c r="I18" s="184"/>
      <c r="J18" s="184"/>
      <c r="K18" s="411"/>
      <c r="L18" s="186"/>
      <c r="M18" s="187"/>
      <c r="N18" s="188">
        <f t="shared" si="0"/>
        <v>76</v>
      </c>
      <c r="R18" s="117"/>
      <c r="S18" s="81"/>
    </row>
    <row r="19" spans="1:19" ht="15.6" customHeight="1" x14ac:dyDescent="0.25">
      <c r="A19" s="189" t="s">
        <v>109</v>
      </c>
      <c r="B19" s="190">
        <v>343</v>
      </c>
      <c r="C19" s="191">
        <v>458</v>
      </c>
      <c r="D19" s="191">
        <v>169</v>
      </c>
      <c r="E19" s="196"/>
      <c r="F19" s="195"/>
      <c r="G19" s="193"/>
      <c r="H19" s="184"/>
      <c r="I19" s="184"/>
      <c r="J19" s="184"/>
      <c r="K19" s="411"/>
      <c r="L19" s="186"/>
      <c r="M19" s="187"/>
      <c r="N19" s="188">
        <f t="shared" si="0"/>
        <v>970</v>
      </c>
    </row>
    <row r="20" spans="1:19" ht="14.4" customHeight="1" x14ac:dyDescent="0.25">
      <c r="A20" s="197"/>
      <c r="B20" s="190"/>
      <c r="C20" s="191"/>
      <c r="D20" s="191"/>
      <c r="E20" s="196"/>
      <c r="F20" s="196"/>
      <c r="G20" s="198"/>
      <c r="H20" s="184"/>
      <c r="I20" s="84"/>
      <c r="J20" s="84"/>
      <c r="K20" s="411"/>
      <c r="L20" s="186"/>
      <c r="M20" s="187"/>
      <c r="N20" s="188">
        <f t="shared" si="0"/>
        <v>0</v>
      </c>
    </row>
    <row r="21" spans="1:19" ht="15.6" customHeight="1" x14ac:dyDescent="0.25">
      <c r="A21" s="199" t="s">
        <v>84</v>
      </c>
      <c r="B21" s="200">
        <f>SUM(B5:B20)</f>
        <v>12636</v>
      </c>
      <c r="C21" s="200">
        <f>SUM(C5:C20)</f>
        <v>19663</v>
      </c>
      <c r="D21" s="200">
        <f>SUM(D5:D20)</f>
        <v>29581</v>
      </c>
      <c r="E21" s="200">
        <v>15979</v>
      </c>
      <c r="F21" s="200">
        <v>133029</v>
      </c>
      <c r="G21" s="200"/>
      <c r="H21" s="200"/>
      <c r="I21" s="200"/>
      <c r="J21" s="200"/>
      <c r="K21" s="200"/>
      <c r="L21" s="201"/>
      <c r="M21" s="201"/>
      <c r="N21" s="188">
        <f t="shared" si="0"/>
        <v>210888</v>
      </c>
      <c r="O21" s="1"/>
      <c r="R21" s="77"/>
      <c r="S21" s="75"/>
    </row>
    <row r="22" spans="1:19" ht="15.6" x14ac:dyDescent="0.35">
      <c r="A22" s="202" t="s">
        <v>266</v>
      </c>
      <c r="B22" s="203">
        <f t="shared" ref="B22:F22" si="1">B21*1.06</f>
        <v>13394.16</v>
      </c>
      <c r="C22" s="204">
        <f t="shared" si="1"/>
        <v>20842.780000000002</v>
      </c>
      <c r="D22" s="204">
        <f t="shared" si="1"/>
        <v>31355.86</v>
      </c>
      <c r="E22" s="204">
        <f t="shared" si="1"/>
        <v>16937.740000000002</v>
      </c>
      <c r="F22" s="204">
        <f t="shared" si="1"/>
        <v>141010.74000000002</v>
      </c>
      <c r="G22" s="204"/>
      <c r="H22" s="204"/>
      <c r="I22" s="204"/>
      <c r="J22" s="204"/>
      <c r="K22" s="204"/>
      <c r="L22" s="204"/>
      <c r="M22" s="204"/>
      <c r="N22" s="414">
        <f>SUM(B22:M22)</f>
        <v>223541.28000000003</v>
      </c>
      <c r="S22" s="77"/>
    </row>
    <row r="23" spans="1:19" ht="10.199999999999999" customHeight="1" x14ac:dyDescent="0.3">
      <c r="A23" s="94"/>
      <c r="B23" s="95"/>
      <c r="C23" s="95"/>
      <c r="D23" s="95"/>
      <c r="E23" s="96"/>
      <c r="F23" s="95"/>
      <c r="G23" s="96"/>
      <c r="H23" s="95"/>
      <c r="I23" s="95"/>
      <c r="J23" s="95"/>
      <c r="K23" s="95"/>
      <c r="L23" s="95"/>
      <c r="M23" s="95"/>
      <c r="N23" s="97"/>
      <c r="R23" s="77"/>
    </row>
    <row r="24" spans="1:19" s="71" customFormat="1" ht="15" customHeight="1" x14ac:dyDescent="0.25">
      <c r="A24" s="635" t="s">
        <v>178</v>
      </c>
      <c r="B24" s="635"/>
      <c r="C24" s="635"/>
      <c r="D24" s="635"/>
      <c r="E24" s="635"/>
      <c r="F24" s="295"/>
      <c r="G24" s="390"/>
      <c r="H24" s="295"/>
      <c r="I24" s="295"/>
      <c r="J24" s="295"/>
      <c r="K24" s="295"/>
      <c r="L24" s="295"/>
      <c r="M24" s="295"/>
      <c r="N24" s="295"/>
      <c r="R24" s="400"/>
    </row>
    <row r="25" spans="1:19" s="7" customFormat="1" ht="15" customHeight="1" x14ac:dyDescent="0.25">
      <c r="A25" s="639" t="s">
        <v>190</v>
      </c>
      <c r="B25" s="639"/>
      <c r="C25" s="639"/>
      <c r="D25" s="639"/>
      <c r="E25" s="639"/>
      <c r="F25" s="639"/>
      <c r="G25" s="639"/>
      <c r="H25" s="639"/>
      <c r="I25" s="639"/>
      <c r="J25" s="639"/>
      <c r="K25" s="639"/>
      <c r="L25" s="639"/>
      <c r="M25" s="639"/>
      <c r="N25" s="639"/>
    </row>
    <row r="26" spans="1:19" s="7" customFormat="1" ht="14.4" customHeight="1" x14ac:dyDescent="0.25">
      <c r="A26" s="639"/>
      <c r="B26" s="639"/>
      <c r="C26" s="639"/>
      <c r="D26" s="639"/>
      <c r="E26" s="639"/>
      <c r="F26" s="639"/>
      <c r="G26" s="639"/>
      <c r="H26" s="639"/>
      <c r="I26" s="639"/>
      <c r="J26" s="639"/>
      <c r="K26" s="639"/>
      <c r="L26" s="639"/>
      <c r="M26" s="639"/>
      <c r="N26" s="639"/>
    </row>
    <row r="27" spans="1:19" s="71" customFormat="1" ht="14.4" customHeight="1" x14ac:dyDescent="0.25">
      <c r="A27" s="635" t="s">
        <v>107</v>
      </c>
      <c r="B27" s="635"/>
      <c r="C27" s="635"/>
      <c r="D27" s="635"/>
      <c r="E27" s="635"/>
      <c r="F27" s="635"/>
      <c r="G27" s="635"/>
      <c r="H27" s="392"/>
      <c r="I27" s="295"/>
      <c r="J27" s="295"/>
      <c r="K27" s="295"/>
      <c r="L27" s="295"/>
      <c r="M27" s="295"/>
      <c r="N27" s="393"/>
    </row>
    <row r="28" spans="1:19" s="71" customFormat="1" ht="14.25" customHeight="1" x14ac:dyDescent="0.25">
      <c r="A28" s="635" t="s">
        <v>206</v>
      </c>
      <c r="B28" s="635"/>
      <c r="C28" s="635"/>
      <c r="D28" s="635"/>
      <c r="E28" s="295"/>
      <c r="F28" s="295"/>
      <c r="G28" s="391"/>
      <c r="H28" s="392"/>
      <c r="I28" s="295"/>
      <c r="J28" s="295"/>
      <c r="K28" s="295"/>
      <c r="L28" s="295"/>
      <c r="M28" s="295"/>
      <c r="N28" s="393"/>
    </row>
    <row r="29" spans="1:19" s="65" customFormat="1" ht="14.25" customHeight="1" x14ac:dyDescent="0.25">
      <c r="A29" s="76"/>
      <c r="B29" s="76"/>
      <c r="C29" s="76"/>
      <c r="D29" s="76"/>
      <c r="E29" s="76"/>
      <c r="F29" s="76"/>
      <c r="G29" s="105"/>
      <c r="H29" s="106"/>
      <c r="I29" s="76"/>
      <c r="J29" s="76"/>
      <c r="K29" s="76"/>
      <c r="L29" s="76"/>
      <c r="M29" s="76"/>
      <c r="N29" s="107"/>
    </row>
  </sheetData>
  <mergeCells count="6">
    <mergeCell ref="A28:D28"/>
    <mergeCell ref="A24:E24"/>
    <mergeCell ref="A1:N1"/>
    <mergeCell ref="A25:N26"/>
    <mergeCell ref="B3:M3"/>
    <mergeCell ref="A27:G27"/>
  </mergeCells>
  <phoneticPr fontId="29" type="noConversion"/>
  <pageMargins left="0.5" right="0.17" top="1" bottom="0.17" header="0.3" footer="0.17"/>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W60"/>
  <sheetViews>
    <sheetView zoomScaleNormal="100" workbookViewId="0">
      <selection sqref="A1:T51"/>
    </sheetView>
  </sheetViews>
  <sheetFormatPr defaultColWidth="8.88671875" defaultRowHeight="13.2" x14ac:dyDescent="0.25"/>
  <cols>
    <col min="1" max="1" width="20.88671875" style="74" customWidth="1"/>
    <col min="2" max="2" width="12.109375" style="74" customWidth="1"/>
    <col min="3" max="4" width="10" style="74" customWidth="1"/>
    <col min="5" max="5" width="10" style="75" customWidth="1"/>
    <col min="6" max="10" width="10" style="74" customWidth="1"/>
    <col min="11" max="11" width="9.109375" style="74" customWidth="1"/>
    <col min="12" max="12" width="8.88671875" style="74" customWidth="1"/>
    <col min="13" max="13" width="9.44140625" style="74" customWidth="1"/>
    <col min="14" max="14" width="8.6640625" style="74" customWidth="1"/>
    <col min="15" max="15" width="9.33203125" style="7" customWidth="1"/>
    <col min="16" max="16" width="10" style="74" customWidth="1"/>
    <col min="17" max="17" width="10.88671875" style="74" customWidth="1"/>
    <col min="18" max="18" width="9" style="74" customWidth="1"/>
    <col min="19" max="19" width="8.33203125" style="74" customWidth="1"/>
    <col min="20" max="20" width="8.88671875" style="74"/>
    <col min="21" max="21" width="10.109375" style="74" bestFit="1" customWidth="1"/>
    <col min="22" max="22" width="11.44140625" style="74" customWidth="1"/>
    <col min="23" max="16384" width="8.88671875" style="74"/>
  </cols>
  <sheetData>
    <row r="1" spans="1:23" s="41" customFormat="1" ht="24.6" customHeight="1" x14ac:dyDescent="0.25">
      <c r="A1" s="543" t="s">
        <v>284</v>
      </c>
      <c r="B1" s="543"/>
      <c r="C1" s="543"/>
      <c r="D1" s="543"/>
      <c r="E1" s="543"/>
      <c r="F1" s="543"/>
      <c r="G1" s="543"/>
      <c r="H1" s="543"/>
      <c r="I1" s="543"/>
      <c r="J1" s="543"/>
      <c r="K1" s="543"/>
      <c r="L1" s="543"/>
      <c r="M1" s="543"/>
      <c r="N1" s="543"/>
      <c r="O1" s="543"/>
      <c r="P1" s="543"/>
    </row>
    <row r="2" spans="1:23" ht="17.399999999999999" customHeight="1" x14ac:dyDescent="0.25">
      <c r="A2" s="20"/>
      <c r="B2" s="451" t="s">
        <v>170</v>
      </c>
      <c r="C2" s="207" t="s">
        <v>214</v>
      </c>
      <c r="D2" s="207" t="s">
        <v>215</v>
      </c>
      <c r="E2" s="207" t="s">
        <v>216</v>
      </c>
      <c r="F2" s="402" t="s">
        <v>217</v>
      </c>
      <c r="G2" s="207" t="s">
        <v>218</v>
      </c>
      <c r="H2" s="207" t="s">
        <v>219</v>
      </c>
      <c r="I2" s="207" t="s">
        <v>220</v>
      </c>
      <c r="J2" s="207" t="s">
        <v>221</v>
      </c>
      <c r="K2" s="402" t="s">
        <v>222</v>
      </c>
      <c r="L2" s="207" t="s">
        <v>223</v>
      </c>
      <c r="M2" s="207" t="s">
        <v>224</v>
      </c>
      <c r="N2" s="208" t="s">
        <v>225</v>
      </c>
      <c r="O2" s="643" t="s">
        <v>228</v>
      </c>
      <c r="P2" s="644"/>
      <c r="Q2" s="644"/>
      <c r="R2" s="645"/>
      <c r="S2" s="404"/>
    </row>
    <row r="3" spans="1:23" ht="45.6" customHeight="1" x14ac:dyDescent="0.25">
      <c r="A3" s="39"/>
      <c r="B3" s="450" t="s">
        <v>226</v>
      </c>
      <c r="C3" s="110">
        <v>43773</v>
      </c>
      <c r="D3" s="111">
        <v>43801</v>
      </c>
      <c r="E3" s="112">
        <v>43829</v>
      </c>
      <c r="F3" s="111">
        <v>43864</v>
      </c>
      <c r="G3" s="111">
        <v>43892</v>
      </c>
      <c r="H3" s="111" t="s">
        <v>242</v>
      </c>
      <c r="I3" s="111">
        <v>43948</v>
      </c>
      <c r="J3" s="111">
        <v>43983</v>
      </c>
      <c r="K3" s="111">
        <v>44012</v>
      </c>
      <c r="L3" s="111">
        <v>44046</v>
      </c>
      <c r="M3" s="111">
        <v>44074</v>
      </c>
      <c r="N3" s="111">
        <v>44102</v>
      </c>
      <c r="O3" s="405" t="s">
        <v>167</v>
      </c>
      <c r="P3" s="406" t="s">
        <v>263</v>
      </c>
      <c r="Q3" s="406" t="s">
        <v>135</v>
      </c>
      <c r="R3" s="407" t="s">
        <v>165</v>
      </c>
      <c r="S3" s="405" t="s">
        <v>213</v>
      </c>
      <c r="T3" s="2"/>
    </row>
    <row r="4" spans="1:23" ht="13.65" customHeight="1" x14ac:dyDescent="0.3">
      <c r="A4" s="210"/>
      <c r="B4" s="135"/>
      <c r="C4" s="646" t="s">
        <v>38</v>
      </c>
      <c r="D4" s="647"/>
      <c r="E4" s="647"/>
      <c r="F4" s="647"/>
      <c r="G4" s="647"/>
      <c r="H4" s="647"/>
      <c r="I4" s="647"/>
      <c r="J4" s="647"/>
      <c r="K4" s="647"/>
      <c r="L4" s="647"/>
      <c r="M4" s="647"/>
      <c r="N4" s="647"/>
      <c r="O4" s="348"/>
      <c r="P4" s="305"/>
      <c r="Q4" s="305"/>
      <c r="R4" s="349"/>
      <c r="S4" s="98"/>
    </row>
    <row r="5" spans="1:23" ht="15.75" customHeight="1" x14ac:dyDescent="0.25">
      <c r="A5" s="340" t="s">
        <v>0</v>
      </c>
      <c r="B5" s="496"/>
      <c r="C5" s="417">
        <v>0</v>
      </c>
      <c r="D5" s="418">
        <v>26966</v>
      </c>
      <c r="E5" s="419">
        <v>0</v>
      </c>
      <c r="F5" s="418">
        <v>13739</v>
      </c>
      <c r="G5" s="418">
        <f>O5-SUM(C5:F5)</f>
        <v>0</v>
      </c>
      <c r="H5" s="418"/>
      <c r="I5" s="418"/>
      <c r="J5" s="418"/>
      <c r="K5" s="418"/>
      <c r="L5" s="419"/>
      <c r="M5" s="418"/>
      <c r="N5" s="418"/>
      <c r="O5" s="420">
        <v>40705</v>
      </c>
      <c r="P5" s="388">
        <v>49287</v>
      </c>
      <c r="Q5" s="421">
        <f>P5-O5</f>
        <v>8582</v>
      </c>
      <c r="R5" s="422">
        <f>O5/P5</f>
        <v>0.82587700610708703</v>
      </c>
      <c r="S5" s="423">
        <f t="shared" ref="S5:S44" si="0">B5+O5</f>
        <v>40705</v>
      </c>
      <c r="T5" s="71"/>
    </row>
    <row r="6" spans="1:23" ht="15.75" customHeight="1" x14ac:dyDescent="0.25">
      <c r="A6" s="340" t="s">
        <v>86</v>
      </c>
      <c r="B6" s="496"/>
      <c r="C6" s="417">
        <v>50090</v>
      </c>
      <c r="D6" s="418">
        <v>37312</v>
      </c>
      <c r="E6" s="419">
        <v>0</v>
      </c>
      <c r="F6" s="418">
        <v>0</v>
      </c>
      <c r="G6" s="418">
        <f t="shared" ref="G6:G44" si="1">O6-SUM(C6:F6)</f>
        <v>0</v>
      </c>
      <c r="H6" s="418"/>
      <c r="I6" s="418"/>
      <c r="J6" s="418"/>
      <c r="K6" s="418"/>
      <c r="L6" s="419"/>
      <c r="M6" s="418"/>
      <c r="N6" s="418"/>
      <c r="O6" s="420">
        <v>87402</v>
      </c>
      <c r="P6" s="388">
        <v>95135</v>
      </c>
      <c r="Q6" s="421">
        <f t="shared" ref="Q6:Q44" si="2">P6-O6</f>
        <v>7733</v>
      </c>
      <c r="R6" s="422">
        <f>O6/P6</f>
        <v>0.9187155095390761</v>
      </c>
      <c r="S6" s="423">
        <f t="shared" si="0"/>
        <v>87402</v>
      </c>
      <c r="T6" s="71"/>
      <c r="U6" s="397"/>
    </row>
    <row r="7" spans="1:23" ht="15.75" customHeight="1" x14ac:dyDescent="0.25">
      <c r="A7" s="340" t="s">
        <v>1</v>
      </c>
      <c r="B7" s="496"/>
      <c r="C7" s="417">
        <v>0</v>
      </c>
      <c r="D7" s="418">
        <v>0</v>
      </c>
      <c r="E7" s="419">
        <v>0</v>
      </c>
      <c r="F7" s="418">
        <v>6053</v>
      </c>
      <c r="G7" s="418">
        <f t="shared" si="1"/>
        <v>0</v>
      </c>
      <c r="H7" s="418"/>
      <c r="I7" s="418"/>
      <c r="J7" s="418"/>
      <c r="K7" s="418"/>
      <c r="L7" s="419"/>
      <c r="M7" s="418"/>
      <c r="N7" s="418"/>
      <c r="O7" s="424">
        <v>6053</v>
      </c>
      <c r="P7" s="388">
        <v>8023</v>
      </c>
      <c r="Q7" s="421">
        <f t="shared" si="2"/>
        <v>1970</v>
      </c>
      <c r="R7" s="422">
        <f>O7/P7</f>
        <v>0.75445593917487219</v>
      </c>
      <c r="S7" s="423">
        <f t="shared" si="0"/>
        <v>6053</v>
      </c>
      <c r="T7" s="71"/>
      <c r="U7" s="397"/>
      <c r="V7" s="396"/>
    </row>
    <row r="8" spans="1:23" ht="15.75" customHeight="1" x14ac:dyDescent="0.25">
      <c r="A8" s="340" t="s">
        <v>2</v>
      </c>
      <c r="B8" s="496"/>
      <c r="C8" s="417">
        <v>0</v>
      </c>
      <c r="D8" s="418">
        <v>0</v>
      </c>
      <c r="E8" s="419">
        <v>0</v>
      </c>
      <c r="F8" s="418">
        <v>0</v>
      </c>
      <c r="G8" s="418">
        <f t="shared" si="1"/>
        <v>0</v>
      </c>
      <c r="H8" s="418"/>
      <c r="I8" s="418"/>
      <c r="J8" s="418"/>
      <c r="K8" s="418"/>
      <c r="L8" s="419"/>
      <c r="M8" s="418"/>
      <c r="N8" s="418"/>
      <c r="O8" s="420">
        <v>0</v>
      </c>
      <c r="P8" s="388">
        <v>12609</v>
      </c>
      <c r="Q8" s="421">
        <f t="shared" si="2"/>
        <v>12609</v>
      </c>
      <c r="R8" s="422">
        <f t="shared" ref="R8:R9" si="3">O8/P8</f>
        <v>0</v>
      </c>
      <c r="S8" s="423">
        <f t="shared" si="0"/>
        <v>0</v>
      </c>
      <c r="T8" s="71"/>
      <c r="U8" s="397"/>
    </row>
    <row r="9" spans="1:23" ht="15.75" customHeight="1" x14ac:dyDescent="0.25">
      <c r="A9" s="340" t="s">
        <v>3</v>
      </c>
      <c r="B9" s="496"/>
      <c r="C9" s="417">
        <v>394</v>
      </c>
      <c r="D9" s="418">
        <v>0</v>
      </c>
      <c r="E9" s="419">
        <v>0</v>
      </c>
      <c r="F9" s="418">
        <v>1603</v>
      </c>
      <c r="G9" s="418">
        <f t="shared" si="1"/>
        <v>0</v>
      </c>
      <c r="H9" s="418"/>
      <c r="I9" s="418"/>
      <c r="J9" s="418"/>
      <c r="K9" s="418"/>
      <c r="L9" s="419"/>
      <c r="M9" s="418"/>
      <c r="N9" s="418"/>
      <c r="O9" s="420">
        <v>1997</v>
      </c>
      <c r="P9" s="388">
        <v>9169</v>
      </c>
      <c r="Q9" s="421">
        <f t="shared" si="2"/>
        <v>7172</v>
      </c>
      <c r="R9" s="422">
        <f t="shared" si="3"/>
        <v>0.21779910568218999</v>
      </c>
      <c r="S9" s="423">
        <f t="shared" si="0"/>
        <v>1997</v>
      </c>
      <c r="T9" s="71"/>
      <c r="W9" s="78"/>
    </row>
    <row r="10" spans="1:23" ht="15.75" customHeight="1" x14ac:dyDescent="0.25">
      <c r="A10" s="340" t="s">
        <v>37</v>
      </c>
      <c r="B10" s="496"/>
      <c r="C10" s="417">
        <v>31962</v>
      </c>
      <c r="D10" s="418">
        <v>37006</v>
      </c>
      <c r="E10" s="419">
        <v>34872</v>
      </c>
      <c r="F10" s="418">
        <v>33480</v>
      </c>
      <c r="G10" s="418">
        <f t="shared" si="1"/>
        <v>0</v>
      </c>
      <c r="H10" s="418"/>
      <c r="I10" s="418"/>
      <c r="J10" s="418"/>
      <c r="K10" s="418"/>
      <c r="L10" s="419"/>
      <c r="M10" s="418"/>
      <c r="N10" s="418"/>
      <c r="O10" s="424">
        <v>137320</v>
      </c>
      <c r="P10" s="388">
        <v>166200</v>
      </c>
      <c r="Q10" s="421">
        <f t="shared" si="2"/>
        <v>28880</v>
      </c>
      <c r="R10" s="422">
        <f>O10/P10</f>
        <v>0.82623345367027679</v>
      </c>
      <c r="S10" s="423">
        <f t="shared" si="0"/>
        <v>137320</v>
      </c>
      <c r="T10" s="71"/>
      <c r="U10" s="75"/>
    </row>
    <row r="11" spans="1:23" ht="15.75" customHeight="1" x14ac:dyDescent="0.25">
      <c r="A11" s="340" t="s">
        <v>4</v>
      </c>
      <c r="B11" s="496"/>
      <c r="C11" s="417">
        <v>1006</v>
      </c>
      <c r="D11" s="418">
        <v>878</v>
      </c>
      <c r="E11" s="419">
        <v>2086</v>
      </c>
      <c r="F11" s="418">
        <v>2311</v>
      </c>
      <c r="G11" s="418">
        <f t="shared" si="1"/>
        <v>1321</v>
      </c>
      <c r="H11" s="418"/>
      <c r="I11" s="418"/>
      <c r="J11" s="418"/>
      <c r="K11" s="418"/>
      <c r="L11" s="419"/>
      <c r="M11" s="418"/>
      <c r="N11" s="418"/>
      <c r="O11" s="420">
        <v>7602</v>
      </c>
      <c r="P11" s="388">
        <v>27509</v>
      </c>
      <c r="Q11" s="421">
        <f t="shared" si="2"/>
        <v>19907</v>
      </c>
      <c r="R11" s="422">
        <f>O11/P11</f>
        <v>0.27634592315242285</v>
      </c>
      <c r="S11" s="423">
        <f t="shared" si="0"/>
        <v>7602</v>
      </c>
      <c r="T11" s="71"/>
      <c r="U11" s="397"/>
      <c r="W11" s="75"/>
    </row>
    <row r="12" spans="1:23" ht="15.75" customHeight="1" x14ac:dyDescent="0.25">
      <c r="A12" s="340" t="s">
        <v>5</v>
      </c>
      <c r="B12" s="496"/>
      <c r="C12" s="417">
        <v>0</v>
      </c>
      <c r="D12" s="418">
        <v>0</v>
      </c>
      <c r="E12" s="419">
        <v>0</v>
      </c>
      <c r="F12" s="418">
        <v>0</v>
      </c>
      <c r="G12" s="418">
        <f t="shared" si="1"/>
        <v>0</v>
      </c>
      <c r="H12" s="418"/>
      <c r="I12" s="418"/>
      <c r="J12" s="418"/>
      <c r="K12" s="418"/>
      <c r="L12" s="419"/>
      <c r="M12" s="418"/>
      <c r="N12" s="418"/>
      <c r="O12" s="420">
        <v>0</v>
      </c>
      <c r="P12" s="388">
        <v>0</v>
      </c>
      <c r="Q12" s="421">
        <f t="shared" si="2"/>
        <v>0</v>
      </c>
      <c r="R12" s="422">
        <v>0</v>
      </c>
      <c r="S12" s="423">
        <f t="shared" si="0"/>
        <v>0</v>
      </c>
      <c r="T12" s="71"/>
      <c r="U12" s="75"/>
      <c r="W12" s="75"/>
    </row>
    <row r="13" spans="1:23" ht="15.75" customHeight="1" x14ac:dyDescent="0.25">
      <c r="A13" s="340" t="s">
        <v>6</v>
      </c>
      <c r="B13" s="496"/>
      <c r="C13" s="425">
        <v>15796</v>
      </c>
      <c r="D13" s="418">
        <v>0</v>
      </c>
      <c r="E13" s="419">
        <v>0</v>
      </c>
      <c r="F13" s="418">
        <v>0</v>
      </c>
      <c r="G13" s="418">
        <f t="shared" si="1"/>
        <v>0</v>
      </c>
      <c r="H13" s="418"/>
      <c r="I13" s="418"/>
      <c r="J13" s="418"/>
      <c r="K13" s="418"/>
      <c r="L13" s="419"/>
      <c r="M13" s="418"/>
      <c r="N13" s="418"/>
      <c r="O13" s="420">
        <v>15796</v>
      </c>
      <c r="P13" s="388">
        <v>17193</v>
      </c>
      <c r="Q13" s="421">
        <f t="shared" si="2"/>
        <v>1397</v>
      </c>
      <c r="R13" s="422">
        <f>O13/P13</f>
        <v>0.9187460012795905</v>
      </c>
      <c r="S13" s="423">
        <f t="shared" si="0"/>
        <v>15796</v>
      </c>
      <c r="T13" s="71"/>
    </row>
    <row r="14" spans="1:23" ht="15.75" customHeight="1" x14ac:dyDescent="0.25">
      <c r="A14" s="340" t="s">
        <v>7</v>
      </c>
      <c r="B14" s="496"/>
      <c r="C14" s="425">
        <v>0</v>
      </c>
      <c r="D14" s="418">
        <v>0</v>
      </c>
      <c r="E14" s="419">
        <v>0</v>
      </c>
      <c r="F14" s="418">
        <v>0</v>
      </c>
      <c r="G14" s="418">
        <f t="shared" si="1"/>
        <v>0</v>
      </c>
      <c r="H14" s="418"/>
      <c r="I14" s="418"/>
      <c r="J14" s="418"/>
      <c r="K14" s="418"/>
      <c r="L14" s="419"/>
      <c r="M14" s="418"/>
      <c r="N14" s="418"/>
      <c r="O14" s="420">
        <v>0</v>
      </c>
      <c r="P14" s="388">
        <v>0</v>
      </c>
      <c r="Q14" s="421">
        <f t="shared" si="2"/>
        <v>0</v>
      </c>
      <c r="R14" s="422">
        <v>0</v>
      </c>
      <c r="S14" s="423">
        <f t="shared" si="0"/>
        <v>0</v>
      </c>
      <c r="T14" s="71"/>
    </row>
    <row r="15" spans="1:23" ht="15.75" customHeight="1" x14ac:dyDescent="0.25">
      <c r="A15" s="340" t="s">
        <v>8</v>
      </c>
      <c r="B15" s="496"/>
      <c r="C15" s="425">
        <v>0</v>
      </c>
      <c r="D15" s="418">
        <v>0</v>
      </c>
      <c r="E15" s="419">
        <v>0</v>
      </c>
      <c r="F15" s="418">
        <v>0</v>
      </c>
      <c r="G15" s="418">
        <f t="shared" si="1"/>
        <v>21155</v>
      </c>
      <c r="H15" s="418"/>
      <c r="I15" s="418"/>
      <c r="J15" s="418"/>
      <c r="K15" s="418"/>
      <c r="L15" s="419"/>
      <c r="M15" s="418"/>
      <c r="N15" s="418"/>
      <c r="O15" s="420">
        <v>21155</v>
      </c>
      <c r="P15" s="388">
        <v>201732</v>
      </c>
      <c r="Q15" s="421">
        <f t="shared" si="2"/>
        <v>180577</v>
      </c>
      <c r="R15" s="422">
        <f>O15/P15</f>
        <v>0.1048668530525648</v>
      </c>
      <c r="S15" s="423">
        <f t="shared" si="0"/>
        <v>21155</v>
      </c>
      <c r="T15" s="71"/>
    </row>
    <row r="16" spans="1:23" ht="15.75" customHeight="1" x14ac:dyDescent="0.25">
      <c r="A16" s="340" t="s">
        <v>9</v>
      </c>
      <c r="B16" s="496"/>
      <c r="C16" s="425">
        <v>0</v>
      </c>
      <c r="D16" s="418">
        <v>0</v>
      </c>
      <c r="E16" s="419">
        <v>0</v>
      </c>
      <c r="F16" s="418">
        <v>7412</v>
      </c>
      <c r="G16" s="418">
        <f t="shared" si="1"/>
        <v>2546</v>
      </c>
      <c r="H16" s="418"/>
      <c r="I16" s="418"/>
      <c r="J16" s="418"/>
      <c r="K16" s="418"/>
      <c r="L16" s="419"/>
      <c r="M16" s="418"/>
      <c r="N16" s="418"/>
      <c r="O16" s="420">
        <v>9958</v>
      </c>
      <c r="P16" s="388">
        <v>12609</v>
      </c>
      <c r="Q16" s="421">
        <f t="shared" si="2"/>
        <v>2651</v>
      </c>
      <c r="R16" s="422">
        <f>O16/P16</f>
        <v>0.78975335078118802</v>
      </c>
      <c r="S16" s="423">
        <f t="shared" si="0"/>
        <v>9958</v>
      </c>
      <c r="T16" s="71"/>
    </row>
    <row r="17" spans="1:20" ht="15.75" customHeight="1" x14ac:dyDescent="0.25">
      <c r="A17" s="340" t="s">
        <v>10</v>
      </c>
      <c r="B17" s="496"/>
      <c r="C17" s="425">
        <v>15245</v>
      </c>
      <c r="D17" s="418">
        <v>0</v>
      </c>
      <c r="E17" s="419">
        <v>0</v>
      </c>
      <c r="F17" s="418">
        <v>0</v>
      </c>
      <c r="G17" s="418">
        <f t="shared" si="1"/>
        <v>0</v>
      </c>
      <c r="H17" s="418"/>
      <c r="I17" s="418"/>
      <c r="J17" s="418"/>
      <c r="K17" s="418"/>
      <c r="L17" s="419"/>
      <c r="M17" s="418"/>
      <c r="N17" s="418"/>
      <c r="O17" s="420">
        <v>15245</v>
      </c>
      <c r="P17" s="388">
        <v>29801</v>
      </c>
      <c r="Q17" s="421">
        <f t="shared" si="2"/>
        <v>14556</v>
      </c>
      <c r="R17" s="422">
        <f>O17/P17</f>
        <v>0.51156001476460522</v>
      </c>
      <c r="S17" s="423">
        <f t="shared" si="0"/>
        <v>15245</v>
      </c>
      <c r="T17" s="71"/>
    </row>
    <row r="18" spans="1:20" ht="15.75" customHeight="1" x14ac:dyDescent="0.25">
      <c r="A18" s="340" t="s">
        <v>201</v>
      </c>
      <c r="B18" s="496">
        <v>2479</v>
      </c>
      <c r="C18" s="417">
        <v>0</v>
      </c>
      <c r="D18" s="418">
        <v>0</v>
      </c>
      <c r="E18" s="419">
        <v>0</v>
      </c>
      <c r="F18" s="418">
        <v>0</v>
      </c>
      <c r="G18" s="418">
        <f t="shared" si="1"/>
        <v>0</v>
      </c>
      <c r="H18" s="418"/>
      <c r="I18" s="418"/>
      <c r="J18" s="418"/>
      <c r="K18" s="418"/>
      <c r="L18" s="419"/>
      <c r="M18" s="418"/>
      <c r="N18" s="418"/>
      <c r="O18" s="420">
        <v>0</v>
      </c>
      <c r="P18" s="388">
        <v>18339</v>
      </c>
      <c r="Q18" s="421">
        <f t="shared" si="2"/>
        <v>18339</v>
      </c>
      <c r="R18" s="422">
        <f>O18/P18</f>
        <v>0</v>
      </c>
      <c r="S18" s="423">
        <f t="shared" si="0"/>
        <v>2479</v>
      </c>
      <c r="T18" s="71"/>
    </row>
    <row r="19" spans="1:20" ht="15.75" customHeight="1" x14ac:dyDescent="0.25">
      <c r="A19" s="340" t="s">
        <v>11</v>
      </c>
      <c r="B19" s="496"/>
      <c r="C19" s="425">
        <v>0</v>
      </c>
      <c r="D19" s="418">
        <v>0</v>
      </c>
      <c r="E19" s="418">
        <v>0</v>
      </c>
      <c r="F19" s="418">
        <v>6036</v>
      </c>
      <c r="G19" s="418">
        <f t="shared" si="1"/>
        <v>0</v>
      </c>
      <c r="H19" s="418"/>
      <c r="I19" s="418"/>
      <c r="J19" s="418"/>
      <c r="K19" s="418"/>
      <c r="L19" s="419"/>
      <c r="M19" s="418"/>
      <c r="N19" s="418"/>
      <c r="O19" s="420">
        <v>6036</v>
      </c>
      <c r="P19" s="388">
        <v>10315</v>
      </c>
      <c r="Q19" s="421">
        <f t="shared" si="2"/>
        <v>4279</v>
      </c>
      <c r="R19" s="422">
        <f>O19/P19</f>
        <v>0.58516723218613664</v>
      </c>
      <c r="S19" s="423">
        <f t="shared" si="0"/>
        <v>6036</v>
      </c>
      <c r="T19" s="71"/>
    </row>
    <row r="20" spans="1:20" ht="15.75" customHeight="1" x14ac:dyDescent="0.25">
      <c r="A20" s="340" t="s">
        <v>12</v>
      </c>
      <c r="B20" s="496"/>
      <c r="C20" s="425">
        <v>0</v>
      </c>
      <c r="D20" s="418">
        <v>0</v>
      </c>
      <c r="E20" s="419">
        <v>0</v>
      </c>
      <c r="F20" s="418">
        <v>0</v>
      </c>
      <c r="G20" s="418">
        <f t="shared" si="1"/>
        <v>0</v>
      </c>
      <c r="H20" s="418"/>
      <c r="I20" s="418"/>
      <c r="J20" s="418"/>
      <c r="K20" s="418"/>
      <c r="L20" s="419"/>
      <c r="M20" s="418"/>
      <c r="N20" s="418"/>
      <c r="O20" s="420">
        <v>0</v>
      </c>
      <c r="P20" s="388">
        <v>0</v>
      </c>
      <c r="Q20" s="421">
        <f t="shared" si="2"/>
        <v>0</v>
      </c>
      <c r="R20" s="422">
        <v>0</v>
      </c>
      <c r="S20" s="423">
        <f t="shared" si="0"/>
        <v>0</v>
      </c>
      <c r="T20" s="71"/>
    </row>
    <row r="21" spans="1:20" ht="15.75" customHeight="1" x14ac:dyDescent="0.25">
      <c r="A21" s="340" t="s">
        <v>13</v>
      </c>
      <c r="B21" s="496"/>
      <c r="C21" s="425">
        <v>253</v>
      </c>
      <c r="D21" s="418">
        <v>8208</v>
      </c>
      <c r="E21" s="419">
        <v>19775</v>
      </c>
      <c r="F21" s="418">
        <v>6851</v>
      </c>
      <c r="G21" s="418">
        <f t="shared" si="1"/>
        <v>0</v>
      </c>
      <c r="H21" s="418"/>
      <c r="I21" s="418"/>
      <c r="J21" s="418"/>
      <c r="K21" s="418"/>
      <c r="L21" s="419"/>
      <c r="M21" s="418"/>
      <c r="N21" s="418"/>
      <c r="O21" s="420">
        <v>35087</v>
      </c>
      <c r="P21" s="388">
        <v>55018</v>
      </c>
      <c r="Q21" s="421">
        <f t="shared" si="2"/>
        <v>19931</v>
      </c>
      <c r="R21" s="422">
        <f>O21/P21</f>
        <v>0.63773674070304265</v>
      </c>
      <c r="S21" s="423">
        <f t="shared" si="0"/>
        <v>35087</v>
      </c>
      <c r="T21" s="71"/>
    </row>
    <row r="22" spans="1:20" ht="15.75" customHeight="1" x14ac:dyDescent="0.25">
      <c r="A22" s="340" t="s">
        <v>14</v>
      </c>
      <c r="B22" s="496">
        <v>1859</v>
      </c>
      <c r="C22" s="425">
        <v>4508</v>
      </c>
      <c r="D22" s="418">
        <v>0</v>
      </c>
      <c r="E22" s="419">
        <v>0</v>
      </c>
      <c r="F22" s="418">
        <v>8128</v>
      </c>
      <c r="G22" s="418">
        <f t="shared" si="1"/>
        <v>0</v>
      </c>
      <c r="H22" s="418"/>
      <c r="I22" s="418"/>
      <c r="J22" s="418"/>
      <c r="K22" s="418"/>
      <c r="L22" s="419"/>
      <c r="M22" s="418"/>
      <c r="N22" s="418"/>
      <c r="O22" s="424">
        <v>12636</v>
      </c>
      <c r="P22" s="388">
        <v>13754</v>
      </c>
      <c r="Q22" s="421">
        <f t="shared" si="2"/>
        <v>1118</v>
      </c>
      <c r="R22" s="422">
        <f>O22/P22</f>
        <v>0.91871455576559546</v>
      </c>
      <c r="S22" s="423">
        <f t="shared" si="0"/>
        <v>14495</v>
      </c>
      <c r="T22" s="71"/>
    </row>
    <row r="23" spans="1:20" ht="15.75" customHeight="1" x14ac:dyDescent="0.25">
      <c r="A23" s="340" t="s">
        <v>15</v>
      </c>
      <c r="B23" s="496"/>
      <c r="C23" s="425">
        <v>0</v>
      </c>
      <c r="D23" s="418">
        <v>0</v>
      </c>
      <c r="E23" s="419">
        <v>0</v>
      </c>
      <c r="F23" s="418">
        <v>0</v>
      </c>
      <c r="G23" s="418">
        <f t="shared" si="1"/>
        <v>0</v>
      </c>
      <c r="H23" s="418"/>
      <c r="I23" s="418"/>
      <c r="J23" s="418"/>
      <c r="K23" s="418"/>
      <c r="L23" s="419"/>
      <c r="M23" s="418"/>
      <c r="N23" s="418"/>
      <c r="O23" s="420">
        <v>0</v>
      </c>
      <c r="P23" s="388">
        <v>0</v>
      </c>
      <c r="Q23" s="421">
        <f t="shared" si="2"/>
        <v>0</v>
      </c>
      <c r="R23" s="422">
        <v>0</v>
      </c>
      <c r="S23" s="423">
        <f t="shared" si="0"/>
        <v>0</v>
      </c>
      <c r="T23" s="71"/>
    </row>
    <row r="24" spans="1:20" ht="15.75" customHeight="1" x14ac:dyDescent="0.25">
      <c r="A24" s="340" t="s">
        <v>16</v>
      </c>
      <c r="B24" s="496"/>
      <c r="C24" s="425">
        <v>310</v>
      </c>
      <c r="D24" s="418">
        <v>0</v>
      </c>
      <c r="E24" s="419">
        <v>0</v>
      </c>
      <c r="F24" s="418">
        <v>0</v>
      </c>
      <c r="G24" s="418">
        <f t="shared" si="1"/>
        <v>0</v>
      </c>
      <c r="H24" s="418"/>
      <c r="I24" s="418"/>
      <c r="J24" s="418"/>
      <c r="K24" s="418"/>
      <c r="L24" s="419"/>
      <c r="M24" s="418"/>
      <c r="N24" s="418"/>
      <c r="O24" s="420">
        <v>310</v>
      </c>
      <c r="P24" s="388">
        <v>11462</v>
      </c>
      <c r="Q24" s="421">
        <f t="shared" si="2"/>
        <v>11152</v>
      </c>
      <c r="R24" s="422">
        <f>O24/P24</f>
        <v>2.7045890769499214E-2</v>
      </c>
      <c r="S24" s="423">
        <f t="shared" si="0"/>
        <v>310</v>
      </c>
      <c r="T24" s="71"/>
    </row>
    <row r="25" spans="1:20" ht="15.75" customHeight="1" x14ac:dyDescent="0.25">
      <c r="A25" s="340" t="s">
        <v>17</v>
      </c>
      <c r="B25" s="496">
        <v>314</v>
      </c>
      <c r="C25" s="425">
        <v>0</v>
      </c>
      <c r="D25" s="418">
        <v>0</v>
      </c>
      <c r="E25" s="419">
        <v>0</v>
      </c>
      <c r="F25" s="418">
        <v>0</v>
      </c>
      <c r="G25" s="418">
        <f t="shared" si="1"/>
        <v>0</v>
      </c>
      <c r="H25" s="418"/>
      <c r="I25" s="418"/>
      <c r="J25" s="418"/>
      <c r="K25" s="418"/>
      <c r="L25" s="419"/>
      <c r="M25" s="418"/>
      <c r="N25" s="418"/>
      <c r="O25" s="420">
        <v>0</v>
      </c>
      <c r="P25" s="388">
        <v>9169</v>
      </c>
      <c r="Q25" s="421">
        <f t="shared" si="2"/>
        <v>9169</v>
      </c>
      <c r="R25" s="422">
        <f>O25/P25</f>
        <v>0</v>
      </c>
      <c r="S25" s="423">
        <f t="shared" si="0"/>
        <v>314</v>
      </c>
      <c r="T25" s="71"/>
    </row>
    <row r="26" spans="1:20" ht="15.75" customHeight="1" x14ac:dyDescent="0.25">
      <c r="A26" s="340" t="s">
        <v>18</v>
      </c>
      <c r="B26" s="496"/>
      <c r="C26" s="425">
        <v>0</v>
      </c>
      <c r="D26" s="418">
        <v>0</v>
      </c>
      <c r="E26" s="419">
        <v>0</v>
      </c>
      <c r="F26" s="418">
        <v>0</v>
      </c>
      <c r="G26" s="418">
        <f t="shared" si="1"/>
        <v>0</v>
      </c>
      <c r="H26" s="418"/>
      <c r="I26" s="418"/>
      <c r="J26" s="418"/>
      <c r="K26" s="418"/>
      <c r="L26" s="419"/>
      <c r="M26" s="418"/>
      <c r="N26" s="418"/>
      <c r="O26" s="420">
        <v>0</v>
      </c>
      <c r="P26" s="388">
        <v>12609</v>
      </c>
      <c r="Q26" s="421">
        <f t="shared" si="2"/>
        <v>12609</v>
      </c>
      <c r="R26" s="422">
        <f>O26/P26</f>
        <v>0</v>
      </c>
      <c r="S26" s="423">
        <f t="shared" si="0"/>
        <v>0</v>
      </c>
      <c r="T26" s="71"/>
    </row>
    <row r="27" spans="1:20" ht="15.75" customHeight="1" x14ac:dyDescent="0.25">
      <c r="A27" s="340" t="s">
        <v>19</v>
      </c>
      <c r="B27" s="496"/>
      <c r="C27" s="425">
        <v>0</v>
      </c>
      <c r="D27" s="418">
        <v>0</v>
      </c>
      <c r="E27" s="419">
        <v>0</v>
      </c>
      <c r="F27" s="418">
        <v>0</v>
      </c>
      <c r="G27" s="418">
        <f t="shared" si="1"/>
        <v>0</v>
      </c>
      <c r="H27" s="418"/>
      <c r="I27" s="418"/>
      <c r="J27" s="418"/>
      <c r="K27" s="418"/>
      <c r="L27" s="419"/>
      <c r="M27" s="418"/>
      <c r="N27" s="418"/>
      <c r="O27" s="420">
        <v>0</v>
      </c>
      <c r="P27" s="388">
        <v>0</v>
      </c>
      <c r="Q27" s="421">
        <f t="shared" si="2"/>
        <v>0</v>
      </c>
      <c r="R27" s="422">
        <v>0</v>
      </c>
      <c r="S27" s="423">
        <f t="shared" si="0"/>
        <v>0</v>
      </c>
      <c r="T27" s="71"/>
    </row>
    <row r="28" spans="1:20" ht="15.75" customHeight="1" x14ac:dyDescent="0.25">
      <c r="A28" s="415" t="s">
        <v>20</v>
      </c>
      <c r="B28" s="496">
        <v>2233</v>
      </c>
      <c r="C28" s="425">
        <v>7270</v>
      </c>
      <c r="D28" s="418">
        <v>300</v>
      </c>
      <c r="E28" s="419">
        <v>536</v>
      </c>
      <c r="F28" s="418">
        <v>334</v>
      </c>
      <c r="G28" s="418">
        <f t="shared" si="1"/>
        <v>214</v>
      </c>
      <c r="H28" s="418"/>
      <c r="I28" s="418"/>
      <c r="J28" s="418"/>
      <c r="K28" s="418"/>
      <c r="L28" s="419"/>
      <c r="M28" s="418"/>
      <c r="N28" s="418"/>
      <c r="O28" s="424">
        <v>8654</v>
      </c>
      <c r="P28" s="388">
        <v>11462</v>
      </c>
      <c r="Q28" s="421">
        <f t="shared" si="2"/>
        <v>2808</v>
      </c>
      <c r="R28" s="422">
        <f t="shared" ref="R28:R33" si="4">O28/P28</f>
        <v>0.75501657651369747</v>
      </c>
      <c r="S28" s="423">
        <f t="shared" si="0"/>
        <v>10887</v>
      </c>
      <c r="T28" s="71"/>
    </row>
    <row r="29" spans="1:20" ht="15.75" customHeight="1" x14ac:dyDescent="0.25">
      <c r="A29" s="415" t="s">
        <v>21</v>
      </c>
      <c r="B29" s="496"/>
      <c r="C29" s="425">
        <v>572</v>
      </c>
      <c r="D29" s="418">
        <v>948</v>
      </c>
      <c r="E29" s="419">
        <v>941</v>
      </c>
      <c r="F29" s="418">
        <v>280</v>
      </c>
      <c r="G29" s="418">
        <f t="shared" si="1"/>
        <v>1121</v>
      </c>
      <c r="H29" s="418"/>
      <c r="I29" s="418"/>
      <c r="J29" s="418"/>
      <c r="K29" s="418"/>
      <c r="L29" s="419"/>
      <c r="M29" s="418"/>
      <c r="N29" s="418"/>
      <c r="O29" s="424">
        <v>3862</v>
      </c>
      <c r="P29" s="388">
        <v>13754</v>
      </c>
      <c r="Q29" s="421">
        <f t="shared" si="2"/>
        <v>9892</v>
      </c>
      <c r="R29" s="422">
        <f t="shared" si="4"/>
        <v>0.28079104260578741</v>
      </c>
      <c r="S29" s="423">
        <f t="shared" si="0"/>
        <v>3862</v>
      </c>
      <c r="T29" s="71"/>
    </row>
    <row r="30" spans="1:20" ht="19.2" customHeight="1" x14ac:dyDescent="0.25">
      <c r="A30" s="415" t="s">
        <v>264</v>
      </c>
      <c r="B30" s="496"/>
      <c r="C30" s="425">
        <v>0</v>
      </c>
      <c r="D30" s="418">
        <v>0</v>
      </c>
      <c r="E30" s="419">
        <v>0</v>
      </c>
      <c r="F30" s="418">
        <v>0</v>
      </c>
      <c r="G30" s="418">
        <f t="shared" si="1"/>
        <v>0</v>
      </c>
      <c r="H30" s="418"/>
      <c r="I30" s="418"/>
      <c r="J30" s="418"/>
      <c r="K30" s="418"/>
      <c r="L30" s="419"/>
      <c r="M30" s="418"/>
      <c r="N30" s="418"/>
      <c r="O30" s="424">
        <v>0</v>
      </c>
      <c r="P30" s="388">
        <v>7258</v>
      </c>
      <c r="Q30" s="421">
        <f t="shared" si="2"/>
        <v>7258</v>
      </c>
      <c r="R30" s="422">
        <f t="shared" si="4"/>
        <v>0</v>
      </c>
      <c r="S30" s="423">
        <f t="shared" si="0"/>
        <v>0</v>
      </c>
      <c r="T30" s="71"/>
    </row>
    <row r="31" spans="1:20" ht="15.75" customHeight="1" x14ac:dyDescent="0.25">
      <c r="A31" s="415" t="s">
        <v>22</v>
      </c>
      <c r="B31" s="496">
        <v>683</v>
      </c>
      <c r="C31" s="425">
        <v>13690</v>
      </c>
      <c r="D31" s="418">
        <v>0</v>
      </c>
      <c r="E31" s="419">
        <v>0</v>
      </c>
      <c r="F31" s="418">
        <v>0</v>
      </c>
      <c r="G31" s="418">
        <f t="shared" si="1"/>
        <v>0</v>
      </c>
      <c r="H31" s="418"/>
      <c r="I31" s="418"/>
      <c r="J31" s="418"/>
      <c r="K31" s="418"/>
      <c r="L31" s="419"/>
      <c r="M31" s="418"/>
      <c r="N31" s="418"/>
      <c r="O31" s="424">
        <v>13690</v>
      </c>
      <c r="P31" s="388">
        <v>14901</v>
      </c>
      <c r="Q31" s="421">
        <f t="shared" si="2"/>
        <v>1211</v>
      </c>
      <c r="R31" s="422">
        <f t="shared" si="4"/>
        <v>0.91873028655794908</v>
      </c>
      <c r="S31" s="423">
        <f t="shared" si="0"/>
        <v>14373</v>
      </c>
      <c r="T31" s="71"/>
    </row>
    <row r="32" spans="1:20" ht="15.75" customHeight="1" x14ac:dyDescent="0.25">
      <c r="A32" s="415" t="s">
        <v>23</v>
      </c>
      <c r="B32" s="496"/>
      <c r="C32" s="425">
        <v>1677</v>
      </c>
      <c r="D32" s="418">
        <v>15373</v>
      </c>
      <c r="E32" s="419">
        <v>0</v>
      </c>
      <c r="F32" s="418">
        <v>0</v>
      </c>
      <c r="G32" s="418">
        <f t="shared" si="1"/>
        <v>0</v>
      </c>
      <c r="H32" s="418"/>
      <c r="I32" s="418"/>
      <c r="J32" s="418"/>
      <c r="K32" s="418"/>
      <c r="L32" s="419"/>
      <c r="M32" s="418"/>
      <c r="N32" s="418"/>
      <c r="O32" s="424">
        <v>17050</v>
      </c>
      <c r="P32" s="388">
        <v>24070</v>
      </c>
      <c r="Q32" s="421">
        <f t="shared" si="2"/>
        <v>7020</v>
      </c>
      <c r="R32" s="422">
        <f t="shared" si="4"/>
        <v>0.70835064395513092</v>
      </c>
      <c r="S32" s="423">
        <f t="shared" si="0"/>
        <v>17050</v>
      </c>
      <c r="T32" s="71"/>
    </row>
    <row r="33" spans="1:20" ht="15.75" customHeight="1" x14ac:dyDescent="0.25">
      <c r="A33" s="415" t="s">
        <v>24</v>
      </c>
      <c r="B33" s="496"/>
      <c r="C33" s="425">
        <v>0</v>
      </c>
      <c r="D33" s="418">
        <v>0</v>
      </c>
      <c r="E33" s="419">
        <v>0</v>
      </c>
      <c r="F33" s="418">
        <v>9227</v>
      </c>
      <c r="G33" s="418">
        <f t="shared" si="1"/>
        <v>393</v>
      </c>
      <c r="H33" s="418"/>
      <c r="I33" s="418"/>
      <c r="J33" s="418"/>
      <c r="K33" s="418"/>
      <c r="L33" s="419"/>
      <c r="M33" s="418"/>
      <c r="N33" s="418"/>
      <c r="O33" s="424">
        <v>9620</v>
      </c>
      <c r="P33" s="388">
        <v>33240</v>
      </c>
      <c r="Q33" s="421">
        <f t="shared" si="2"/>
        <v>23620</v>
      </c>
      <c r="R33" s="422">
        <f t="shared" si="4"/>
        <v>0.28941034897713597</v>
      </c>
      <c r="S33" s="423">
        <f t="shared" si="0"/>
        <v>9620</v>
      </c>
      <c r="T33" s="71"/>
    </row>
    <row r="34" spans="1:20" ht="15.75" customHeight="1" x14ac:dyDescent="0.25">
      <c r="A34" s="415" t="s">
        <v>25</v>
      </c>
      <c r="B34" s="496"/>
      <c r="C34" s="425">
        <v>0</v>
      </c>
      <c r="D34" s="418">
        <v>0</v>
      </c>
      <c r="E34" s="419">
        <v>0</v>
      </c>
      <c r="F34" s="418">
        <v>0</v>
      </c>
      <c r="G34" s="418">
        <f t="shared" si="1"/>
        <v>0</v>
      </c>
      <c r="H34" s="418"/>
      <c r="I34" s="418"/>
      <c r="J34" s="418"/>
      <c r="K34" s="418"/>
      <c r="L34" s="419"/>
      <c r="M34" s="418"/>
      <c r="N34" s="418"/>
      <c r="O34" s="424">
        <v>0</v>
      </c>
      <c r="P34" s="388">
        <v>0</v>
      </c>
      <c r="Q34" s="421">
        <f t="shared" si="2"/>
        <v>0</v>
      </c>
      <c r="R34" s="422">
        <v>0</v>
      </c>
      <c r="S34" s="423">
        <f t="shared" si="0"/>
        <v>0</v>
      </c>
      <c r="T34" s="71"/>
    </row>
    <row r="35" spans="1:20" ht="15.75" customHeight="1" x14ac:dyDescent="0.25">
      <c r="A35" s="415" t="s">
        <v>43</v>
      </c>
      <c r="B35" s="496"/>
      <c r="C35" s="417">
        <v>1958</v>
      </c>
      <c r="D35" s="418">
        <v>0</v>
      </c>
      <c r="E35" s="419">
        <v>0</v>
      </c>
      <c r="F35" s="418">
        <v>601</v>
      </c>
      <c r="G35" s="418">
        <f t="shared" si="1"/>
        <v>358</v>
      </c>
      <c r="H35" s="418"/>
      <c r="I35" s="418"/>
      <c r="J35" s="418"/>
      <c r="K35" s="418"/>
      <c r="L35" s="419"/>
      <c r="M35" s="418"/>
      <c r="N35" s="418"/>
      <c r="O35" s="424">
        <v>2917</v>
      </c>
      <c r="P35" s="388">
        <v>7258</v>
      </c>
      <c r="Q35" s="421">
        <f t="shared" si="2"/>
        <v>4341</v>
      </c>
      <c r="R35" s="422">
        <f>O35/P35</f>
        <v>0.4019013502342243</v>
      </c>
      <c r="S35" s="423">
        <f t="shared" si="0"/>
        <v>2917</v>
      </c>
      <c r="T35" s="71"/>
    </row>
    <row r="36" spans="1:20" ht="15.75" customHeight="1" x14ac:dyDescent="0.25">
      <c r="A36" s="415" t="s">
        <v>26</v>
      </c>
      <c r="B36" s="496">
        <v>6880</v>
      </c>
      <c r="C36" s="417">
        <v>8844</v>
      </c>
      <c r="D36" s="418">
        <v>0</v>
      </c>
      <c r="E36" s="419">
        <v>23967</v>
      </c>
      <c r="F36" s="418">
        <v>21</v>
      </c>
      <c r="G36" s="418">
        <f t="shared" si="1"/>
        <v>437</v>
      </c>
      <c r="H36" s="418"/>
      <c r="I36" s="418"/>
      <c r="J36" s="418"/>
      <c r="K36" s="418"/>
      <c r="L36" s="419"/>
      <c r="M36" s="418"/>
      <c r="N36" s="418"/>
      <c r="O36" s="424">
        <v>33269</v>
      </c>
      <c r="P36" s="388">
        <v>46995</v>
      </c>
      <c r="Q36" s="421">
        <f t="shared" si="2"/>
        <v>13726</v>
      </c>
      <c r="R36" s="422">
        <f>O36/P36</f>
        <v>0.7079263751462922</v>
      </c>
      <c r="S36" s="423">
        <f t="shared" si="0"/>
        <v>40149</v>
      </c>
      <c r="T36" s="71"/>
    </row>
    <row r="37" spans="1:20" ht="15.75" customHeight="1" x14ac:dyDescent="0.25">
      <c r="A37" s="340" t="s">
        <v>27</v>
      </c>
      <c r="B37" s="496"/>
      <c r="C37" s="417">
        <v>0</v>
      </c>
      <c r="D37" s="418">
        <v>0</v>
      </c>
      <c r="E37" s="419">
        <v>0</v>
      </c>
      <c r="F37" s="418">
        <v>0</v>
      </c>
      <c r="G37" s="418">
        <f t="shared" si="1"/>
        <v>0</v>
      </c>
      <c r="H37" s="418"/>
      <c r="I37" s="418"/>
      <c r="J37" s="418"/>
      <c r="K37" s="418"/>
      <c r="L37" s="419"/>
      <c r="M37" s="418"/>
      <c r="N37" s="418"/>
      <c r="O37" s="420">
        <v>0</v>
      </c>
      <c r="P37" s="388">
        <v>142160</v>
      </c>
      <c r="Q37" s="421">
        <f t="shared" si="2"/>
        <v>142160</v>
      </c>
      <c r="R37" s="422">
        <f>O37/P37</f>
        <v>0</v>
      </c>
      <c r="S37" s="423">
        <f t="shared" si="0"/>
        <v>0</v>
      </c>
      <c r="T37" s="71"/>
    </row>
    <row r="38" spans="1:20" ht="15.75" customHeight="1" x14ac:dyDescent="0.25">
      <c r="A38" s="340" t="s">
        <v>28</v>
      </c>
      <c r="B38" s="496">
        <v>3563</v>
      </c>
      <c r="C38" s="417">
        <v>20657</v>
      </c>
      <c r="D38" s="418">
        <v>0</v>
      </c>
      <c r="E38" s="419">
        <v>0</v>
      </c>
      <c r="F38" s="418">
        <v>0</v>
      </c>
      <c r="G38" s="418">
        <f t="shared" si="1"/>
        <v>0</v>
      </c>
      <c r="H38" s="418"/>
      <c r="I38" s="418"/>
      <c r="J38" s="418"/>
      <c r="K38" s="418"/>
      <c r="L38" s="419"/>
      <c r="M38" s="418"/>
      <c r="N38" s="418"/>
      <c r="O38" s="420">
        <v>20657</v>
      </c>
      <c r="P38" s="388">
        <v>26363</v>
      </c>
      <c r="Q38" s="421">
        <f t="shared" si="2"/>
        <v>5706</v>
      </c>
      <c r="R38" s="422">
        <f>O38/P38</f>
        <v>0.78356029283465467</v>
      </c>
      <c r="S38" s="423">
        <f t="shared" si="0"/>
        <v>24220</v>
      </c>
      <c r="T38" s="71"/>
    </row>
    <row r="39" spans="1:20" ht="15.75" customHeight="1" x14ac:dyDescent="0.25">
      <c r="A39" s="340" t="s">
        <v>29</v>
      </c>
      <c r="B39" s="497"/>
      <c r="C39" s="417">
        <v>0</v>
      </c>
      <c r="D39" s="418">
        <v>0</v>
      </c>
      <c r="E39" s="419">
        <v>0</v>
      </c>
      <c r="F39" s="418">
        <v>0</v>
      </c>
      <c r="G39" s="418">
        <f t="shared" si="1"/>
        <v>0</v>
      </c>
      <c r="H39" s="418"/>
      <c r="I39" s="418"/>
      <c r="J39" s="418"/>
      <c r="K39" s="418"/>
      <c r="L39" s="419"/>
      <c r="M39" s="418"/>
      <c r="N39" s="418"/>
      <c r="O39" s="420">
        <v>0</v>
      </c>
      <c r="P39" s="388">
        <v>0</v>
      </c>
      <c r="Q39" s="421">
        <f t="shared" si="2"/>
        <v>0</v>
      </c>
      <c r="R39" s="422">
        <v>0</v>
      </c>
      <c r="S39" s="423">
        <f t="shared" si="0"/>
        <v>0</v>
      </c>
      <c r="T39" s="71"/>
    </row>
    <row r="40" spans="1:20" ht="15.75" customHeight="1" x14ac:dyDescent="0.25">
      <c r="A40" s="340" t="s">
        <v>30</v>
      </c>
      <c r="B40" s="496"/>
      <c r="C40" s="417">
        <v>0</v>
      </c>
      <c r="D40" s="418">
        <v>0</v>
      </c>
      <c r="E40" s="419">
        <v>0</v>
      </c>
      <c r="F40" s="418">
        <v>0</v>
      </c>
      <c r="G40" s="418">
        <f t="shared" si="1"/>
        <v>0</v>
      </c>
      <c r="H40" s="418"/>
      <c r="I40" s="418"/>
      <c r="J40" s="418"/>
      <c r="K40" s="418"/>
      <c r="L40" s="419"/>
      <c r="M40" s="418"/>
      <c r="N40" s="418"/>
      <c r="O40" s="420">
        <v>0</v>
      </c>
      <c r="P40" s="388">
        <v>0</v>
      </c>
      <c r="Q40" s="421">
        <f t="shared" si="2"/>
        <v>0</v>
      </c>
      <c r="R40" s="422">
        <v>0</v>
      </c>
      <c r="S40" s="423">
        <f t="shared" si="0"/>
        <v>0</v>
      </c>
      <c r="T40" s="71"/>
    </row>
    <row r="41" spans="1:20" ht="15.75" customHeight="1" x14ac:dyDescent="0.25">
      <c r="A41" s="340" t="s">
        <v>31</v>
      </c>
      <c r="B41" s="496">
        <v>16488</v>
      </c>
      <c r="C41" s="425">
        <v>0</v>
      </c>
      <c r="D41" s="418">
        <v>0</v>
      </c>
      <c r="E41" s="419">
        <v>0</v>
      </c>
      <c r="F41" s="418">
        <v>0</v>
      </c>
      <c r="G41" s="418">
        <f t="shared" si="1"/>
        <v>0</v>
      </c>
      <c r="H41" s="418"/>
      <c r="I41" s="418"/>
      <c r="J41" s="418"/>
      <c r="K41" s="418"/>
      <c r="L41" s="419"/>
      <c r="M41" s="418"/>
      <c r="N41" s="418"/>
      <c r="O41" s="420">
        <v>0</v>
      </c>
      <c r="P41" s="388">
        <v>16047</v>
      </c>
      <c r="Q41" s="421">
        <f t="shared" si="2"/>
        <v>16047</v>
      </c>
      <c r="R41" s="422">
        <f>O41/P41</f>
        <v>0</v>
      </c>
      <c r="S41" s="423">
        <f t="shared" si="0"/>
        <v>16488</v>
      </c>
      <c r="T41" s="71"/>
    </row>
    <row r="42" spans="1:20" ht="15.75" customHeight="1" x14ac:dyDescent="0.25">
      <c r="A42" s="340" t="s">
        <v>32</v>
      </c>
      <c r="B42" s="496"/>
      <c r="C42" s="417">
        <v>0</v>
      </c>
      <c r="D42" s="418">
        <v>0</v>
      </c>
      <c r="E42" s="419">
        <v>0</v>
      </c>
      <c r="F42" s="418">
        <v>0</v>
      </c>
      <c r="G42" s="418">
        <f t="shared" si="1"/>
        <v>0</v>
      </c>
      <c r="H42" s="418"/>
      <c r="I42" s="418"/>
      <c r="J42" s="418"/>
      <c r="K42" s="418"/>
      <c r="L42" s="419"/>
      <c r="M42" s="418"/>
      <c r="N42" s="418"/>
      <c r="O42" s="420">
        <v>0</v>
      </c>
      <c r="P42" s="388">
        <v>0</v>
      </c>
      <c r="Q42" s="421">
        <f t="shared" si="2"/>
        <v>0</v>
      </c>
      <c r="R42" s="422">
        <v>0</v>
      </c>
      <c r="S42" s="423">
        <f t="shared" si="0"/>
        <v>0</v>
      </c>
      <c r="T42" s="71"/>
    </row>
    <row r="43" spans="1:20" ht="15.75" customHeight="1" x14ac:dyDescent="0.25">
      <c r="A43" s="340" t="s">
        <v>33</v>
      </c>
      <c r="B43" s="496"/>
      <c r="C43" s="417">
        <v>0</v>
      </c>
      <c r="D43" s="418">
        <v>0</v>
      </c>
      <c r="E43" s="419">
        <v>0</v>
      </c>
      <c r="F43" s="418">
        <v>0</v>
      </c>
      <c r="G43" s="418">
        <f t="shared" si="1"/>
        <v>0</v>
      </c>
      <c r="H43" s="418"/>
      <c r="I43" s="418"/>
      <c r="J43" s="418"/>
      <c r="K43" s="418"/>
      <c r="L43" s="419"/>
      <c r="M43" s="418"/>
      <c r="N43" s="418"/>
      <c r="O43" s="420">
        <v>0</v>
      </c>
      <c r="P43" s="388">
        <v>0</v>
      </c>
      <c r="Q43" s="421">
        <f t="shared" si="2"/>
        <v>0</v>
      </c>
      <c r="R43" s="422">
        <v>0</v>
      </c>
      <c r="S43" s="423">
        <f t="shared" si="0"/>
        <v>0</v>
      </c>
      <c r="T43" s="71"/>
    </row>
    <row r="44" spans="1:20" ht="15.75" customHeight="1" x14ac:dyDescent="0.25">
      <c r="A44" s="340" t="s">
        <v>34</v>
      </c>
      <c r="B44" s="496"/>
      <c r="C44" s="417">
        <f t="shared" ref="C44" si="5">O44</f>
        <v>12636</v>
      </c>
      <c r="D44" s="418">
        <v>0</v>
      </c>
      <c r="E44" s="419">
        <v>0</v>
      </c>
      <c r="F44" s="418">
        <v>0</v>
      </c>
      <c r="G44" s="418">
        <f t="shared" si="1"/>
        <v>0</v>
      </c>
      <c r="H44" s="418"/>
      <c r="I44" s="418"/>
      <c r="J44" s="418"/>
      <c r="K44" s="418"/>
      <c r="L44" s="419"/>
      <c r="M44" s="418"/>
      <c r="N44" s="418"/>
      <c r="O44" s="426">
        <v>12636</v>
      </c>
      <c r="P44" s="388">
        <v>13754</v>
      </c>
      <c r="Q44" s="421">
        <f t="shared" si="2"/>
        <v>1118</v>
      </c>
      <c r="R44" s="422">
        <f>O44/P44</f>
        <v>0.91871455576559546</v>
      </c>
      <c r="S44" s="423">
        <f t="shared" si="0"/>
        <v>12636</v>
      </c>
      <c r="T44" s="71"/>
    </row>
    <row r="45" spans="1:20" ht="12.15" customHeight="1" x14ac:dyDescent="0.25">
      <c r="A45" s="340"/>
      <c r="B45" s="427"/>
      <c r="C45" s="428"/>
      <c r="D45" s="418"/>
      <c r="E45" s="418"/>
      <c r="F45" s="418"/>
      <c r="G45" s="418"/>
      <c r="H45" s="418"/>
      <c r="I45" s="418"/>
      <c r="J45" s="418"/>
      <c r="K45" s="252"/>
      <c r="L45" s="252"/>
      <c r="M45" s="250"/>
      <c r="N45" s="250"/>
      <c r="O45" s="429"/>
      <c r="P45" s="423"/>
      <c r="Q45" s="421"/>
      <c r="R45" s="422"/>
      <c r="S45" s="340"/>
      <c r="T45" s="71"/>
    </row>
    <row r="46" spans="1:20" ht="13.65" customHeight="1" x14ac:dyDescent="0.25">
      <c r="A46" s="430" t="s">
        <v>35</v>
      </c>
      <c r="B46" s="431">
        <f>SUM(B5:B44)</f>
        <v>34499</v>
      </c>
      <c r="C46" s="432">
        <f t="shared" ref="C46:G46" si="6">SUM(C5:C44)</f>
        <v>186868</v>
      </c>
      <c r="D46" s="433">
        <f t="shared" si="6"/>
        <v>126991</v>
      </c>
      <c r="E46" s="551">
        <f t="shared" si="6"/>
        <v>82177</v>
      </c>
      <c r="F46" s="551">
        <f t="shared" si="6"/>
        <v>96076</v>
      </c>
      <c r="G46" s="551">
        <f t="shared" si="6"/>
        <v>27545</v>
      </c>
      <c r="H46" s="433"/>
      <c r="I46" s="433"/>
      <c r="J46" s="433"/>
      <c r="K46" s="433"/>
      <c r="L46" s="433"/>
      <c r="M46" s="433"/>
      <c r="N46" s="433"/>
      <c r="O46" s="434">
        <f>SUM(O5:O44)</f>
        <v>519657</v>
      </c>
      <c r="P46" s="435">
        <f>SUM(P5:P44)</f>
        <v>1117195</v>
      </c>
      <c r="Q46" s="435">
        <f>SUM(Q5:Q44)</f>
        <v>597538</v>
      </c>
      <c r="R46" s="436">
        <f>O46/P46</f>
        <v>0.46514440182779193</v>
      </c>
      <c r="S46" s="435">
        <f>SUM(S5:S44)</f>
        <v>554156</v>
      </c>
      <c r="T46" s="71"/>
    </row>
    <row r="47" spans="1:20" ht="18" customHeight="1" x14ac:dyDescent="0.25">
      <c r="A47" s="205"/>
      <c r="B47" s="205"/>
      <c r="C47" s="418"/>
      <c r="D47" s="418"/>
      <c r="E47" s="418"/>
      <c r="F47" s="418"/>
      <c r="G47" s="418"/>
      <c r="H47" s="256"/>
      <c r="I47" s="256"/>
      <c r="J47" s="256"/>
      <c r="K47" s="256"/>
      <c r="L47" s="256"/>
      <c r="M47" s="256"/>
      <c r="N47" s="437"/>
      <c r="O47" s="437"/>
      <c r="P47" s="437"/>
      <c r="Q47" s="438"/>
      <c r="R47" s="205"/>
      <c r="S47" s="205"/>
      <c r="T47" s="71"/>
    </row>
    <row r="48" spans="1:20" s="76" customFormat="1" ht="15.75" customHeight="1" x14ac:dyDescent="0.25">
      <c r="A48" s="648" t="s">
        <v>179</v>
      </c>
      <c r="B48" s="648"/>
      <c r="C48" s="648"/>
      <c r="D48" s="648"/>
      <c r="E48" s="648"/>
      <c r="F48" s="648"/>
      <c r="G48" s="648"/>
      <c r="H48" s="648"/>
      <c r="I48" s="648"/>
      <c r="J48" s="648"/>
      <c r="K48" s="648"/>
      <c r="L48" s="648"/>
      <c r="M48" s="648"/>
      <c r="N48" s="256"/>
      <c r="O48" s="439"/>
      <c r="P48" s="418"/>
      <c r="Q48" s="252"/>
      <c r="R48" s="205"/>
      <c r="S48" s="108"/>
      <c r="T48" s="72"/>
    </row>
    <row r="49" spans="1:20" s="76" customFormat="1" ht="15.75" customHeight="1" x14ac:dyDescent="0.25">
      <c r="A49" s="648" t="s">
        <v>227</v>
      </c>
      <c r="B49" s="648"/>
      <c r="C49" s="648"/>
      <c r="D49" s="648"/>
      <c r="E49" s="648"/>
      <c r="F49" s="648"/>
      <c r="G49" s="648"/>
      <c r="H49" s="648"/>
      <c r="I49" s="648"/>
      <c r="J49" s="648"/>
      <c r="K49" s="648"/>
      <c r="L49" s="648"/>
      <c r="M49" s="648"/>
      <c r="N49" s="648"/>
      <c r="O49" s="648"/>
      <c r="P49" s="648"/>
      <c r="Q49" s="648"/>
      <c r="R49" s="648"/>
      <c r="S49" s="648"/>
      <c r="T49" s="648"/>
    </row>
    <row r="50" spans="1:20" s="76" customFormat="1" ht="15.75" customHeight="1" x14ac:dyDescent="0.25">
      <c r="A50" s="649" t="s">
        <v>144</v>
      </c>
      <c r="B50" s="649"/>
      <c r="C50" s="649"/>
      <c r="D50" s="649"/>
      <c r="E50" s="649"/>
      <c r="F50" s="649"/>
      <c r="G50" s="649"/>
      <c r="H50" s="649"/>
      <c r="I50" s="649"/>
      <c r="J50" s="649"/>
      <c r="K50" s="649"/>
      <c r="L50" s="649"/>
      <c r="M50" s="649"/>
      <c r="N50" s="649"/>
      <c r="O50" s="440"/>
      <c r="P50" s="252"/>
      <c r="Q50" s="205"/>
      <c r="R50" s="252"/>
      <c r="S50" s="72"/>
      <c r="T50" s="72"/>
    </row>
    <row r="51" spans="1:20" s="76" customFormat="1" ht="13.65" customHeight="1" x14ac:dyDescent="0.25">
      <c r="A51" s="17"/>
      <c r="B51" s="17"/>
      <c r="E51" s="35"/>
      <c r="O51" s="27"/>
      <c r="P51" s="35"/>
      <c r="R51" s="35"/>
    </row>
    <row r="52" spans="1:20" s="76" customFormat="1" x14ac:dyDescent="0.25">
      <c r="E52" s="35"/>
      <c r="O52" s="27"/>
      <c r="R52" s="35"/>
    </row>
    <row r="53" spans="1:20" s="76" customFormat="1" x14ac:dyDescent="0.25">
      <c r="E53" s="35"/>
      <c r="O53" s="27"/>
    </row>
    <row r="54" spans="1:20" s="76" customFormat="1" x14ac:dyDescent="0.25">
      <c r="E54" s="35"/>
      <c r="O54" s="22"/>
      <c r="P54" s="31"/>
    </row>
    <row r="56" spans="1:20" x14ac:dyDescent="0.25">
      <c r="C56" s="75"/>
      <c r="D56" s="75"/>
      <c r="F56" s="75"/>
      <c r="O56" s="8"/>
    </row>
    <row r="57" spans="1:20" x14ac:dyDescent="0.25">
      <c r="B57" s="75"/>
      <c r="D57" s="32"/>
      <c r="E57" s="33"/>
      <c r="F57" s="34"/>
      <c r="O57" s="29"/>
    </row>
    <row r="58" spans="1:20" x14ac:dyDescent="0.25">
      <c r="B58" s="75"/>
      <c r="D58" s="32"/>
      <c r="E58" s="33"/>
      <c r="F58" s="34"/>
      <c r="O58" s="29"/>
    </row>
    <row r="59" spans="1:20" x14ac:dyDescent="0.25">
      <c r="B59" s="75"/>
      <c r="D59" s="32"/>
      <c r="E59" s="35"/>
    </row>
    <row r="60" spans="1:20" x14ac:dyDescent="0.25">
      <c r="D60" s="32"/>
      <c r="E60" s="33"/>
    </row>
  </sheetData>
  <mergeCells count="5">
    <mergeCell ref="O2:R2"/>
    <mergeCell ref="C4:N4"/>
    <mergeCell ref="A48:M48"/>
    <mergeCell ref="A49:T49"/>
    <mergeCell ref="A50:N50"/>
  </mergeCells>
  <phoneticPr fontId="29" type="noConversion"/>
  <pageMargins left="0.5" right="0.17" top="1" bottom="0.17" header="0.3" footer="0.17"/>
  <pageSetup scale="65" orientation="landscape" r:id="rId1"/>
  <headerFooter alignWithMargins="0"/>
  <ignoredErrors>
    <ignoredError sqref="R46" formula="1"/>
    <ignoredError sqref="G41 G38 G36 G31 G28 G25 G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F996-9C44-4FBA-9216-E163D3EA188E}">
  <sheetPr>
    <pageSetUpPr fitToPage="1"/>
  </sheetPr>
  <dimension ref="A1:H47"/>
  <sheetViews>
    <sheetView topLeftCell="A23" zoomScaleNormal="100" workbookViewId="0">
      <selection sqref="A1:E48"/>
    </sheetView>
  </sheetViews>
  <sheetFormatPr defaultColWidth="9.109375" defaultRowHeight="13.2" x14ac:dyDescent="0.25"/>
  <cols>
    <col min="1" max="1" width="28.6640625" style="396" customWidth="1"/>
    <col min="2" max="2" width="21.6640625" style="396" customWidth="1"/>
    <col min="3" max="3" width="19.109375" style="396" customWidth="1"/>
    <col min="4" max="5" width="21.6640625" style="396" customWidth="1"/>
    <col min="6" max="16384" width="9.109375" style="396"/>
  </cols>
  <sheetData>
    <row r="1" spans="1:8" ht="15.6" x14ac:dyDescent="0.3">
      <c r="A1" s="562" t="s">
        <v>281</v>
      </c>
      <c r="B1" s="562"/>
      <c r="C1" s="562"/>
      <c r="D1" s="562"/>
      <c r="E1" s="562"/>
    </row>
    <row r="2" spans="1:8" ht="25.95" customHeight="1" x14ac:dyDescent="0.25">
      <c r="A2" s="563" t="s">
        <v>114</v>
      </c>
      <c r="B2" s="564" t="s">
        <v>282</v>
      </c>
      <c r="C2" s="563" t="s">
        <v>276</v>
      </c>
      <c r="D2" s="563" t="s">
        <v>277</v>
      </c>
      <c r="E2" s="564" t="s">
        <v>283</v>
      </c>
    </row>
    <row r="3" spans="1:8" ht="14.4" customHeight="1" x14ac:dyDescent="0.25">
      <c r="A3" s="565"/>
      <c r="B3" s="650" t="s">
        <v>38</v>
      </c>
      <c r="C3" s="651"/>
      <c r="D3" s="651"/>
      <c r="E3" s="652"/>
      <c r="F3" s="566"/>
    </row>
    <row r="4" spans="1:8" ht="13.8" x14ac:dyDescent="0.25">
      <c r="A4" s="567" t="s">
        <v>0</v>
      </c>
      <c r="B4" s="568">
        <v>45281</v>
      </c>
      <c r="C4" s="568">
        <v>0</v>
      </c>
      <c r="D4" s="576">
        <v>4006</v>
      </c>
      <c r="E4" s="568">
        <f>B4-C4+D4</f>
        <v>49287</v>
      </c>
    </row>
    <row r="5" spans="1:8" ht="13.8" x14ac:dyDescent="0.25">
      <c r="A5" s="340" t="s">
        <v>115</v>
      </c>
      <c r="B5" s="388">
        <v>87402</v>
      </c>
      <c r="C5" s="388">
        <v>0</v>
      </c>
      <c r="D5" s="574">
        <v>7733</v>
      </c>
      <c r="E5" s="388">
        <f t="shared" ref="E5:E43" si="0">B5-C5+D5</f>
        <v>95135</v>
      </c>
    </row>
    <row r="6" spans="1:8" ht="13.8" x14ac:dyDescent="0.25">
      <c r="A6" s="340" t="s">
        <v>1</v>
      </c>
      <c r="B6" s="388">
        <v>7371</v>
      </c>
      <c r="C6" s="388">
        <v>0</v>
      </c>
      <c r="D6" s="574">
        <v>652</v>
      </c>
      <c r="E6" s="388">
        <f t="shared" si="0"/>
        <v>8023</v>
      </c>
    </row>
    <row r="7" spans="1:8" ht="13.8" x14ac:dyDescent="0.25">
      <c r="A7" s="340" t="s">
        <v>2</v>
      </c>
      <c r="B7" s="388">
        <v>11584</v>
      </c>
      <c r="C7" s="388">
        <v>0</v>
      </c>
      <c r="D7" s="574">
        <v>1025</v>
      </c>
      <c r="E7" s="388">
        <f t="shared" si="0"/>
        <v>12609</v>
      </c>
    </row>
    <row r="8" spans="1:8" ht="13.8" x14ac:dyDescent="0.25">
      <c r="A8" s="340" t="s">
        <v>3</v>
      </c>
      <c r="B8" s="388">
        <v>8424</v>
      </c>
      <c r="C8" s="388">
        <v>0</v>
      </c>
      <c r="D8" s="574">
        <v>745</v>
      </c>
      <c r="E8" s="388">
        <f t="shared" si="0"/>
        <v>9169</v>
      </c>
    </row>
    <row r="9" spans="1:8" ht="13.8" x14ac:dyDescent="0.25">
      <c r="A9" s="340" t="s">
        <v>37</v>
      </c>
      <c r="B9" s="388">
        <v>152691</v>
      </c>
      <c r="C9" s="388">
        <v>0</v>
      </c>
      <c r="D9" s="574">
        <v>13509</v>
      </c>
      <c r="E9" s="388">
        <f t="shared" si="0"/>
        <v>166200</v>
      </c>
      <c r="H9" s="569"/>
    </row>
    <row r="10" spans="1:8" ht="13.8" x14ac:dyDescent="0.25">
      <c r="A10" s="340" t="s">
        <v>4</v>
      </c>
      <c r="B10" s="388">
        <v>25273</v>
      </c>
      <c r="C10" s="388">
        <v>0</v>
      </c>
      <c r="D10" s="574">
        <v>2236</v>
      </c>
      <c r="E10" s="388">
        <f t="shared" si="0"/>
        <v>27509</v>
      </c>
      <c r="H10" s="569"/>
    </row>
    <row r="11" spans="1:8" ht="13.8" x14ac:dyDescent="0.25">
      <c r="A11" s="340" t="s">
        <v>5</v>
      </c>
      <c r="B11" s="388">
        <v>7258</v>
      </c>
      <c r="C11" s="388">
        <v>7258</v>
      </c>
      <c r="D11" s="574">
        <v>0</v>
      </c>
      <c r="E11" s="388">
        <f t="shared" si="0"/>
        <v>0</v>
      </c>
    </row>
    <row r="12" spans="1:8" ht="13.8" x14ac:dyDescent="0.25">
      <c r="A12" s="340" t="s">
        <v>6</v>
      </c>
      <c r="B12" s="388">
        <v>15796</v>
      </c>
      <c r="C12" s="388">
        <v>0</v>
      </c>
      <c r="D12" s="574">
        <v>1397</v>
      </c>
      <c r="E12" s="388">
        <f t="shared" si="0"/>
        <v>17193</v>
      </c>
    </row>
    <row r="13" spans="1:8" ht="13.8" x14ac:dyDescent="0.25">
      <c r="A13" s="340" t="s">
        <v>7</v>
      </c>
      <c r="B13" s="388">
        <v>7258</v>
      </c>
      <c r="C13" s="388">
        <v>7258</v>
      </c>
      <c r="D13" s="574">
        <v>0</v>
      </c>
      <c r="E13" s="388">
        <f t="shared" si="0"/>
        <v>0</v>
      </c>
    </row>
    <row r="14" spans="1:8" ht="13.8" x14ac:dyDescent="0.25">
      <c r="A14" s="340" t="s">
        <v>57</v>
      </c>
      <c r="B14" s="388">
        <v>185335</v>
      </c>
      <c r="C14" s="388">
        <v>0</v>
      </c>
      <c r="D14" s="574">
        <v>16397</v>
      </c>
      <c r="E14" s="388">
        <f t="shared" si="0"/>
        <v>201732</v>
      </c>
    </row>
    <row r="15" spans="1:8" ht="13.8" x14ac:dyDescent="0.25">
      <c r="A15" s="340" t="s">
        <v>9</v>
      </c>
      <c r="B15" s="388">
        <v>11584</v>
      </c>
      <c r="C15" s="388">
        <v>0</v>
      </c>
      <c r="D15" s="574">
        <v>1025</v>
      </c>
      <c r="E15" s="388">
        <f t="shared" si="0"/>
        <v>12609</v>
      </c>
    </row>
    <row r="16" spans="1:8" ht="13.8" x14ac:dyDescent="0.25">
      <c r="A16" s="340" t="s">
        <v>10</v>
      </c>
      <c r="B16" s="388">
        <v>27379</v>
      </c>
      <c r="C16" s="388">
        <v>0</v>
      </c>
      <c r="D16" s="574">
        <v>2422</v>
      </c>
      <c r="E16" s="388">
        <f t="shared" si="0"/>
        <v>29801</v>
      </c>
    </row>
    <row r="17" spans="1:5" ht="13.8" x14ac:dyDescent="0.25">
      <c r="A17" s="98" t="s">
        <v>278</v>
      </c>
      <c r="B17" s="388">
        <v>16849</v>
      </c>
      <c r="C17" s="388">
        <v>0</v>
      </c>
      <c r="D17" s="574">
        <v>1490</v>
      </c>
      <c r="E17" s="388">
        <f t="shared" si="0"/>
        <v>18339</v>
      </c>
    </row>
    <row r="18" spans="1:5" ht="13.8" x14ac:dyDescent="0.25">
      <c r="A18" s="340" t="s">
        <v>11</v>
      </c>
      <c r="B18" s="388">
        <v>9477</v>
      </c>
      <c r="C18" s="388">
        <v>0</v>
      </c>
      <c r="D18" s="574">
        <v>838</v>
      </c>
      <c r="E18" s="388">
        <f t="shared" si="0"/>
        <v>10315</v>
      </c>
    </row>
    <row r="19" spans="1:5" ht="13.8" x14ac:dyDescent="0.25">
      <c r="A19" s="340" t="s">
        <v>12</v>
      </c>
      <c r="B19" s="388">
        <v>7258</v>
      </c>
      <c r="C19" s="388">
        <v>7258</v>
      </c>
      <c r="D19" s="574">
        <v>0</v>
      </c>
      <c r="E19" s="388">
        <f t="shared" si="0"/>
        <v>0</v>
      </c>
    </row>
    <row r="20" spans="1:5" ht="13.8" x14ac:dyDescent="0.25">
      <c r="A20" s="415" t="s">
        <v>13</v>
      </c>
      <c r="B20" s="416">
        <v>50546</v>
      </c>
      <c r="C20" s="416">
        <v>0</v>
      </c>
      <c r="D20" s="575">
        <v>4472</v>
      </c>
      <c r="E20" s="388">
        <f t="shared" si="0"/>
        <v>55018</v>
      </c>
    </row>
    <row r="21" spans="1:5" ht="13.8" x14ac:dyDescent="0.25">
      <c r="A21" s="340" t="s">
        <v>14</v>
      </c>
      <c r="B21" s="388">
        <v>12636</v>
      </c>
      <c r="C21" s="388">
        <v>0</v>
      </c>
      <c r="D21" s="574">
        <v>1118</v>
      </c>
      <c r="E21" s="388">
        <f t="shared" si="0"/>
        <v>13754</v>
      </c>
    </row>
    <row r="22" spans="1:5" ht="13.8" x14ac:dyDescent="0.25">
      <c r="A22" s="340" t="s">
        <v>15</v>
      </c>
      <c r="B22" s="388">
        <v>7258</v>
      </c>
      <c r="C22" s="388">
        <v>7258</v>
      </c>
      <c r="D22" s="574">
        <v>0</v>
      </c>
      <c r="E22" s="388">
        <f t="shared" si="0"/>
        <v>0</v>
      </c>
    </row>
    <row r="23" spans="1:5" ht="13.8" x14ac:dyDescent="0.25">
      <c r="A23" s="340" t="s">
        <v>16</v>
      </c>
      <c r="B23" s="388">
        <v>10530</v>
      </c>
      <c r="C23" s="388">
        <v>0</v>
      </c>
      <c r="D23" s="574">
        <v>932</v>
      </c>
      <c r="E23" s="388">
        <f t="shared" si="0"/>
        <v>11462</v>
      </c>
    </row>
    <row r="24" spans="1:5" ht="13.8" x14ac:dyDescent="0.25">
      <c r="A24" s="340" t="s">
        <v>17</v>
      </c>
      <c r="B24" s="388">
        <v>8424</v>
      </c>
      <c r="C24" s="388">
        <v>0</v>
      </c>
      <c r="D24" s="574">
        <v>745</v>
      </c>
      <c r="E24" s="388">
        <f t="shared" si="0"/>
        <v>9169</v>
      </c>
    </row>
    <row r="25" spans="1:5" ht="13.8" x14ac:dyDescent="0.25">
      <c r="A25" s="340" t="s">
        <v>18</v>
      </c>
      <c r="B25" s="388">
        <v>11584</v>
      </c>
      <c r="C25" s="388">
        <v>0</v>
      </c>
      <c r="D25" s="574">
        <v>1025</v>
      </c>
      <c r="E25" s="388">
        <f t="shared" si="0"/>
        <v>12609</v>
      </c>
    </row>
    <row r="26" spans="1:5" ht="13.8" x14ac:dyDescent="0.25">
      <c r="A26" s="340" t="s">
        <v>19</v>
      </c>
      <c r="B26" s="388">
        <v>7258</v>
      </c>
      <c r="C26" s="388">
        <v>7258</v>
      </c>
      <c r="D26" s="574">
        <v>0</v>
      </c>
      <c r="E26" s="388">
        <f t="shared" si="0"/>
        <v>0</v>
      </c>
    </row>
    <row r="27" spans="1:5" ht="13.8" x14ac:dyDescent="0.25">
      <c r="A27" s="340" t="s">
        <v>20</v>
      </c>
      <c r="B27" s="388">
        <v>10530</v>
      </c>
      <c r="C27" s="388">
        <v>0</v>
      </c>
      <c r="D27" s="574">
        <v>932</v>
      </c>
      <c r="E27" s="388">
        <f t="shared" si="0"/>
        <v>11462</v>
      </c>
    </row>
    <row r="28" spans="1:5" ht="13.8" x14ac:dyDescent="0.25">
      <c r="A28" s="340" t="s">
        <v>21</v>
      </c>
      <c r="B28" s="388">
        <v>12636</v>
      </c>
      <c r="C28" s="388">
        <v>0</v>
      </c>
      <c r="D28" s="574">
        <v>1118</v>
      </c>
      <c r="E28" s="388">
        <f t="shared" si="0"/>
        <v>13754</v>
      </c>
    </row>
    <row r="29" spans="1:5" ht="13.8" x14ac:dyDescent="0.25">
      <c r="A29" s="340" t="s">
        <v>36</v>
      </c>
      <c r="B29" s="388">
        <v>7258</v>
      </c>
      <c r="C29" s="388">
        <v>0</v>
      </c>
      <c r="D29" s="574">
        <v>0</v>
      </c>
      <c r="E29" s="388">
        <f t="shared" si="0"/>
        <v>7258</v>
      </c>
    </row>
    <row r="30" spans="1:5" ht="13.8" x14ac:dyDescent="0.25">
      <c r="A30" s="340" t="s">
        <v>22</v>
      </c>
      <c r="B30" s="388">
        <v>13690</v>
      </c>
      <c r="C30" s="388">
        <v>0</v>
      </c>
      <c r="D30" s="574">
        <v>1211</v>
      </c>
      <c r="E30" s="388">
        <f t="shared" si="0"/>
        <v>14901</v>
      </c>
    </row>
    <row r="31" spans="1:5" ht="13.8" x14ac:dyDescent="0.25">
      <c r="A31" s="340" t="s">
        <v>23</v>
      </c>
      <c r="B31" s="388">
        <v>22114</v>
      </c>
      <c r="C31" s="388">
        <v>0</v>
      </c>
      <c r="D31" s="574">
        <v>1956</v>
      </c>
      <c r="E31" s="388">
        <f t="shared" si="0"/>
        <v>24070</v>
      </c>
    </row>
    <row r="32" spans="1:5" ht="13.8" x14ac:dyDescent="0.25">
      <c r="A32" s="340" t="s">
        <v>24</v>
      </c>
      <c r="B32" s="388">
        <v>30538</v>
      </c>
      <c r="C32" s="388">
        <v>0</v>
      </c>
      <c r="D32" s="574">
        <v>2702</v>
      </c>
      <c r="E32" s="388">
        <f t="shared" si="0"/>
        <v>33240</v>
      </c>
    </row>
    <row r="33" spans="1:6" ht="13.8" x14ac:dyDescent="0.25">
      <c r="A33" s="340" t="s">
        <v>25</v>
      </c>
      <c r="B33" s="388">
        <v>7258</v>
      </c>
      <c r="C33" s="388">
        <v>7258</v>
      </c>
      <c r="D33" s="574">
        <v>0</v>
      </c>
      <c r="E33" s="388">
        <f t="shared" si="0"/>
        <v>0</v>
      </c>
    </row>
    <row r="34" spans="1:6" ht="13.8" x14ac:dyDescent="0.25">
      <c r="A34" s="340" t="s">
        <v>43</v>
      </c>
      <c r="B34" s="388">
        <v>7258</v>
      </c>
      <c r="C34" s="388">
        <v>0</v>
      </c>
      <c r="D34" s="574">
        <v>0</v>
      </c>
      <c r="E34" s="388">
        <f t="shared" si="0"/>
        <v>7258</v>
      </c>
    </row>
    <row r="35" spans="1:6" ht="13.8" x14ac:dyDescent="0.25">
      <c r="A35" s="340" t="s">
        <v>26</v>
      </c>
      <c r="B35" s="388">
        <v>43175</v>
      </c>
      <c r="C35" s="388">
        <v>0</v>
      </c>
      <c r="D35" s="574">
        <v>3820</v>
      </c>
      <c r="E35" s="388">
        <f t="shared" si="0"/>
        <v>46995</v>
      </c>
    </row>
    <row r="36" spans="1:6" ht="13.8" x14ac:dyDescent="0.25">
      <c r="A36" s="340" t="s">
        <v>279</v>
      </c>
      <c r="B36" s="388">
        <v>142160</v>
      </c>
      <c r="C36" s="388">
        <v>0</v>
      </c>
      <c r="D36" s="574">
        <v>0</v>
      </c>
      <c r="E36" s="388">
        <f t="shared" si="0"/>
        <v>142160</v>
      </c>
    </row>
    <row r="37" spans="1:6" ht="13.8" x14ac:dyDescent="0.25">
      <c r="A37" s="340" t="s">
        <v>28</v>
      </c>
      <c r="B37" s="388">
        <v>24220</v>
      </c>
      <c r="C37" s="388">
        <v>0</v>
      </c>
      <c r="D37" s="574">
        <v>2143</v>
      </c>
      <c r="E37" s="388">
        <f t="shared" si="0"/>
        <v>26363</v>
      </c>
    </row>
    <row r="38" spans="1:6" ht="13.8" x14ac:dyDescent="0.25">
      <c r="A38" s="340" t="s">
        <v>280</v>
      </c>
      <c r="B38" s="388">
        <v>7258</v>
      </c>
      <c r="C38" s="388">
        <v>7258</v>
      </c>
      <c r="D38" s="574">
        <v>0</v>
      </c>
      <c r="E38" s="388">
        <f t="shared" si="0"/>
        <v>0</v>
      </c>
    </row>
    <row r="39" spans="1:6" ht="13.8" x14ac:dyDescent="0.25">
      <c r="A39" s="340" t="s">
        <v>30</v>
      </c>
      <c r="B39" s="388">
        <v>12636</v>
      </c>
      <c r="C39" s="388">
        <v>12636</v>
      </c>
      <c r="D39" s="574">
        <v>0</v>
      </c>
      <c r="E39" s="388">
        <f t="shared" si="0"/>
        <v>0</v>
      </c>
    </row>
    <row r="40" spans="1:6" ht="13.8" x14ac:dyDescent="0.25">
      <c r="A40" s="340" t="s">
        <v>31</v>
      </c>
      <c r="B40" s="388">
        <v>14743</v>
      </c>
      <c r="C40" s="388">
        <v>0</v>
      </c>
      <c r="D40" s="574">
        <v>1304</v>
      </c>
      <c r="E40" s="388">
        <f t="shared" si="0"/>
        <v>16047</v>
      </c>
    </row>
    <row r="41" spans="1:6" ht="13.8" x14ac:dyDescent="0.25">
      <c r="A41" s="340" t="s">
        <v>32</v>
      </c>
      <c r="B41" s="388">
        <v>7371</v>
      </c>
      <c r="C41" s="388">
        <v>7371</v>
      </c>
      <c r="D41" s="574">
        <v>0</v>
      </c>
      <c r="E41" s="388">
        <f t="shared" si="0"/>
        <v>0</v>
      </c>
    </row>
    <row r="42" spans="1:6" ht="13.8" x14ac:dyDescent="0.25">
      <c r="A42" s="340" t="s">
        <v>33</v>
      </c>
      <c r="B42" s="388">
        <v>7258</v>
      </c>
      <c r="C42" s="388">
        <v>7258</v>
      </c>
      <c r="D42" s="574">
        <v>0</v>
      </c>
      <c r="E42" s="388">
        <f t="shared" si="0"/>
        <v>0</v>
      </c>
    </row>
    <row r="43" spans="1:6" ht="13.8" x14ac:dyDescent="0.25">
      <c r="A43" s="570" t="s">
        <v>34</v>
      </c>
      <c r="B43" s="571">
        <v>12636</v>
      </c>
      <c r="C43" s="388">
        <v>0</v>
      </c>
      <c r="D43" s="574">
        <v>1118</v>
      </c>
      <c r="E43" s="571">
        <f t="shared" si="0"/>
        <v>13754</v>
      </c>
    </row>
    <row r="44" spans="1:6" ht="13.8" x14ac:dyDescent="0.25">
      <c r="A44" s="572" t="s">
        <v>35</v>
      </c>
      <c r="B44" s="573">
        <f>SUM(B4:B43)</f>
        <v>1117195</v>
      </c>
      <c r="C44" s="573">
        <f t="shared" ref="C44:D44" si="1">SUM(C4:C43)</f>
        <v>78071</v>
      </c>
      <c r="D44" s="573">
        <f t="shared" si="1"/>
        <v>78071</v>
      </c>
      <c r="E44" s="571">
        <f>SUM(E4:E43)</f>
        <v>1117195</v>
      </c>
    </row>
    <row r="45" spans="1:6" x14ac:dyDescent="0.25">
      <c r="A45" s="71"/>
      <c r="B45" s="71"/>
      <c r="C45" s="71"/>
      <c r="D45" s="71"/>
      <c r="E45" s="71"/>
    </row>
    <row r="46" spans="1:6" s="66" customFormat="1" ht="16.8" customHeight="1" x14ac:dyDescent="0.25">
      <c r="A46" s="649" t="s">
        <v>286</v>
      </c>
      <c r="B46" s="649"/>
      <c r="C46" s="649"/>
      <c r="D46" s="649"/>
      <c r="E46" s="653"/>
      <c r="F46" s="295"/>
    </row>
    <row r="47" spans="1:6" ht="13.8" x14ac:dyDescent="0.25">
      <c r="A47" s="577" t="s">
        <v>287</v>
      </c>
      <c r="B47" s="578"/>
      <c r="C47" s="578"/>
      <c r="D47" s="66"/>
      <c r="E47" s="66"/>
    </row>
  </sheetData>
  <mergeCells count="2">
    <mergeCell ref="B3:E3"/>
    <mergeCell ref="A46:E46"/>
  </mergeCells>
  <hyperlinks>
    <hyperlink ref="A47" r:id="rId1" xr:uid="{78DB54D8-4845-4F15-A13D-6C18943B5CB1}"/>
  </hyperlinks>
  <pageMargins left="0.5" right="0.17" top="1" bottom="0.17" header="0.17" footer="0.17"/>
  <pageSetup scale="8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3"/>
  <sheetViews>
    <sheetView showGridLines="0" zoomScaleNormal="100" workbookViewId="0">
      <selection sqref="A1:P22"/>
    </sheetView>
  </sheetViews>
  <sheetFormatPr defaultRowHeight="13.2" x14ac:dyDescent="0.25"/>
  <cols>
    <col min="1" max="1" width="25.88671875" customWidth="1"/>
    <col min="2" max="2" width="10.109375" customWidth="1"/>
    <col min="3" max="3" width="12" customWidth="1"/>
    <col min="4" max="5" width="10.3320312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9" customWidth="1"/>
    <col min="14" max="14" width="11" customWidth="1"/>
    <col min="15" max="15" width="8.44140625" customWidth="1"/>
    <col min="16" max="16" width="10" customWidth="1"/>
    <col min="17" max="17" width="11.33203125" bestFit="1" customWidth="1"/>
  </cols>
  <sheetData>
    <row r="1" spans="1:18" s="41" customFormat="1" ht="18.75" customHeight="1" x14ac:dyDescent="0.25">
      <c r="A1" s="542" t="s">
        <v>230</v>
      </c>
      <c r="B1" s="542"/>
      <c r="C1" s="542"/>
      <c r="D1" s="542"/>
      <c r="E1" s="542"/>
      <c r="F1" s="542"/>
      <c r="G1" s="542"/>
      <c r="H1" s="542"/>
      <c r="I1" s="542"/>
      <c r="J1" s="542"/>
      <c r="K1" s="542"/>
      <c r="L1" s="542"/>
      <c r="M1" s="542"/>
      <c r="N1" s="542"/>
      <c r="O1" s="542"/>
      <c r="P1" s="542"/>
    </row>
    <row r="2" spans="1:18" s="41" customFormat="1" ht="18" customHeight="1" x14ac:dyDescent="0.25">
      <c r="A2" s="49"/>
      <c r="B2" s="292" t="s">
        <v>214</v>
      </c>
      <c r="C2" s="207" t="s">
        <v>215</v>
      </c>
      <c r="D2" s="207" t="s">
        <v>216</v>
      </c>
      <c r="E2" s="402" t="s">
        <v>217</v>
      </c>
      <c r="F2" s="207" t="s">
        <v>218</v>
      </c>
      <c r="G2" s="207" t="s">
        <v>219</v>
      </c>
      <c r="H2" s="207" t="s">
        <v>220</v>
      </c>
      <c r="I2" s="207" t="s">
        <v>221</v>
      </c>
      <c r="J2" s="402" t="s">
        <v>222</v>
      </c>
      <c r="K2" s="207" t="s">
        <v>223</v>
      </c>
      <c r="L2" s="207" t="s">
        <v>224</v>
      </c>
      <c r="M2" s="208" t="s">
        <v>225</v>
      </c>
      <c r="N2" s="643" t="s">
        <v>231</v>
      </c>
      <c r="O2" s="644"/>
      <c r="P2" s="645"/>
    </row>
    <row r="3" spans="1:18" s="47" customFormat="1" ht="32.25" customHeight="1" x14ac:dyDescent="0.2">
      <c r="A3" s="46"/>
      <c r="B3" s="110">
        <v>43773</v>
      </c>
      <c r="C3" s="111">
        <v>43801</v>
      </c>
      <c r="D3" s="112">
        <v>43829</v>
      </c>
      <c r="E3" s="111">
        <v>43864</v>
      </c>
      <c r="F3" s="111">
        <v>43892</v>
      </c>
      <c r="G3" s="111" t="s">
        <v>242</v>
      </c>
      <c r="H3" s="111">
        <v>43948</v>
      </c>
      <c r="I3" s="111">
        <v>43983</v>
      </c>
      <c r="J3" s="111">
        <v>44012</v>
      </c>
      <c r="K3" s="111">
        <v>44046</v>
      </c>
      <c r="L3" s="111">
        <v>44074</v>
      </c>
      <c r="M3" s="111">
        <v>44102</v>
      </c>
      <c r="N3" s="448" t="s">
        <v>164</v>
      </c>
      <c r="O3" s="449" t="s">
        <v>58</v>
      </c>
      <c r="P3" s="406" t="s">
        <v>165</v>
      </c>
    </row>
    <row r="4" spans="1:18" ht="13.2" customHeight="1" x14ac:dyDescent="0.25">
      <c r="A4" s="21"/>
      <c r="B4" s="24"/>
      <c r="C4" s="25"/>
      <c r="D4" s="25"/>
      <c r="E4" s="25"/>
      <c r="F4" s="26"/>
      <c r="G4" s="6"/>
      <c r="H4" s="6"/>
      <c r="I4" s="2"/>
      <c r="J4" s="2"/>
      <c r="K4" s="2"/>
      <c r="L4" s="2"/>
      <c r="M4" s="10"/>
      <c r="N4" s="19"/>
      <c r="O4" s="18"/>
      <c r="P4" s="4"/>
    </row>
    <row r="5" spans="1:18" ht="12.75" customHeight="1" x14ac:dyDescent="0.3">
      <c r="A5" s="120"/>
      <c r="B5" s="623" t="s">
        <v>41</v>
      </c>
      <c r="C5" s="654"/>
      <c r="D5" s="654"/>
      <c r="E5" s="654"/>
      <c r="F5" s="654"/>
      <c r="G5" s="654"/>
      <c r="H5" s="654"/>
      <c r="I5" s="654"/>
      <c r="J5" s="654"/>
      <c r="K5" s="654"/>
      <c r="L5" s="654"/>
      <c r="M5" s="655"/>
      <c r="N5" s="210"/>
      <c r="O5" s="211"/>
      <c r="P5" s="210"/>
    </row>
    <row r="6" spans="1:18" ht="13.2" customHeight="1" x14ac:dyDescent="0.3">
      <c r="A6" s="120"/>
      <c r="B6" s="212"/>
      <c r="C6" s="213"/>
      <c r="D6" s="213"/>
      <c r="E6" s="213"/>
      <c r="F6" s="214"/>
      <c r="G6" s="215"/>
      <c r="H6" s="215"/>
      <c r="I6" s="213"/>
      <c r="J6" s="213"/>
      <c r="K6" s="213"/>
      <c r="L6" s="213"/>
      <c r="M6" s="216"/>
      <c r="N6" s="217"/>
      <c r="O6" s="218"/>
      <c r="P6" s="219"/>
    </row>
    <row r="7" spans="1:18" ht="18" customHeight="1" x14ac:dyDescent="0.25">
      <c r="A7" s="220" t="s">
        <v>186</v>
      </c>
      <c r="B7" s="221">
        <v>7090</v>
      </c>
      <c r="C7" s="222">
        <v>0</v>
      </c>
      <c r="D7" s="222">
        <v>0</v>
      </c>
      <c r="E7" s="195">
        <v>0</v>
      </c>
      <c r="F7" s="195">
        <v>0</v>
      </c>
      <c r="G7" s="195"/>
      <c r="H7" s="195"/>
      <c r="I7" s="195"/>
      <c r="J7" s="218"/>
      <c r="K7" s="218"/>
      <c r="L7" s="223"/>
      <c r="M7" s="224"/>
      <c r="N7" s="217">
        <v>7090</v>
      </c>
      <c r="O7" s="225">
        <v>7090</v>
      </c>
      <c r="P7" s="219">
        <f>N7/O7</f>
        <v>1</v>
      </c>
    </row>
    <row r="8" spans="1:18" ht="18" customHeight="1" x14ac:dyDescent="0.25">
      <c r="A8" s="220" t="s">
        <v>147</v>
      </c>
      <c r="B8" s="221">
        <v>1603</v>
      </c>
      <c r="C8" s="222">
        <v>1313</v>
      </c>
      <c r="D8" s="222">
        <v>1482</v>
      </c>
      <c r="E8" s="195">
        <v>1426</v>
      </c>
      <c r="F8" s="195">
        <f>N8-SUM(B8:E8)</f>
        <v>1552</v>
      </c>
      <c r="G8" s="195"/>
      <c r="H8" s="195"/>
      <c r="I8" s="195"/>
      <c r="J8" s="195"/>
      <c r="K8" s="218"/>
      <c r="L8" s="222"/>
      <c r="M8" s="224"/>
      <c r="N8" s="226">
        <v>7376</v>
      </c>
      <c r="O8" s="225">
        <v>10300</v>
      </c>
      <c r="P8" s="219">
        <f>N8/O8</f>
        <v>0.71611650485436895</v>
      </c>
      <c r="Q8" s="1"/>
      <c r="R8" s="30"/>
    </row>
    <row r="9" spans="1:18" ht="21" customHeight="1" x14ac:dyDescent="0.25">
      <c r="A9" s="227" t="s">
        <v>260</v>
      </c>
      <c r="B9" s="221"/>
      <c r="C9" s="222"/>
      <c r="D9" s="222"/>
      <c r="E9" s="195"/>
      <c r="F9" s="195"/>
      <c r="G9" s="195"/>
      <c r="H9" s="195"/>
      <c r="I9" s="195"/>
      <c r="J9" s="195"/>
      <c r="K9" s="218"/>
      <c r="L9" s="223"/>
      <c r="M9" s="224"/>
      <c r="N9" s="229" t="s">
        <v>50</v>
      </c>
      <c r="O9" s="230">
        <v>2954</v>
      </c>
      <c r="P9" s="231" t="s">
        <v>50</v>
      </c>
    </row>
    <row r="10" spans="1:18" ht="21" customHeight="1" x14ac:dyDescent="0.25">
      <c r="A10" s="232" t="s">
        <v>261</v>
      </c>
      <c r="B10" s="221">
        <v>1630</v>
      </c>
      <c r="C10" s="222">
        <v>0</v>
      </c>
      <c r="D10" s="222">
        <v>0</v>
      </c>
      <c r="E10" s="195">
        <v>0</v>
      </c>
      <c r="F10" s="195">
        <v>0</v>
      </c>
      <c r="G10" s="195"/>
      <c r="H10" s="195"/>
      <c r="I10" s="195"/>
      <c r="J10" s="195"/>
      <c r="K10" s="218"/>
      <c r="L10" s="223"/>
      <c r="M10" s="224"/>
      <c r="N10" s="217">
        <v>1630</v>
      </c>
      <c r="O10" s="225">
        <v>1656</v>
      </c>
      <c r="P10" s="219">
        <f>N10/O10</f>
        <v>0.9842995169082126</v>
      </c>
    </row>
    <row r="11" spans="1:18" s="7" customFormat="1" ht="21" customHeight="1" x14ac:dyDescent="0.25">
      <c r="A11" s="232" t="s">
        <v>262</v>
      </c>
      <c r="B11" s="233">
        <v>49700</v>
      </c>
      <c r="C11" s="222">
        <v>0</v>
      </c>
      <c r="D11" s="222">
        <v>0</v>
      </c>
      <c r="E11" s="195">
        <v>55000</v>
      </c>
      <c r="F11" s="222">
        <v>0</v>
      </c>
      <c r="G11" s="196"/>
      <c r="H11" s="195"/>
      <c r="I11" s="195"/>
      <c r="J11" s="195"/>
      <c r="K11" s="218"/>
      <c r="L11" s="234"/>
      <c r="M11" s="235"/>
      <c r="N11" s="236">
        <v>104700</v>
      </c>
      <c r="O11" s="237">
        <v>170000</v>
      </c>
      <c r="P11" s="238">
        <f>N11/O11</f>
        <v>0.61588235294117644</v>
      </c>
      <c r="Q11" s="37"/>
    </row>
    <row r="12" spans="1:18" s="7" customFormat="1" ht="10.95" customHeight="1" x14ac:dyDescent="0.25">
      <c r="A12" s="239"/>
      <c r="B12" s="233"/>
      <c r="C12" s="240"/>
      <c r="D12" s="240"/>
      <c r="E12" s="196"/>
      <c r="F12" s="196"/>
      <c r="G12" s="196"/>
      <c r="H12" s="196"/>
      <c r="I12" s="196"/>
      <c r="J12" s="228"/>
      <c r="K12" s="228"/>
      <c r="L12" s="241"/>
      <c r="M12" s="235"/>
      <c r="N12" s="226"/>
      <c r="O12" s="242"/>
      <c r="P12" s="238"/>
    </row>
    <row r="13" spans="1:18" ht="13.65" customHeight="1" x14ac:dyDescent="0.25">
      <c r="A13" s="243" t="s">
        <v>35</v>
      </c>
      <c r="B13" s="244">
        <f>SUM(B7:B12)</f>
        <v>60023</v>
      </c>
      <c r="C13" s="245">
        <f>SUM(C7:C12)</f>
        <v>1313</v>
      </c>
      <c r="D13" s="245">
        <f>SUM(D7:D12)</f>
        <v>1482</v>
      </c>
      <c r="E13" s="245">
        <f>SUM(E7:E12)</f>
        <v>56426</v>
      </c>
      <c r="F13" s="245">
        <f>SUM(F7:F12)</f>
        <v>1552</v>
      </c>
      <c r="G13" s="245"/>
      <c r="H13" s="245"/>
      <c r="I13" s="245"/>
      <c r="J13" s="245"/>
      <c r="K13" s="245"/>
      <c r="L13" s="245"/>
      <c r="M13" s="245"/>
      <c r="N13" s="412">
        <f>SUM(N7:N12)</f>
        <v>120796</v>
      </c>
      <c r="O13" s="246">
        <f>SUM(O7:O12)</f>
        <v>192000</v>
      </c>
      <c r="P13" s="247">
        <f>N13/O13</f>
        <v>0.62914583333333329</v>
      </c>
    </row>
    <row r="14" spans="1:18" ht="15" customHeight="1" x14ac:dyDescent="0.25">
      <c r="A14" s="87"/>
      <c r="B14" s="88"/>
      <c r="C14" s="88"/>
      <c r="D14" s="88"/>
      <c r="E14" s="88"/>
      <c r="F14" s="88"/>
      <c r="G14" s="87"/>
      <c r="H14" s="87"/>
      <c r="I14" s="87"/>
      <c r="J14" s="87"/>
      <c r="K14" s="87"/>
      <c r="L14" s="87"/>
      <c r="M14" s="87"/>
      <c r="N14" s="87"/>
      <c r="O14" s="88"/>
      <c r="P14" s="248"/>
    </row>
    <row r="15" spans="1:18" s="76" customFormat="1" ht="19.2" customHeight="1" x14ac:dyDescent="0.25">
      <c r="A15" s="656" t="s">
        <v>179</v>
      </c>
      <c r="B15" s="656"/>
      <c r="C15" s="656"/>
      <c r="D15" s="656"/>
      <c r="E15" s="656"/>
      <c r="F15" s="99"/>
      <c r="G15" s="66"/>
      <c r="H15" s="66"/>
      <c r="I15" s="66"/>
      <c r="J15" s="66"/>
      <c r="K15" s="66"/>
      <c r="L15" s="66"/>
      <c r="M15" s="66"/>
      <c r="N15" s="66"/>
      <c r="O15" s="66"/>
      <c r="P15" s="66"/>
    </row>
    <row r="16" spans="1:18" s="72" customFormat="1" ht="16.8" customHeight="1" x14ac:dyDescent="0.25">
      <c r="A16" s="657" t="s">
        <v>145</v>
      </c>
      <c r="B16" s="657"/>
      <c r="C16" s="657"/>
      <c r="D16" s="657"/>
      <c r="E16" s="657"/>
      <c r="F16" s="657"/>
      <c r="G16" s="205"/>
      <c r="H16" s="205"/>
      <c r="I16" s="205"/>
      <c r="J16" s="205"/>
      <c r="K16" s="205"/>
      <c r="L16" s="205"/>
      <c r="M16" s="205"/>
      <c r="N16" s="205"/>
      <c r="O16" s="205"/>
      <c r="P16" s="205"/>
    </row>
    <row r="17" spans="1:17" s="72" customFormat="1" ht="15.75" customHeight="1" x14ac:dyDescent="0.25">
      <c r="A17" s="649" t="s">
        <v>285</v>
      </c>
      <c r="B17" s="649"/>
      <c r="C17" s="649"/>
      <c r="D17" s="649"/>
      <c r="E17" s="649"/>
      <c r="F17" s="649"/>
      <c r="G17" s="649"/>
      <c r="H17" s="649"/>
      <c r="I17" s="649"/>
      <c r="J17" s="649"/>
      <c r="K17" s="649"/>
      <c r="L17" s="649"/>
      <c r="M17" s="649"/>
      <c r="N17" s="649"/>
      <c r="O17" s="649"/>
      <c r="P17" s="649"/>
    </row>
    <row r="18" spans="1:17" s="72" customFormat="1" ht="14.25" customHeight="1" x14ac:dyDescent="0.25">
      <c r="A18" s="249" t="s">
        <v>48</v>
      </c>
      <c r="B18" s="250">
        <v>1656</v>
      </c>
      <c r="C18" s="251">
        <v>43739</v>
      </c>
      <c r="D18" s="205"/>
      <c r="E18" s="205"/>
      <c r="F18" s="252"/>
      <c r="G18" s="205"/>
      <c r="H18" s="253"/>
      <c r="I18" s="205"/>
      <c r="J18" s="205"/>
      <c r="K18" s="252"/>
      <c r="L18" s="205"/>
      <c r="M18" s="205"/>
      <c r="N18" s="205"/>
      <c r="O18" s="252"/>
      <c r="P18" s="252"/>
    </row>
    <row r="19" spans="1:17" s="72" customFormat="1" ht="14.25" customHeight="1" x14ac:dyDescent="0.25">
      <c r="A19" s="249" t="s">
        <v>47</v>
      </c>
      <c r="B19" s="250">
        <v>50000</v>
      </c>
      <c r="C19" s="251">
        <v>43747</v>
      </c>
      <c r="D19" s="205"/>
      <c r="E19" s="205"/>
      <c r="F19" s="252"/>
      <c r="G19" s="205"/>
      <c r="H19" s="254"/>
      <c r="I19" s="205"/>
      <c r="J19" s="205"/>
      <c r="K19" s="205"/>
      <c r="L19" s="205"/>
      <c r="M19" s="205"/>
      <c r="N19" s="205"/>
      <c r="O19" s="252"/>
      <c r="P19" s="205"/>
    </row>
    <row r="20" spans="1:17" s="72" customFormat="1" ht="14.25" customHeight="1" x14ac:dyDescent="0.25">
      <c r="A20" s="249" t="s">
        <v>46</v>
      </c>
      <c r="B20" s="250">
        <v>50000</v>
      </c>
      <c r="C20" s="251">
        <v>43852</v>
      </c>
      <c r="D20" s="205"/>
      <c r="E20" s="205"/>
      <c r="F20" s="255"/>
      <c r="G20" s="256"/>
      <c r="H20" s="255"/>
      <c r="I20" s="255"/>
      <c r="J20" s="257"/>
      <c r="K20" s="257"/>
      <c r="L20" s="257"/>
      <c r="M20" s="257"/>
      <c r="N20" s="257"/>
      <c r="O20" s="257"/>
      <c r="P20" s="258"/>
      <c r="Q20" s="108"/>
    </row>
    <row r="21" spans="1:17" s="72" customFormat="1" ht="14.25" customHeight="1" x14ac:dyDescent="0.25">
      <c r="A21" s="249" t="s">
        <v>45</v>
      </c>
      <c r="B21" s="250">
        <v>35000</v>
      </c>
      <c r="C21" s="251">
        <v>43936</v>
      </c>
      <c r="D21" s="205"/>
      <c r="E21" s="205"/>
      <c r="F21" s="252"/>
      <c r="G21" s="205"/>
      <c r="H21" s="253"/>
      <c r="I21" s="205"/>
      <c r="J21" s="205"/>
      <c r="K21" s="205"/>
      <c r="L21" s="205"/>
      <c r="M21" s="205"/>
      <c r="N21" s="205"/>
      <c r="O21" s="205"/>
      <c r="P21" s="205"/>
    </row>
    <row r="22" spans="1:17" s="72" customFormat="1" ht="14.25" customHeight="1" x14ac:dyDescent="0.25">
      <c r="A22" s="249" t="s">
        <v>49</v>
      </c>
      <c r="B22" s="250">
        <v>35000</v>
      </c>
      <c r="C22" s="251">
        <v>44027</v>
      </c>
      <c r="D22" s="205"/>
      <c r="E22" s="205"/>
      <c r="F22" s="252"/>
      <c r="G22" s="205"/>
      <c r="H22" s="253"/>
      <c r="I22" s="205"/>
      <c r="J22" s="205"/>
      <c r="K22" s="205"/>
      <c r="L22" s="205"/>
      <c r="M22" s="205"/>
      <c r="N22" s="205"/>
      <c r="O22" s="205"/>
      <c r="P22" s="205"/>
    </row>
    <row r="23" spans="1:17" ht="12.15" customHeight="1" x14ac:dyDescent="0.25">
      <c r="A23" s="23"/>
      <c r="B23" s="1"/>
      <c r="C23" s="40"/>
      <c r="F23" s="12"/>
      <c r="H23" s="16"/>
    </row>
  </sheetData>
  <mergeCells count="5">
    <mergeCell ref="B5:M5"/>
    <mergeCell ref="N2:P2"/>
    <mergeCell ref="A17:P17"/>
    <mergeCell ref="A15:E15"/>
    <mergeCell ref="A16:F16"/>
  </mergeCells>
  <phoneticPr fontId="29" type="noConversion"/>
  <pageMargins left="0.5" right="0.17" top="1" bottom="0.17" header="0.17" footer="0.17"/>
  <pageSetup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Y52"/>
  <sheetViews>
    <sheetView showGridLines="0" zoomScaleNormal="100" zoomScaleSheetLayoutView="100" workbookViewId="0">
      <selection sqref="A1:U39"/>
    </sheetView>
  </sheetViews>
  <sheetFormatPr defaultRowHeight="13.2" x14ac:dyDescent="0.25"/>
  <cols>
    <col min="1" max="1" width="20.88671875" style="74" customWidth="1"/>
    <col min="2" max="2" width="10.33203125" style="123" customWidth="1"/>
    <col min="3" max="3" width="10.21875" style="74" customWidth="1"/>
    <col min="4" max="4" width="9" style="74" customWidth="1"/>
    <col min="5" max="5" width="10" style="74" customWidth="1"/>
    <col min="6" max="6" width="8.109375" style="74" customWidth="1"/>
    <col min="7" max="7" width="8.44140625" style="74" customWidth="1"/>
    <col min="8" max="10" width="8.33203125" style="74" customWidth="1"/>
    <col min="11" max="11" width="9.33203125" style="74" customWidth="1"/>
    <col min="12" max="15" width="8.33203125" style="74" customWidth="1"/>
    <col min="16" max="16" width="9.21875" style="74" customWidth="1"/>
    <col min="17" max="17" width="9.6640625" style="74" customWidth="1"/>
    <col min="18" max="18" width="8.6640625" style="396" customWidth="1"/>
    <col min="19" max="20" width="8.88671875" style="74" customWidth="1"/>
    <col min="21" max="21" width="9.88671875" style="74" customWidth="1"/>
    <col min="22" max="22" width="6" customWidth="1"/>
  </cols>
  <sheetData>
    <row r="1" spans="1:25" s="41" customFormat="1" ht="28.5" customHeight="1" x14ac:dyDescent="0.25">
      <c r="A1" s="663" t="s">
        <v>258</v>
      </c>
      <c r="B1" s="663"/>
      <c r="C1" s="663"/>
      <c r="D1" s="663"/>
      <c r="E1" s="663"/>
      <c r="F1" s="663"/>
      <c r="G1" s="663"/>
      <c r="H1" s="663"/>
      <c r="I1" s="663"/>
      <c r="J1" s="663"/>
      <c r="K1" s="663"/>
      <c r="L1" s="663"/>
      <c r="M1" s="663"/>
      <c r="N1" s="663"/>
      <c r="O1" s="663"/>
      <c r="P1" s="663"/>
      <c r="Q1" s="663"/>
      <c r="R1" s="664"/>
      <c r="S1" s="663"/>
      <c r="T1" s="539"/>
      <c r="U1" s="541"/>
    </row>
    <row r="2" spans="1:25" s="2" customFormat="1" ht="29.25" customHeight="1" x14ac:dyDescent="0.3">
      <c r="A2" s="51"/>
      <c r="B2" s="291" t="s">
        <v>229</v>
      </c>
      <c r="C2" s="292" t="s">
        <v>214</v>
      </c>
      <c r="D2" s="207" t="s">
        <v>215</v>
      </c>
      <c r="E2" s="207" t="s">
        <v>216</v>
      </c>
      <c r="F2" s="661" t="s">
        <v>185</v>
      </c>
      <c r="G2" s="662"/>
      <c r="H2" s="402" t="s">
        <v>217</v>
      </c>
      <c r="I2" s="207" t="s">
        <v>218</v>
      </c>
      <c r="J2" s="207" t="s">
        <v>219</v>
      </c>
      <c r="K2" s="207" t="s">
        <v>220</v>
      </c>
      <c r="L2" s="207" t="s">
        <v>221</v>
      </c>
      <c r="M2" s="402" t="s">
        <v>222</v>
      </c>
      <c r="N2" s="207" t="s">
        <v>223</v>
      </c>
      <c r="O2" s="207" t="s">
        <v>224</v>
      </c>
      <c r="P2" s="208" t="s">
        <v>225</v>
      </c>
      <c r="Q2" s="293" t="s">
        <v>193</v>
      </c>
      <c r="R2" s="667" t="s">
        <v>204</v>
      </c>
      <c r="S2" s="668"/>
      <c r="T2" s="665" t="s">
        <v>203</v>
      </c>
      <c r="U2" s="666"/>
      <c r="V2" s="5"/>
    </row>
    <row r="3" spans="1:25" s="47" customFormat="1" ht="29.4" customHeight="1" x14ac:dyDescent="0.2">
      <c r="A3" s="48"/>
      <c r="B3" s="124" t="s">
        <v>113</v>
      </c>
      <c r="C3" s="110">
        <v>43773</v>
      </c>
      <c r="D3" s="111">
        <v>43801</v>
      </c>
      <c r="E3" s="112">
        <v>43829</v>
      </c>
      <c r="F3" s="445" t="s">
        <v>269</v>
      </c>
      <c r="G3" s="363" t="s">
        <v>58</v>
      </c>
      <c r="H3" s="111">
        <v>43864</v>
      </c>
      <c r="I3" s="111">
        <v>43892</v>
      </c>
      <c r="J3" s="111" t="s">
        <v>242</v>
      </c>
      <c r="K3" s="111">
        <v>43948</v>
      </c>
      <c r="L3" s="111">
        <v>43983</v>
      </c>
      <c r="M3" s="111">
        <v>44012</v>
      </c>
      <c r="N3" s="111">
        <v>44046</v>
      </c>
      <c r="O3" s="111">
        <v>44074</v>
      </c>
      <c r="P3" s="111">
        <v>44102</v>
      </c>
      <c r="Q3" s="362" t="s">
        <v>168</v>
      </c>
      <c r="R3" s="445" t="s">
        <v>188</v>
      </c>
      <c r="S3" s="446" t="s">
        <v>168</v>
      </c>
      <c r="T3" s="445" t="s">
        <v>188</v>
      </c>
      <c r="U3" s="447" t="s">
        <v>58</v>
      </c>
      <c r="V3" s="80"/>
    </row>
    <row r="4" spans="1:25" ht="23.4" customHeight="1" x14ac:dyDescent="0.25">
      <c r="A4" s="384"/>
      <c r="B4" s="389"/>
      <c r="C4" s="658" t="s">
        <v>38</v>
      </c>
      <c r="D4" s="659"/>
      <c r="E4" s="659"/>
      <c r="F4" s="659"/>
      <c r="G4" s="659"/>
      <c r="H4" s="659"/>
      <c r="I4" s="659"/>
      <c r="J4" s="659"/>
      <c r="K4" s="659"/>
      <c r="L4" s="659"/>
      <c r="M4" s="659"/>
      <c r="N4" s="659"/>
      <c r="O4" s="659"/>
      <c r="P4" s="659"/>
      <c r="Q4" s="659"/>
      <c r="R4" s="659"/>
      <c r="S4" s="659"/>
      <c r="T4" s="659"/>
      <c r="U4" s="660"/>
    </row>
    <row r="5" spans="1:25" ht="12.75" customHeight="1" x14ac:dyDescent="0.25">
      <c r="A5" s="3"/>
      <c r="B5" s="3"/>
      <c r="C5" s="44"/>
      <c r="D5" s="44"/>
      <c r="E5" s="44"/>
      <c r="F5" s="43"/>
      <c r="G5" s="43"/>
      <c r="H5" s="44"/>
      <c r="I5" s="44"/>
      <c r="J5" s="44"/>
      <c r="K5" s="44"/>
      <c r="L5" s="44"/>
      <c r="M5" s="44"/>
      <c r="N5" s="44"/>
      <c r="O5" s="44"/>
      <c r="P5" s="44"/>
      <c r="Q5" s="43"/>
      <c r="R5" s="45"/>
      <c r="S5" s="45"/>
      <c r="T5" s="45"/>
      <c r="U5" s="45"/>
    </row>
    <row r="6" spans="1:25" ht="13.65" customHeight="1" x14ac:dyDescent="0.25">
      <c r="A6" s="260" t="s">
        <v>56</v>
      </c>
      <c r="B6" s="261">
        <f t="shared" ref="B6:I6" si="0">SUM(B7:B13)</f>
        <v>110266</v>
      </c>
      <c r="C6" s="261">
        <f t="shared" si="0"/>
        <v>8875</v>
      </c>
      <c r="D6" s="535">
        <f t="shared" si="0"/>
        <v>9388</v>
      </c>
      <c r="E6" s="535">
        <f t="shared" si="0"/>
        <v>7508</v>
      </c>
      <c r="F6" s="264">
        <f t="shared" si="0"/>
        <v>136037</v>
      </c>
      <c r="G6" s="264">
        <f t="shared" si="0"/>
        <v>137900</v>
      </c>
      <c r="H6" s="367">
        <f t="shared" si="0"/>
        <v>13157</v>
      </c>
      <c r="I6" s="369">
        <f t="shared" si="0"/>
        <v>6792</v>
      </c>
      <c r="J6" s="369"/>
      <c r="K6" s="369"/>
      <c r="L6" s="369"/>
      <c r="M6" s="369"/>
      <c r="N6" s="369"/>
      <c r="O6" s="369"/>
      <c r="P6" s="369"/>
      <c r="Q6" s="266">
        <f>SUM(Q7:Q13)</f>
        <v>123553</v>
      </c>
      <c r="R6" s="266">
        <f>SUM(R7:R13)</f>
        <v>45720</v>
      </c>
      <c r="S6" s="266">
        <f>SUM(S7:S13)</f>
        <v>149324</v>
      </c>
      <c r="T6" s="266">
        <f>SUM(T7:T13)</f>
        <v>19949</v>
      </c>
      <c r="U6" s="264">
        <f>SUM(U7:U13)</f>
        <v>144860</v>
      </c>
      <c r="V6" s="267"/>
      <c r="Y6" s="75"/>
    </row>
    <row r="7" spans="1:25" ht="15" customHeight="1" x14ac:dyDescent="0.25">
      <c r="A7" s="197" t="s">
        <v>6</v>
      </c>
      <c r="B7" s="262">
        <v>10816</v>
      </c>
      <c r="C7" s="268">
        <v>544</v>
      </c>
      <c r="D7" s="269">
        <v>508</v>
      </c>
      <c r="E7" s="269">
        <v>1478</v>
      </c>
      <c r="F7" s="270">
        <v>13346</v>
      </c>
      <c r="G7" s="273">
        <v>13860</v>
      </c>
      <c r="H7" s="263">
        <v>138</v>
      </c>
      <c r="I7" s="265">
        <f>T7-H7</f>
        <v>535</v>
      </c>
      <c r="J7" s="265"/>
      <c r="K7" s="265"/>
      <c r="L7" s="263"/>
      <c r="M7" s="263"/>
      <c r="N7" s="263"/>
      <c r="O7" s="263"/>
      <c r="P7" s="271"/>
      <c r="Q7" s="272">
        <v>12440</v>
      </c>
      <c r="R7" s="272">
        <f>C7+D7+E7+T7</f>
        <v>3203</v>
      </c>
      <c r="S7" s="272">
        <f t="shared" ref="S7:S13" si="1">C7+D7+E7+Q7</f>
        <v>14970</v>
      </c>
      <c r="T7" s="444">
        <v>673</v>
      </c>
      <c r="U7" s="615">
        <v>14080</v>
      </c>
      <c r="V7" s="274"/>
      <c r="Y7" s="75"/>
    </row>
    <row r="8" spans="1:25" ht="15" customHeight="1" x14ac:dyDescent="0.25">
      <c r="A8" s="197" t="s">
        <v>52</v>
      </c>
      <c r="B8" s="286">
        <v>2000</v>
      </c>
      <c r="C8" s="268">
        <v>0</v>
      </c>
      <c r="D8" s="269">
        <v>0</v>
      </c>
      <c r="E8" s="269">
        <v>0</v>
      </c>
      <c r="F8" s="270">
        <v>2000</v>
      </c>
      <c r="G8" s="273">
        <v>2000</v>
      </c>
      <c r="H8" s="263">
        <v>94</v>
      </c>
      <c r="I8" s="265">
        <f t="shared" ref="I8:I15" si="2">T8-H8</f>
        <v>240</v>
      </c>
      <c r="J8" s="265"/>
      <c r="K8" s="265"/>
      <c r="L8" s="263"/>
      <c r="M8" s="263"/>
      <c r="N8" s="263"/>
      <c r="O8" s="263"/>
      <c r="P8" s="271"/>
      <c r="Q8" s="272">
        <v>1128</v>
      </c>
      <c r="R8" s="272">
        <f t="shared" ref="R8:R15" si="3">C8+D8+E8+T8</f>
        <v>334</v>
      </c>
      <c r="S8" s="272">
        <f t="shared" si="1"/>
        <v>1128</v>
      </c>
      <c r="T8" s="444">
        <v>334</v>
      </c>
      <c r="U8" s="615">
        <v>2000</v>
      </c>
      <c r="V8" s="274"/>
    </row>
    <row r="9" spans="1:25" ht="15" customHeight="1" x14ac:dyDescent="0.25">
      <c r="A9" s="197" t="s">
        <v>232</v>
      </c>
      <c r="B9" s="276">
        <v>0</v>
      </c>
      <c r="C9" s="268">
        <v>0</v>
      </c>
      <c r="D9" s="269">
        <v>0</v>
      </c>
      <c r="E9" s="269">
        <v>0</v>
      </c>
      <c r="F9" s="270">
        <v>0</v>
      </c>
      <c r="G9" s="273">
        <v>0</v>
      </c>
      <c r="H9" s="263">
        <v>0</v>
      </c>
      <c r="I9" s="265">
        <f t="shared" si="2"/>
        <v>0</v>
      </c>
      <c r="J9" s="265"/>
      <c r="K9" s="265"/>
      <c r="L9" s="263"/>
      <c r="M9" s="263"/>
      <c r="N9" s="263"/>
      <c r="O9" s="263"/>
      <c r="P9" s="271"/>
      <c r="Q9" s="272">
        <v>3390</v>
      </c>
      <c r="R9" s="272">
        <f t="shared" si="3"/>
        <v>0</v>
      </c>
      <c r="S9" s="272">
        <f t="shared" si="1"/>
        <v>3390</v>
      </c>
      <c r="T9" s="444">
        <v>0</v>
      </c>
      <c r="U9" s="615">
        <v>4520</v>
      </c>
      <c r="V9" s="274"/>
    </row>
    <row r="10" spans="1:25" ht="15" customHeight="1" x14ac:dyDescent="0.25">
      <c r="A10" s="197" t="s">
        <v>10</v>
      </c>
      <c r="B10" s="262">
        <v>33730</v>
      </c>
      <c r="C10" s="268">
        <v>1630</v>
      </c>
      <c r="D10" s="269">
        <v>0</v>
      </c>
      <c r="E10" s="269">
        <v>0</v>
      </c>
      <c r="F10" s="270">
        <v>35360</v>
      </c>
      <c r="G10" s="273">
        <v>35360</v>
      </c>
      <c r="H10" s="263">
        <v>2289</v>
      </c>
      <c r="I10" s="265">
        <f t="shared" si="2"/>
        <v>3686</v>
      </c>
      <c r="J10" s="265"/>
      <c r="K10" s="265"/>
      <c r="L10" s="263"/>
      <c r="M10" s="263"/>
      <c r="N10" s="263"/>
      <c r="O10" s="263"/>
      <c r="P10" s="271"/>
      <c r="Q10" s="272">
        <v>33565</v>
      </c>
      <c r="R10" s="272">
        <f t="shared" si="3"/>
        <v>7605</v>
      </c>
      <c r="S10" s="272">
        <f t="shared" si="1"/>
        <v>35195</v>
      </c>
      <c r="T10" s="444">
        <v>5975</v>
      </c>
      <c r="U10" s="615">
        <v>36040</v>
      </c>
      <c r="V10" s="274"/>
    </row>
    <row r="11" spans="1:25" ht="15" customHeight="1" x14ac:dyDescent="0.25">
      <c r="A11" s="197" t="s">
        <v>250</v>
      </c>
      <c r="B11" s="262">
        <v>30965</v>
      </c>
      <c r="C11" s="268">
        <v>4901</v>
      </c>
      <c r="D11" s="269">
        <v>5970</v>
      </c>
      <c r="E11" s="269">
        <v>5790</v>
      </c>
      <c r="F11" s="270">
        <v>47626</v>
      </c>
      <c r="G11" s="273">
        <v>48880</v>
      </c>
      <c r="H11" s="263">
        <v>2636</v>
      </c>
      <c r="I11" s="265">
        <f t="shared" si="2"/>
        <v>2331</v>
      </c>
      <c r="J11" s="265"/>
      <c r="K11" s="265"/>
      <c r="L11" s="263"/>
      <c r="M11" s="263"/>
      <c r="N11" s="263"/>
      <c r="O11" s="263"/>
      <c r="P11" s="271"/>
      <c r="Q11" s="272">
        <v>36322</v>
      </c>
      <c r="R11" s="272">
        <f t="shared" si="3"/>
        <v>21628</v>
      </c>
      <c r="S11" s="272">
        <f t="shared" si="1"/>
        <v>52983</v>
      </c>
      <c r="T11" s="444">
        <v>4967</v>
      </c>
      <c r="U11" s="615">
        <v>49820</v>
      </c>
      <c r="V11" s="274"/>
    </row>
    <row r="12" spans="1:25" ht="15" customHeight="1" x14ac:dyDescent="0.25">
      <c r="A12" s="197" t="s">
        <v>16</v>
      </c>
      <c r="B12" s="262">
        <v>9745</v>
      </c>
      <c r="C12" s="268">
        <v>0</v>
      </c>
      <c r="D12" s="269">
        <v>0</v>
      </c>
      <c r="E12" s="269">
        <v>240</v>
      </c>
      <c r="F12" s="270">
        <v>9985</v>
      </c>
      <c r="G12" s="273">
        <v>10080</v>
      </c>
      <c r="H12" s="263">
        <v>0</v>
      </c>
      <c r="I12" s="265">
        <f t="shared" si="2"/>
        <v>0</v>
      </c>
      <c r="J12" s="265"/>
      <c r="K12" s="265"/>
      <c r="L12" s="263"/>
      <c r="M12" s="263"/>
      <c r="N12" s="263"/>
      <c r="O12" s="263"/>
      <c r="P12" s="271"/>
      <c r="Q12" s="272">
        <v>9039</v>
      </c>
      <c r="R12" s="272">
        <f t="shared" si="3"/>
        <v>240</v>
      </c>
      <c r="S12" s="272">
        <f t="shared" si="1"/>
        <v>9279</v>
      </c>
      <c r="T12" s="444">
        <v>0</v>
      </c>
      <c r="U12" s="615">
        <v>10240</v>
      </c>
      <c r="V12" s="274"/>
    </row>
    <row r="13" spans="1:25" ht="15" customHeight="1" x14ac:dyDescent="0.25">
      <c r="A13" s="197" t="s">
        <v>23</v>
      </c>
      <c r="B13" s="262">
        <v>23010</v>
      </c>
      <c r="C13" s="268">
        <v>1800</v>
      </c>
      <c r="D13" s="269">
        <v>2910</v>
      </c>
      <c r="E13" s="269">
        <v>0</v>
      </c>
      <c r="F13" s="270">
        <v>27720</v>
      </c>
      <c r="G13" s="273">
        <v>27720</v>
      </c>
      <c r="H13" s="263">
        <v>8000</v>
      </c>
      <c r="I13" s="265">
        <f t="shared" si="2"/>
        <v>0</v>
      </c>
      <c r="J13" s="265"/>
      <c r="K13" s="265"/>
      <c r="L13" s="263"/>
      <c r="M13" s="263"/>
      <c r="N13" s="263"/>
      <c r="O13" s="263"/>
      <c r="P13" s="271"/>
      <c r="Q13" s="272">
        <v>27669</v>
      </c>
      <c r="R13" s="272">
        <f t="shared" si="3"/>
        <v>12710</v>
      </c>
      <c r="S13" s="272">
        <f t="shared" si="1"/>
        <v>32379</v>
      </c>
      <c r="T13" s="444">
        <v>8000</v>
      </c>
      <c r="U13" s="615">
        <v>28160</v>
      </c>
      <c r="V13" s="274"/>
    </row>
    <row r="14" spans="1:25" ht="12.15" customHeight="1" x14ac:dyDescent="0.25">
      <c r="A14" s="120"/>
      <c r="B14" s="276"/>
      <c r="C14" s="268"/>
      <c r="D14" s="269"/>
      <c r="E14" s="269"/>
      <c r="F14" s="270"/>
      <c r="G14" s="270"/>
      <c r="H14" s="263"/>
      <c r="I14" s="265"/>
      <c r="J14" s="265"/>
      <c r="K14" s="265"/>
      <c r="L14" s="263"/>
      <c r="M14" s="263"/>
      <c r="N14" s="263"/>
      <c r="O14" s="263"/>
      <c r="P14" s="271"/>
      <c r="Q14" s="272"/>
      <c r="R14" s="272"/>
      <c r="S14" s="272"/>
      <c r="T14" s="272"/>
      <c r="U14" s="277"/>
      <c r="V14" s="259"/>
    </row>
    <row r="15" spans="1:25" ht="15" customHeight="1" x14ac:dyDescent="0.25">
      <c r="A15" s="278" t="s">
        <v>4</v>
      </c>
      <c r="B15" s="279">
        <v>33688</v>
      </c>
      <c r="C15" s="498">
        <v>14790</v>
      </c>
      <c r="D15" s="365">
        <v>3842</v>
      </c>
      <c r="E15" s="365">
        <v>1799</v>
      </c>
      <c r="F15" s="280">
        <v>54119</v>
      </c>
      <c r="G15" s="280">
        <v>55250</v>
      </c>
      <c r="H15" s="369">
        <v>1607</v>
      </c>
      <c r="I15" s="368">
        <f t="shared" si="2"/>
        <v>4167</v>
      </c>
      <c r="J15" s="368"/>
      <c r="K15" s="368"/>
      <c r="L15" s="369"/>
      <c r="M15" s="369"/>
      <c r="N15" s="369"/>
      <c r="O15" s="369"/>
      <c r="P15" s="413"/>
      <c r="Q15" s="281">
        <v>37607</v>
      </c>
      <c r="R15" s="281">
        <f t="shared" si="3"/>
        <v>26205</v>
      </c>
      <c r="S15" s="281">
        <f>C15+D15+E15+Q15</f>
        <v>58038</v>
      </c>
      <c r="T15" s="281">
        <v>5774</v>
      </c>
      <c r="U15" s="264">
        <v>56000</v>
      </c>
      <c r="V15" s="259"/>
    </row>
    <row r="16" spans="1:25" ht="12.15" customHeight="1" x14ac:dyDescent="0.25">
      <c r="A16" s="153"/>
      <c r="B16" s="276"/>
      <c r="C16" s="268"/>
      <c r="D16" s="269"/>
      <c r="E16" s="269"/>
      <c r="F16" s="270"/>
      <c r="G16" s="270"/>
      <c r="H16" s="263"/>
      <c r="I16" s="265"/>
      <c r="J16" s="263"/>
      <c r="K16" s="265"/>
      <c r="L16" s="263"/>
      <c r="M16" s="263"/>
      <c r="N16" s="263"/>
      <c r="O16" s="275"/>
      <c r="P16" s="263"/>
      <c r="Q16" s="282"/>
      <c r="R16" s="282"/>
      <c r="S16" s="282"/>
      <c r="T16" s="282"/>
      <c r="U16" s="282"/>
      <c r="V16" s="259"/>
    </row>
    <row r="17" spans="1:22" ht="13.65" customHeight="1" x14ac:dyDescent="0.25">
      <c r="A17" s="153" t="s">
        <v>54</v>
      </c>
      <c r="B17" s="261">
        <f t="shared" ref="B17:G17" si="4">SUM(B18:B20)</f>
        <v>1170</v>
      </c>
      <c r="C17" s="261">
        <f t="shared" si="4"/>
        <v>287</v>
      </c>
      <c r="D17" s="535">
        <f t="shared" si="4"/>
        <v>366</v>
      </c>
      <c r="E17" s="535">
        <f t="shared" si="4"/>
        <v>0</v>
      </c>
      <c r="F17" s="264">
        <f t="shared" si="4"/>
        <v>1823</v>
      </c>
      <c r="G17" s="280">
        <f t="shared" si="4"/>
        <v>7520</v>
      </c>
      <c r="H17" s="369">
        <f>SUM(H18:H20)</f>
        <v>147</v>
      </c>
      <c r="I17" s="369">
        <f>SUM(I18:I20)</f>
        <v>0</v>
      </c>
      <c r="J17" s="365"/>
      <c r="K17" s="365"/>
      <c r="L17" s="365"/>
      <c r="M17" s="365"/>
      <c r="N17" s="365"/>
      <c r="O17" s="365"/>
      <c r="P17" s="365"/>
      <c r="Q17" s="264">
        <f>SUM(Q18:Q20)</f>
        <v>6533</v>
      </c>
      <c r="R17" s="264">
        <f>SUM(R18:R20)</f>
        <v>800</v>
      </c>
      <c r="S17" s="264">
        <f>SUM(S18:S20)</f>
        <v>7186</v>
      </c>
      <c r="T17" s="264">
        <f>SUM(T18:T20)</f>
        <v>147</v>
      </c>
      <c r="U17" s="264">
        <f>SUM(U18:U20)</f>
        <v>7585</v>
      </c>
      <c r="V17" s="259"/>
    </row>
    <row r="18" spans="1:22" ht="15" customHeight="1" x14ac:dyDescent="0.25">
      <c r="A18" s="283" t="s">
        <v>187</v>
      </c>
      <c r="B18" s="284">
        <v>0</v>
      </c>
      <c r="C18" s="268">
        <v>71</v>
      </c>
      <c r="D18" s="269">
        <v>167</v>
      </c>
      <c r="E18" s="269">
        <v>0</v>
      </c>
      <c r="F18" s="270">
        <v>238</v>
      </c>
      <c r="G18" s="282">
        <v>540</v>
      </c>
      <c r="H18" s="263">
        <v>147</v>
      </c>
      <c r="I18" s="265">
        <f t="shared" ref="I18:I20" si="5">T18-H18</f>
        <v>0</v>
      </c>
      <c r="J18" s="263"/>
      <c r="K18" s="263"/>
      <c r="L18" s="263"/>
      <c r="M18" s="263"/>
      <c r="N18" s="263"/>
      <c r="O18" s="275"/>
      <c r="P18" s="263"/>
      <c r="Q18" s="282">
        <v>409</v>
      </c>
      <c r="R18" s="282">
        <f t="shared" ref="R18:R20" si="6">C18+D18+E18+T18</f>
        <v>385</v>
      </c>
      <c r="S18" s="282">
        <f>C18+D18+E18+Q18</f>
        <v>647</v>
      </c>
      <c r="T18" s="359">
        <v>147</v>
      </c>
      <c r="U18" s="615">
        <v>545</v>
      </c>
      <c r="V18" s="259"/>
    </row>
    <row r="19" spans="1:22" ht="15" customHeight="1" x14ac:dyDescent="0.25">
      <c r="A19" s="153" t="s">
        <v>69</v>
      </c>
      <c r="B19" s="262">
        <v>1100</v>
      </c>
      <c r="C19" s="268">
        <v>0</v>
      </c>
      <c r="D19" s="269">
        <v>0</v>
      </c>
      <c r="E19" s="269">
        <v>0</v>
      </c>
      <c r="F19" s="270">
        <v>1100</v>
      </c>
      <c r="G19" s="282">
        <v>6480</v>
      </c>
      <c r="H19" s="263">
        <v>0</v>
      </c>
      <c r="I19" s="265">
        <f t="shared" si="5"/>
        <v>0</v>
      </c>
      <c r="J19" s="263"/>
      <c r="K19" s="263"/>
      <c r="L19" s="263"/>
      <c r="M19" s="102"/>
      <c r="N19" s="263"/>
      <c r="O19" s="275"/>
      <c r="P19" s="263"/>
      <c r="Q19" s="282">
        <v>5749</v>
      </c>
      <c r="R19" s="282">
        <f t="shared" si="6"/>
        <v>0</v>
      </c>
      <c r="S19" s="282">
        <f>C19+D19+E19+Q19</f>
        <v>5749</v>
      </c>
      <c r="T19" s="359">
        <v>0</v>
      </c>
      <c r="U19" s="615">
        <v>6540</v>
      </c>
      <c r="V19" s="259"/>
    </row>
    <row r="20" spans="1:22" ht="15" customHeight="1" x14ac:dyDescent="0.25">
      <c r="A20" s="153" t="s">
        <v>70</v>
      </c>
      <c r="B20" s="276">
        <v>70</v>
      </c>
      <c r="C20" s="268">
        <v>216</v>
      </c>
      <c r="D20" s="269">
        <v>199</v>
      </c>
      <c r="E20" s="269">
        <v>0</v>
      </c>
      <c r="F20" s="270">
        <v>485</v>
      </c>
      <c r="G20" s="282">
        <v>500</v>
      </c>
      <c r="H20" s="263">
        <v>0</v>
      </c>
      <c r="I20" s="265">
        <f t="shared" si="5"/>
        <v>0</v>
      </c>
      <c r="J20" s="263"/>
      <c r="K20" s="263"/>
      <c r="L20" s="263"/>
      <c r="M20" s="263"/>
      <c r="N20" s="263"/>
      <c r="O20" s="275"/>
      <c r="P20" s="263"/>
      <c r="Q20" s="282">
        <v>375</v>
      </c>
      <c r="R20" s="282">
        <f t="shared" si="6"/>
        <v>415</v>
      </c>
      <c r="S20" s="282">
        <f>C20+D20+E20+Q20</f>
        <v>790</v>
      </c>
      <c r="T20" s="359">
        <v>0</v>
      </c>
      <c r="U20" s="615">
        <v>500</v>
      </c>
      <c r="V20" s="259"/>
    </row>
    <row r="21" spans="1:22" ht="11.4" customHeight="1" x14ac:dyDescent="0.25">
      <c r="A21" s="197"/>
      <c r="B21" s="276"/>
      <c r="C21" s="268"/>
      <c r="D21" s="269"/>
      <c r="E21" s="269"/>
      <c r="F21" s="270"/>
      <c r="G21" s="270"/>
      <c r="H21" s="263"/>
      <c r="I21" s="265"/>
      <c r="J21" s="263"/>
      <c r="K21" s="263"/>
      <c r="L21" s="263"/>
      <c r="M21" s="263"/>
      <c r="N21" s="263"/>
      <c r="O21" s="275"/>
      <c r="P21" s="263"/>
      <c r="Q21" s="282"/>
      <c r="R21" s="282"/>
      <c r="S21" s="282"/>
      <c r="T21" s="282"/>
      <c r="U21" s="282"/>
      <c r="V21" s="259"/>
    </row>
    <row r="22" spans="1:22" ht="13.65" customHeight="1" x14ac:dyDescent="0.25">
      <c r="A22" s="98" t="s">
        <v>55</v>
      </c>
      <c r="B22" s="285">
        <f t="shared" ref="B22:G22" si="7">SUM(B23:B24)</f>
        <v>0</v>
      </c>
      <c r="C22" s="285">
        <f t="shared" si="7"/>
        <v>0</v>
      </c>
      <c r="D22" s="536">
        <f t="shared" si="7"/>
        <v>0</v>
      </c>
      <c r="E22" s="536">
        <f t="shared" si="7"/>
        <v>0</v>
      </c>
      <c r="F22" s="280">
        <f t="shared" si="7"/>
        <v>0</v>
      </c>
      <c r="G22" s="280">
        <f t="shared" si="7"/>
        <v>2000</v>
      </c>
      <c r="H22" s="369">
        <f>SUM(H23:H24)</f>
        <v>0</v>
      </c>
      <c r="I22" s="369">
        <f>SUM(I23:I24)</f>
        <v>0</v>
      </c>
      <c r="J22" s="365"/>
      <c r="K22" s="365"/>
      <c r="L22" s="365"/>
      <c r="M22" s="365"/>
      <c r="N22" s="365"/>
      <c r="O22" s="365"/>
      <c r="P22" s="365"/>
      <c r="Q22" s="264">
        <f>SUM(Q23:Q24)</f>
        <v>0</v>
      </c>
      <c r="R22" s="264">
        <f>SUM(R23:R24)</f>
        <v>0</v>
      </c>
      <c r="S22" s="264">
        <f>SUM(S23:S24)</f>
        <v>0</v>
      </c>
      <c r="T22" s="264">
        <f>SUM(T23:T24)</f>
        <v>0</v>
      </c>
      <c r="U22" s="264">
        <f>SUM(U23:U24)</f>
        <v>2000</v>
      </c>
      <c r="V22" s="259"/>
    </row>
    <row r="23" spans="1:22" ht="16.95" customHeight="1" x14ac:dyDescent="0.3">
      <c r="A23" s="283" t="s">
        <v>259</v>
      </c>
      <c r="B23" s="284">
        <v>0</v>
      </c>
      <c r="C23" s="268">
        <v>0</v>
      </c>
      <c r="D23" s="263">
        <v>0</v>
      </c>
      <c r="E23" s="269">
        <v>0</v>
      </c>
      <c r="F23" s="270">
        <v>0</v>
      </c>
      <c r="G23" s="270">
        <v>0</v>
      </c>
      <c r="H23" s="263">
        <v>0</v>
      </c>
      <c r="I23" s="265">
        <f>T23-H23</f>
        <v>0</v>
      </c>
      <c r="J23" s="263"/>
      <c r="K23" s="263"/>
      <c r="L23" s="263"/>
      <c r="M23" s="263"/>
      <c r="N23" s="263"/>
      <c r="O23" s="275"/>
      <c r="P23" s="263"/>
      <c r="Q23" s="282">
        <v>0</v>
      </c>
      <c r="R23" s="282">
        <f t="shared" ref="R23:R24" si="8">C23+D23+E23+T23</f>
        <v>0</v>
      </c>
      <c r="S23" s="282">
        <f>C23+D23+E23+Q23</f>
        <v>0</v>
      </c>
      <c r="T23" s="282">
        <v>0</v>
      </c>
      <c r="U23" s="282">
        <v>0</v>
      </c>
      <c r="V23" s="259"/>
    </row>
    <row r="24" spans="1:22" ht="13.65" customHeight="1" x14ac:dyDescent="0.25">
      <c r="A24" s="283" t="s">
        <v>51</v>
      </c>
      <c r="B24" s="284">
        <v>0</v>
      </c>
      <c r="C24" s="268">
        <v>0</v>
      </c>
      <c r="D24" s="269">
        <v>0</v>
      </c>
      <c r="E24" s="269">
        <v>0</v>
      </c>
      <c r="F24" s="270">
        <v>0</v>
      </c>
      <c r="G24" s="282">
        <v>2000</v>
      </c>
      <c r="H24" s="263">
        <v>0</v>
      </c>
      <c r="I24" s="265">
        <f>T24-H24</f>
        <v>0</v>
      </c>
      <c r="J24" s="263"/>
      <c r="K24" s="263"/>
      <c r="L24" s="263"/>
      <c r="M24" s="263"/>
      <c r="N24" s="263"/>
      <c r="O24" s="275"/>
      <c r="P24" s="271"/>
      <c r="Q24" s="272">
        <v>0</v>
      </c>
      <c r="R24" s="272">
        <f t="shared" si="8"/>
        <v>0</v>
      </c>
      <c r="S24" s="272">
        <f>C24+D24+E24+Q24</f>
        <v>0</v>
      </c>
      <c r="T24" s="272">
        <v>0</v>
      </c>
      <c r="U24" s="282">
        <v>2000</v>
      </c>
      <c r="V24" s="259"/>
    </row>
    <row r="25" spans="1:22" s="396" customFormat="1" ht="13.65" customHeight="1" x14ac:dyDescent="0.25">
      <c r="A25" s="283"/>
      <c r="B25" s="113"/>
      <c r="C25" s="268"/>
      <c r="D25" s="269"/>
      <c r="E25" s="269"/>
      <c r="F25" s="270"/>
      <c r="G25" s="282"/>
      <c r="H25" s="263"/>
      <c r="I25" s="265"/>
      <c r="J25" s="263"/>
      <c r="K25" s="263"/>
      <c r="L25" s="263"/>
      <c r="M25" s="263"/>
      <c r="N25" s="263"/>
      <c r="O25" s="275"/>
      <c r="P25" s="271"/>
      <c r="Q25" s="272"/>
      <c r="R25" s="272"/>
      <c r="S25" s="272"/>
      <c r="T25" s="272"/>
      <c r="U25" s="282"/>
      <c r="V25" s="259"/>
    </row>
    <row r="26" spans="1:22" ht="13.2" customHeight="1" x14ac:dyDescent="0.25">
      <c r="A26" s="283"/>
      <c r="B26" s="113"/>
      <c r="C26" s="286"/>
      <c r="D26" s="263"/>
      <c r="E26" s="263"/>
      <c r="F26" s="282"/>
      <c r="G26" s="98"/>
      <c r="H26" s="263"/>
      <c r="I26" s="263"/>
      <c r="J26" s="263"/>
      <c r="K26" s="263"/>
      <c r="L26" s="263"/>
      <c r="M26" s="263"/>
      <c r="N26" s="263"/>
      <c r="O26" s="263"/>
      <c r="P26" s="271"/>
      <c r="Q26" s="272"/>
      <c r="R26" s="272"/>
      <c r="S26" s="272"/>
      <c r="T26" s="272"/>
      <c r="U26" s="282"/>
      <c r="V26" s="66"/>
    </row>
    <row r="27" spans="1:22" ht="15" customHeight="1" x14ac:dyDescent="0.25">
      <c r="A27" s="287" t="s">
        <v>84</v>
      </c>
      <c r="B27" s="288">
        <f t="shared" ref="B27:I27" si="9">B6+B15+B17+B22</f>
        <v>145124</v>
      </c>
      <c r="C27" s="288">
        <f t="shared" si="9"/>
        <v>23952</v>
      </c>
      <c r="D27" s="385">
        <f t="shared" si="9"/>
        <v>13596</v>
      </c>
      <c r="E27" s="385">
        <f t="shared" si="9"/>
        <v>9307</v>
      </c>
      <c r="F27" s="289">
        <f t="shared" si="9"/>
        <v>191979</v>
      </c>
      <c r="G27" s="289">
        <f t="shared" si="9"/>
        <v>202670</v>
      </c>
      <c r="H27" s="552">
        <f t="shared" si="9"/>
        <v>14911</v>
      </c>
      <c r="I27" s="580">
        <f t="shared" si="9"/>
        <v>10959</v>
      </c>
      <c r="J27" s="370"/>
      <c r="K27" s="370"/>
      <c r="L27" s="370"/>
      <c r="M27" s="370"/>
      <c r="N27" s="370"/>
      <c r="O27" s="370"/>
      <c r="P27" s="370"/>
      <c r="Q27" s="289">
        <f>Q6+Q15+Q17+Q22</f>
        <v>167693</v>
      </c>
      <c r="R27" s="289">
        <f>R6+R15+R17+R22</f>
        <v>72725</v>
      </c>
      <c r="S27" s="289">
        <f>S6+S15+S17+S22</f>
        <v>214548</v>
      </c>
      <c r="T27" s="289">
        <f>T6+T15+T17+T22</f>
        <v>25870</v>
      </c>
      <c r="U27" s="290">
        <f>U6+U15+U17+U22</f>
        <v>210445</v>
      </c>
      <c r="V27" s="267"/>
    </row>
    <row r="28" spans="1:22" ht="10.199999999999999" customHeight="1" x14ac:dyDescent="0.3">
      <c r="A28" s="100"/>
      <c r="B28" s="121"/>
      <c r="C28" s="101"/>
      <c r="D28" s="99"/>
      <c r="E28" s="99"/>
      <c r="F28" s="99"/>
      <c r="G28" s="99"/>
      <c r="H28" s="102"/>
      <c r="I28" s="99"/>
      <c r="J28" s="89"/>
      <c r="K28" s="88"/>
      <c r="L28" s="103"/>
      <c r="M28" s="103"/>
      <c r="N28" s="103"/>
      <c r="O28" s="103"/>
      <c r="P28" s="103"/>
      <c r="Q28" s="103"/>
      <c r="R28" s="103"/>
      <c r="S28" s="103"/>
      <c r="T28" s="103"/>
      <c r="U28" s="102"/>
    </row>
    <row r="29" spans="1:22" ht="15.75" customHeight="1" x14ac:dyDescent="0.25">
      <c r="A29" s="113" t="s">
        <v>244</v>
      </c>
      <c r="B29" s="113"/>
      <c r="C29" s="113"/>
      <c r="D29" s="113"/>
      <c r="E29" s="113"/>
      <c r="F29" s="113"/>
      <c r="G29" s="88"/>
      <c r="H29" s="102"/>
      <c r="I29" s="99"/>
      <c r="J29" s="89"/>
      <c r="K29" s="88"/>
      <c r="L29" s="103"/>
      <c r="M29" s="103"/>
      <c r="N29" s="103"/>
      <c r="O29" s="103"/>
      <c r="P29" s="103"/>
      <c r="Q29" s="103"/>
      <c r="R29" s="103"/>
      <c r="S29" s="103"/>
      <c r="T29" s="70"/>
      <c r="U29" s="118"/>
      <c r="V29" s="76"/>
    </row>
    <row r="30" spans="1:22" ht="16.5" customHeight="1" x14ac:dyDescent="0.25">
      <c r="A30" s="443" t="s">
        <v>246</v>
      </c>
      <c r="B30" s="443"/>
      <c r="C30" s="443"/>
      <c r="D30" s="443"/>
      <c r="E30" s="443"/>
      <c r="F30" s="443"/>
      <c r="G30" s="443"/>
      <c r="H30" s="443"/>
      <c r="I30" s="443"/>
      <c r="J30" s="443"/>
      <c r="K30" s="443"/>
      <c r="L30" s="102"/>
      <c r="M30" s="102"/>
      <c r="N30" s="102"/>
      <c r="O30" s="102"/>
      <c r="P30" s="102"/>
      <c r="Q30" s="102"/>
      <c r="R30" s="102"/>
      <c r="S30" s="102"/>
      <c r="T30" s="13"/>
      <c r="U30" s="13"/>
      <c r="V30" s="76"/>
    </row>
    <row r="31" spans="1:22" ht="14.4" x14ac:dyDescent="0.3">
      <c r="A31" s="66" t="s">
        <v>247</v>
      </c>
      <c r="B31" s="295"/>
      <c r="C31" s="102"/>
      <c r="D31" s="102"/>
      <c r="E31" s="102"/>
      <c r="F31" s="102"/>
      <c r="G31" s="102"/>
      <c r="H31" s="102"/>
      <c r="I31" s="101"/>
      <c r="J31" s="294"/>
      <c r="K31" s="102"/>
      <c r="L31" s="102"/>
      <c r="M31" s="102"/>
      <c r="N31" s="102"/>
      <c r="O31" s="102"/>
      <c r="P31" s="102"/>
      <c r="Q31" s="102"/>
      <c r="R31" s="102"/>
      <c r="S31" s="102"/>
      <c r="T31" s="13"/>
      <c r="U31" s="13"/>
      <c r="V31" s="35"/>
    </row>
    <row r="32" spans="1:22" ht="16.5" customHeight="1" x14ac:dyDescent="0.25">
      <c r="A32" s="466"/>
      <c r="B32" s="466"/>
      <c r="C32" s="466"/>
      <c r="D32" s="466"/>
      <c r="E32" s="466"/>
      <c r="F32" s="466"/>
      <c r="G32" s="466"/>
      <c r="H32" s="466"/>
      <c r="I32" s="466"/>
      <c r="J32" s="297"/>
      <c r="K32" s="297"/>
      <c r="L32" s="297"/>
      <c r="M32" s="297"/>
      <c r="N32" s="297"/>
      <c r="O32" s="297"/>
      <c r="P32" s="297"/>
      <c r="Q32" s="297"/>
      <c r="R32" s="297"/>
      <c r="S32" s="297"/>
      <c r="T32" s="366"/>
      <c r="U32" s="52"/>
      <c r="V32" s="76"/>
    </row>
    <row r="33" spans="1:22" ht="16.5" customHeight="1" x14ac:dyDescent="0.25">
      <c r="A33" s="298" t="s">
        <v>116</v>
      </c>
      <c r="B33" s="527"/>
      <c r="C33" s="527"/>
      <c r="D33" s="527"/>
      <c r="E33" s="527"/>
      <c r="F33" s="527"/>
      <c r="G33" s="527"/>
      <c r="H33" s="527"/>
      <c r="I33" s="527"/>
      <c r="J33" s="527"/>
      <c r="K33" s="527"/>
      <c r="L33" s="527"/>
      <c r="M33" s="527"/>
      <c r="N33" s="527"/>
      <c r="O33" s="299"/>
      <c r="P33" s="299"/>
      <c r="Q33" s="299"/>
      <c r="R33" s="299"/>
      <c r="S33" s="299"/>
      <c r="T33" s="52"/>
      <c r="U33" s="52"/>
      <c r="V33" s="76"/>
    </row>
    <row r="34" spans="1:22" ht="16.5" customHeight="1" x14ac:dyDescent="0.25">
      <c r="A34" s="298" t="s">
        <v>172</v>
      </c>
      <c r="B34" s="527"/>
      <c r="C34" s="527"/>
      <c r="D34" s="527"/>
      <c r="E34" s="527"/>
      <c r="F34" s="527"/>
      <c r="G34" s="527"/>
      <c r="H34" s="527"/>
      <c r="I34" s="527"/>
      <c r="J34" s="527"/>
      <c r="K34" s="527"/>
      <c r="L34" s="527"/>
      <c r="M34" s="527"/>
      <c r="N34" s="299"/>
      <c r="O34" s="299"/>
      <c r="P34" s="299"/>
      <c r="Q34" s="299"/>
      <c r="R34" s="299"/>
      <c r="S34" s="299"/>
      <c r="T34" s="52"/>
      <c r="U34" s="52"/>
      <c r="V34" s="76"/>
    </row>
    <row r="35" spans="1:22" ht="16.5" customHeight="1" x14ac:dyDescent="0.25">
      <c r="A35" s="298" t="s">
        <v>173</v>
      </c>
      <c r="B35" s="527"/>
      <c r="C35" s="527"/>
      <c r="D35" s="527"/>
      <c r="E35" s="527"/>
      <c r="F35" s="527"/>
      <c r="G35" s="527"/>
      <c r="H35" s="527"/>
      <c r="I35" s="527"/>
      <c r="J35" s="527"/>
      <c r="K35" s="527"/>
      <c r="L35" s="527"/>
      <c r="M35" s="527"/>
      <c r="N35" s="442"/>
      <c r="O35" s="299"/>
      <c r="P35" s="299"/>
      <c r="Q35" s="299"/>
      <c r="R35" s="299"/>
      <c r="S35" s="299"/>
      <c r="T35" s="52"/>
      <c r="U35" s="52"/>
      <c r="V35" s="76"/>
    </row>
    <row r="36" spans="1:22" ht="16.5" customHeight="1" x14ac:dyDescent="0.3">
      <c r="A36" s="296" t="s">
        <v>174</v>
      </c>
      <c r="B36" s="113"/>
      <c r="C36" s="89"/>
      <c r="D36" s="89"/>
      <c r="E36" s="89"/>
      <c r="F36" s="89"/>
      <c r="G36" s="89"/>
      <c r="H36" s="89"/>
      <c r="I36" s="294"/>
      <c r="J36" s="294"/>
      <c r="K36" s="89"/>
      <c r="L36" s="89"/>
      <c r="M36" s="89"/>
      <c r="N36" s="89"/>
      <c r="O36" s="89"/>
      <c r="P36" s="89"/>
      <c r="Q36" s="89"/>
      <c r="R36" s="89"/>
      <c r="S36" s="89"/>
      <c r="T36" s="14"/>
      <c r="U36" s="13"/>
      <c r="V36" s="76"/>
    </row>
    <row r="37" spans="1:22" ht="16.5" customHeight="1" x14ac:dyDescent="0.3">
      <c r="A37" s="296" t="s">
        <v>248</v>
      </c>
      <c r="B37" s="113"/>
      <c r="C37" s="89"/>
      <c r="D37" s="89"/>
      <c r="E37" s="89"/>
      <c r="F37" s="89"/>
      <c r="G37" s="89"/>
      <c r="H37" s="89"/>
      <c r="I37" s="294"/>
      <c r="J37" s="294"/>
      <c r="K37" s="89"/>
      <c r="L37" s="89"/>
      <c r="M37" s="89"/>
      <c r="N37" s="89"/>
      <c r="O37" s="89"/>
      <c r="P37" s="89"/>
      <c r="Q37" s="89"/>
      <c r="R37" s="89"/>
      <c r="S37" s="89"/>
      <c r="T37" s="14"/>
      <c r="U37" s="13"/>
      <c r="V37" s="76"/>
    </row>
    <row r="38" spans="1:22" s="76" customFormat="1" ht="14.25" customHeight="1" x14ac:dyDescent="0.3">
      <c r="A38" s="296" t="s">
        <v>249</v>
      </c>
      <c r="B38" s="113"/>
      <c r="C38" s="89"/>
      <c r="D38" s="89"/>
      <c r="E38" s="89"/>
      <c r="F38" s="89"/>
      <c r="G38" s="89"/>
      <c r="H38" s="89"/>
      <c r="I38" s="294"/>
      <c r="J38" s="294"/>
      <c r="K38" s="89"/>
      <c r="L38" s="89"/>
      <c r="M38" s="89"/>
      <c r="N38" s="89"/>
      <c r="O38" s="89"/>
      <c r="P38" s="89"/>
      <c r="Q38" s="89"/>
      <c r="R38" s="89"/>
      <c r="S38" s="89"/>
      <c r="T38" s="14"/>
      <c r="U38" s="13"/>
    </row>
    <row r="39" spans="1:22" ht="14.25" customHeight="1" x14ac:dyDescent="0.3">
      <c r="A39" s="529"/>
      <c r="B39" s="530"/>
      <c r="C39" s="89"/>
      <c r="D39" s="89"/>
      <c r="E39" s="89"/>
      <c r="F39" s="89"/>
      <c r="G39" s="89"/>
      <c r="H39" s="89"/>
      <c r="I39" s="294"/>
      <c r="J39" s="294"/>
      <c r="K39" s="89"/>
      <c r="L39" s="89"/>
      <c r="M39" s="89"/>
      <c r="N39" s="89"/>
      <c r="O39" s="89"/>
      <c r="P39" s="89"/>
      <c r="Q39" s="89"/>
      <c r="R39" s="89"/>
      <c r="S39" s="89"/>
      <c r="T39" s="14"/>
      <c r="U39" s="13"/>
    </row>
    <row r="40" spans="1:22" ht="14.25" customHeight="1" x14ac:dyDescent="0.3">
      <c r="A40" s="529"/>
      <c r="B40" s="530"/>
      <c r="C40" s="89"/>
      <c r="D40" s="89"/>
      <c r="E40" s="89"/>
      <c r="F40" s="89"/>
      <c r="G40" s="89"/>
      <c r="H40" s="89"/>
      <c r="I40" s="294"/>
      <c r="J40" s="294"/>
      <c r="K40" s="89"/>
      <c r="L40" s="89"/>
      <c r="M40" s="89"/>
      <c r="N40" s="89"/>
      <c r="O40" s="89"/>
      <c r="P40" s="89"/>
      <c r="Q40" s="89"/>
      <c r="R40" s="89"/>
      <c r="S40" s="89"/>
      <c r="T40" s="14"/>
      <c r="U40" s="13"/>
    </row>
    <row r="41" spans="1:22" ht="14.25" customHeight="1" x14ac:dyDescent="0.3">
      <c r="A41" s="529"/>
      <c r="B41" s="530"/>
      <c r="C41" s="89"/>
      <c r="D41" s="89"/>
      <c r="E41" s="89"/>
      <c r="F41" s="89"/>
      <c r="G41" s="89"/>
      <c r="H41" s="89"/>
      <c r="I41" s="294"/>
      <c r="J41" s="294"/>
      <c r="K41" s="89"/>
      <c r="L41" s="89"/>
      <c r="M41" s="89"/>
      <c r="N41" s="89"/>
      <c r="O41" s="89"/>
      <c r="P41" s="89"/>
      <c r="Q41" s="89"/>
      <c r="R41" s="89"/>
      <c r="S41" s="89"/>
      <c r="T41" s="14"/>
      <c r="U41" s="13"/>
    </row>
    <row r="42" spans="1:22" ht="14.25" customHeight="1" x14ac:dyDescent="0.3">
      <c r="A42" s="529"/>
      <c r="B42" s="530"/>
      <c r="C42" s="89"/>
      <c r="D42" s="89"/>
      <c r="E42" s="89"/>
      <c r="F42" s="89"/>
      <c r="G42" s="89"/>
      <c r="H42" s="89"/>
      <c r="I42" s="294"/>
      <c r="J42" s="294"/>
      <c r="K42" s="89"/>
      <c r="L42" s="89"/>
      <c r="M42" s="89"/>
      <c r="N42" s="89"/>
      <c r="O42" s="89"/>
      <c r="P42" s="89"/>
      <c r="Q42" s="89"/>
      <c r="R42" s="89"/>
      <c r="S42" s="89"/>
      <c r="T42" s="14"/>
      <c r="U42" s="13"/>
    </row>
    <row r="43" spans="1:22" ht="14.25" customHeight="1" x14ac:dyDescent="0.25">
      <c r="A43" s="27"/>
      <c r="B43" s="122"/>
      <c r="C43" s="14"/>
      <c r="D43" s="14"/>
      <c r="E43" s="14"/>
      <c r="F43" s="14"/>
      <c r="G43" s="14"/>
      <c r="H43" s="14"/>
      <c r="I43" s="15"/>
      <c r="J43" s="15"/>
      <c r="K43" s="14"/>
      <c r="L43" s="14"/>
      <c r="M43" s="14"/>
      <c r="N43" s="14"/>
      <c r="O43" s="14"/>
      <c r="P43" s="14"/>
      <c r="Q43" s="14"/>
      <c r="R43" s="14"/>
      <c r="S43" s="14"/>
      <c r="T43" s="14"/>
      <c r="U43" s="13"/>
    </row>
    <row r="44" spans="1:22" ht="14.25" customHeight="1" x14ac:dyDescent="0.25">
      <c r="A44" s="27"/>
      <c r="B44" s="122"/>
      <c r="C44" s="14"/>
      <c r="D44" s="14"/>
      <c r="E44" s="14"/>
      <c r="F44" s="14"/>
      <c r="G44" s="14"/>
      <c r="H44" s="14"/>
      <c r="I44" s="15"/>
      <c r="J44" s="15"/>
      <c r="K44" s="14"/>
      <c r="L44" s="14"/>
      <c r="M44" s="14"/>
      <c r="N44" s="14"/>
      <c r="O44" s="14"/>
      <c r="P44" s="14"/>
      <c r="Q44" s="14"/>
      <c r="R44" s="14"/>
      <c r="S44" s="14"/>
      <c r="T44" s="14"/>
      <c r="U44" s="13"/>
    </row>
    <row r="45" spans="1:22" ht="14.25" customHeight="1" x14ac:dyDescent="0.25">
      <c r="A45" s="27"/>
      <c r="B45" s="122"/>
      <c r="C45" s="14"/>
      <c r="D45" s="14"/>
      <c r="E45" s="14"/>
      <c r="F45" s="14"/>
      <c r="G45" s="14"/>
      <c r="H45" s="14"/>
      <c r="I45" s="15"/>
      <c r="J45" s="15"/>
      <c r="K45" s="14"/>
      <c r="L45" s="73"/>
      <c r="M45" s="73"/>
      <c r="N45" s="14"/>
      <c r="O45" s="14"/>
      <c r="P45" s="14"/>
      <c r="Q45" s="14"/>
      <c r="R45" s="14"/>
      <c r="S45" s="14"/>
      <c r="T45" s="14"/>
      <c r="U45" s="13"/>
    </row>
    <row r="46" spans="1:22" ht="14.25" customHeight="1" x14ac:dyDescent="0.25">
      <c r="A46" s="27"/>
      <c r="B46" s="122"/>
      <c r="C46" s="14"/>
      <c r="D46" s="14"/>
      <c r="E46" s="14"/>
      <c r="F46" s="14"/>
      <c r="G46" s="14"/>
      <c r="H46" s="14"/>
      <c r="I46" s="15"/>
      <c r="J46" s="15"/>
      <c r="K46" s="14"/>
      <c r="L46" s="14"/>
      <c r="M46" s="14"/>
      <c r="N46" s="14"/>
      <c r="O46" s="14"/>
      <c r="P46" s="14"/>
      <c r="Q46" s="14"/>
      <c r="R46" s="14"/>
      <c r="S46" s="14"/>
      <c r="T46" s="14"/>
      <c r="U46" s="13"/>
    </row>
    <row r="47" spans="1:22" ht="14.25" customHeight="1" x14ac:dyDescent="0.25">
      <c r="A47" s="27"/>
      <c r="B47" s="122"/>
      <c r="C47" s="14"/>
      <c r="D47" s="14"/>
      <c r="E47" s="14"/>
      <c r="F47" s="14"/>
      <c r="G47" s="14"/>
      <c r="H47" s="14"/>
      <c r="I47" s="15"/>
      <c r="J47" s="15"/>
      <c r="K47" s="14"/>
      <c r="L47" s="14"/>
      <c r="M47" s="14"/>
      <c r="N47" s="14"/>
      <c r="O47" s="14"/>
      <c r="P47" s="14"/>
      <c r="Q47" s="14"/>
      <c r="R47" s="14"/>
      <c r="S47" s="14"/>
      <c r="T47" s="14"/>
      <c r="U47" s="13"/>
    </row>
    <row r="48" spans="1:22" ht="14.25" customHeight="1" x14ac:dyDescent="0.25">
      <c r="A48" s="27"/>
      <c r="B48" s="122"/>
      <c r="C48" s="14"/>
      <c r="D48" s="14"/>
      <c r="E48" s="14"/>
      <c r="F48" s="14"/>
      <c r="G48" s="14"/>
      <c r="H48" s="14"/>
      <c r="I48" s="15"/>
      <c r="J48" s="15"/>
      <c r="K48" s="14"/>
      <c r="L48" s="14"/>
      <c r="M48" s="14"/>
      <c r="N48" s="14"/>
      <c r="O48" s="14"/>
      <c r="P48" s="14"/>
      <c r="Q48" s="14"/>
      <c r="R48" s="14"/>
      <c r="S48" s="14"/>
      <c r="T48" s="14"/>
      <c r="U48" s="13"/>
    </row>
    <row r="49" spans="1:21" ht="14.25" customHeight="1" x14ac:dyDescent="0.25">
      <c r="A49" s="27"/>
      <c r="B49" s="122"/>
      <c r="C49" s="14"/>
      <c r="D49" s="14"/>
      <c r="E49" s="14"/>
      <c r="F49" s="14"/>
      <c r="G49" s="14"/>
      <c r="H49" s="14"/>
      <c r="I49" s="15"/>
      <c r="J49" s="15"/>
      <c r="K49" s="14"/>
      <c r="L49" s="14"/>
      <c r="M49" s="14"/>
      <c r="N49" s="14"/>
      <c r="O49" s="14"/>
      <c r="P49" s="14"/>
      <c r="Q49" s="14"/>
      <c r="R49" s="14"/>
      <c r="S49" s="14"/>
      <c r="T49" s="14"/>
      <c r="U49" s="13"/>
    </row>
    <row r="50" spans="1:21" ht="14.25" customHeight="1" x14ac:dyDescent="0.25">
      <c r="A50" s="27"/>
      <c r="B50" s="122"/>
      <c r="C50" s="14"/>
      <c r="D50" s="14"/>
      <c r="E50" s="14"/>
      <c r="F50" s="14"/>
      <c r="G50" s="14"/>
      <c r="H50" s="14"/>
      <c r="I50" s="15"/>
      <c r="J50" s="15"/>
      <c r="K50" s="14"/>
      <c r="L50" s="14"/>
      <c r="M50" s="14"/>
      <c r="N50" s="14"/>
      <c r="O50" s="14"/>
      <c r="P50" s="14"/>
      <c r="Q50" s="14"/>
      <c r="R50" s="14"/>
      <c r="S50" s="14"/>
      <c r="T50" s="14"/>
      <c r="U50" s="13"/>
    </row>
    <row r="51" spans="1:21" ht="14.25" customHeight="1" x14ac:dyDescent="0.25">
      <c r="A51" s="27"/>
      <c r="B51" s="122"/>
      <c r="C51" s="14"/>
      <c r="D51" s="14"/>
      <c r="E51" s="14"/>
      <c r="F51" s="14"/>
      <c r="G51" s="14"/>
      <c r="H51" s="14"/>
      <c r="I51" s="15"/>
      <c r="J51" s="15"/>
      <c r="K51" s="14"/>
      <c r="L51" s="14"/>
      <c r="M51" s="14"/>
      <c r="N51" s="14"/>
      <c r="O51" s="14"/>
      <c r="P51" s="14"/>
      <c r="Q51" s="14"/>
      <c r="R51" s="14"/>
      <c r="S51" s="14"/>
      <c r="T51" s="14"/>
      <c r="U51" s="13"/>
    </row>
    <row r="52" spans="1:21" ht="14.25" customHeight="1" x14ac:dyDescent="0.25">
      <c r="A52" s="27"/>
      <c r="B52" s="122"/>
      <c r="C52" s="14"/>
      <c r="D52" s="14"/>
      <c r="E52" s="14"/>
      <c r="F52" s="14"/>
      <c r="G52" s="14"/>
      <c r="H52" s="14"/>
      <c r="I52" s="15"/>
      <c r="J52" s="15"/>
      <c r="K52" s="14"/>
      <c r="L52" s="14"/>
      <c r="M52" s="14"/>
      <c r="N52" s="14"/>
      <c r="O52" s="14"/>
      <c r="P52" s="14"/>
      <c r="Q52" s="14"/>
      <c r="R52" s="14"/>
      <c r="S52" s="14"/>
      <c r="T52" s="14"/>
      <c r="U52" s="13"/>
    </row>
  </sheetData>
  <mergeCells count="5">
    <mergeCell ref="C4:U4"/>
    <mergeCell ref="F2:G2"/>
    <mergeCell ref="A1:S1"/>
    <mergeCell ref="T2:U2"/>
    <mergeCell ref="R2:S2"/>
  </mergeCells>
  <printOptions horizontalCentered="1"/>
  <pageMargins left="0.25" right="0.17" top="1" bottom="0.17" header="0.17" footer="0.17"/>
  <pageSetup scale="68" orientation="landscape" r:id="rId1"/>
  <headerFooter alignWithMargins="0"/>
  <ignoredErrors>
    <ignoredError sqref="D17" formula="1"/>
    <ignoredError sqref="D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Q48"/>
  <sheetViews>
    <sheetView showGridLines="0" zoomScaleNormal="100" workbookViewId="0">
      <selection sqref="A1:N49"/>
    </sheetView>
  </sheetViews>
  <sheetFormatPr defaultColWidth="8.88671875" defaultRowHeight="13.2" x14ac:dyDescent="0.25"/>
  <cols>
    <col min="1" max="1" width="15.6640625" style="74" customWidth="1"/>
    <col min="2" max="4" width="9.88671875" style="74" customWidth="1"/>
    <col min="5" max="12" width="8.77734375" style="74" customWidth="1"/>
    <col min="13" max="13" width="8.77734375" style="396" customWidth="1"/>
    <col min="14" max="14" width="26.33203125" style="74" customWidth="1"/>
    <col min="15" max="16384" width="8.88671875" style="74"/>
  </cols>
  <sheetData>
    <row r="1" spans="1:16" s="41" customFormat="1" ht="21.15" customHeight="1" x14ac:dyDescent="0.25">
      <c r="A1" s="539" t="s">
        <v>257</v>
      </c>
      <c r="B1" s="540"/>
      <c r="C1" s="540"/>
      <c r="D1" s="540"/>
      <c r="E1" s="540"/>
      <c r="F1" s="540"/>
      <c r="G1" s="540"/>
      <c r="H1" s="540"/>
      <c r="I1" s="540"/>
      <c r="J1" s="540"/>
      <c r="K1" s="540"/>
      <c r="L1" s="540"/>
      <c r="M1" s="540"/>
      <c r="N1" s="540"/>
    </row>
    <row r="2" spans="1:16" ht="30.75" customHeight="1" x14ac:dyDescent="0.25">
      <c r="A2" s="300"/>
      <c r="B2" s="207" t="s">
        <v>214</v>
      </c>
      <c r="C2" s="207" t="s">
        <v>215</v>
      </c>
      <c r="D2" s="207" t="s">
        <v>216</v>
      </c>
      <c r="E2" s="402" t="s">
        <v>217</v>
      </c>
      <c r="F2" s="207" t="s">
        <v>218</v>
      </c>
      <c r="G2" s="207" t="s">
        <v>219</v>
      </c>
      <c r="H2" s="207" t="s">
        <v>220</v>
      </c>
      <c r="I2" s="207" t="s">
        <v>221</v>
      </c>
      <c r="J2" s="402" t="s">
        <v>222</v>
      </c>
      <c r="K2" s="207" t="s">
        <v>223</v>
      </c>
      <c r="L2" s="207" t="s">
        <v>224</v>
      </c>
      <c r="M2" s="208" t="s">
        <v>225</v>
      </c>
      <c r="N2" s="293" t="s">
        <v>164</v>
      </c>
    </row>
    <row r="3" spans="1:16" s="396" customFormat="1" ht="13.2" customHeight="1" x14ac:dyDescent="0.25">
      <c r="A3" s="120"/>
      <c r="B3" s="454"/>
      <c r="C3" s="455"/>
      <c r="D3" s="455"/>
      <c r="E3" s="455"/>
      <c r="F3" s="455"/>
      <c r="G3" s="455"/>
      <c r="H3" s="455"/>
      <c r="I3" s="456"/>
      <c r="J3" s="455"/>
      <c r="K3" s="455"/>
      <c r="L3" s="455"/>
      <c r="M3" s="461"/>
      <c r="N3" s="457"/>
    </row>
    <row r="4" spans="1:16" ht="13.65" customHeight="1" x14ac:dyDescent="0.3">
      <c r="A4" s="98"/>
      <c r="B4" s="672" t="s">
        <v>41</v>
      </c>
      <c r="C4" s="673"/>
      <c r="D4" s="673"/>
      <c r="E4" s="673"/>
      <c r="F4" s="673"/>
      <c r="G4" s="673"/>
      <c r="H4" s="673"/>
      <c r="I4" s="673"/>
      <c r="J4" s="673"/>
      <c r="K4" s="673"/>
      <c r="L4" s="673"/>
      <c r="M4" s="557"/>
      <c r="N4" s="104"/>
      <c r="O4" s="66"/>
    </row>
    <row r="5" spans="1:16" ht="14.25" customHeight="1" x14ac:dyDescent="0.25">
      <c r="A5" s="120" t="s">
        <v>36</v>
      </c>
      <c r="B5" s="359">
        <v>0</v>
      </c>
      <c r="C5" s="102">
        <v>0</v>
      </c>
      <c r="D5" s="102">
        <v>0</v>
      </c>
      <c r="E5" s="102">
        <v>0</v>
      </c>
      <c r="F5" s="102">
        <v>0</v>
      </c>
      <c r="G5" s="102"/>
      <c r="H5" s="102"/>
      <c r="I5" s="351"/>
      <c r="J5" s="351"/>
      <c r="K5" s="102"/>
      <c r="L5" s="102"/>
      <c r="M5" s="352"/>
      <c r="N5" s="301">
        <f>SUM(B5:L5)</f>
        <v>0</v>
      </c>
      <c r="O5" s="66"/>
    </row>
    <row r="6" spans="1:16" ht="14.25" customHeight="1" x14ac:dyDescent="0.25">
      <c r="A6" s="120" t="s">
        <v>147</v>
      </c>
      <c r="B6" s="359">
        <v>89</v>
      </c>
      <c r="C6" s="263">
        <v>95</v>
      </c>
      <c r="D6" s="263">
        <v>71</v>
      </c>
      <c r="E6" s="263">
        <v>117</v>
      </c>
      <c r="F6" s="263">
        <v>51</v>
      </c>
      <c r="G6" s="263"/>
      <c r="H6" s="263"/>
      <c r="I6" s="394"/>
      <c r="J6" s="394"/>
      <c r="K6" s="102"/>
      <c r="L6" s="102"/>
      <c r="M6" s="352"/>
      <c r="N6" s="301">
        <f t="shared" ref="N6:N9" si="0">SUM(B6:L6)</f>
        <v>423</v>
      </c>
      <c r="O6" s="66"/>
    </row>
    <row r="7" spans="1:16" ht="14.25" customHeight="1" x14ac:dyDescent="0.25">
      <c r="A7" s="302" t="s">
        <v>42</v>
      </c>
      <c r="B7" s="360">
        <f>B9-B5-B6</f>
        <v>1609</v>
      </c>
      <c r="C7" s="275">
        <f t="shared" ref="C7:F7" si="1">C9-C5-C6</f>
        <v>641</v>
      </c>
      <c r="D7" s="275">
        <f t="shared" si="1"/>
        <v>1520</v>
      </c>
      <c r="E7" s="275">
        <f t="shared" si="1"/>
        <v>1315</v>
      </c>
      <c r="F7" s="275">
        <f t="shared" si="1"/>
        <v>999</v>
      </c>
      <c r="G7" s="275"/>
      <c r="H7" s="275"/>
      <c r="I7" s="275"/>
      <c r="J7" s="275"/>
      <c r="K7" s="275"/>
      <c r="L7" s="275"/>
      <c r="M7" s="559"/>
      <c r="N7" s="526">
        <f t="shared" si="0"/>
        <v>6084</v>
      </c>
      <c r="O7" s="66"/>
    </row>
    <row r="8" spans="1:16" ht="13.2" customHeight="1" x14ac:dyDescent="0.25">
      <c r="A8" s="302"/>
      <c r="B8" s="360"/>
      <c r="C8" s="306"/>
      <c r="D8" s="306"/>
      <c r="E8" s="99"/>
      <c r="F8" s="306"/>
      <c r="G8" s="102"/>
      <c r="H8" s="102"/>
      <c r="I8" s="353"/>
      <c r="J8" s="353"/>
      <c r="K8" s="354"/>
      <c r="L8" s="354"/>
      <c r="M8" s="355"/>
      <c r="N8" s="301"/>
      <c r="O8" s="66"/>
    </row>
    <row r="9" spans="1:16" ht="12.6" customHeight="1" x14ac:dyDescent="0.25">
      <c r="A9" s="303" t="s">
        <v>35</v>
      </c>
      <c r="B9" s="361">
        <v>1698</v>
      </c>
      <c r="C9" s="356">
        <v>736</v>
      </c>
      <c r="D9" s="357">
        <v>1591</v>
      </c>
      <c r="E9" s="356">
        <v>1432</v>
      </c>
      <c r="F9" s="356">
        <v>1050</v>
      </c>
      <c r="G9" s="356"/>
      <c r="H9" s="356"/>
      <c r="I9" s="358"/>
      <c r="J9" s="358"/>
      <c r="K9" s="356"/>
      <c r="L9" s="558"/>
      <c r="M9" s="560"/>
      <c r="N9" s="525">
        <f t="shared" si="0"/>
        <v>6507</v>
      </c>
      <c r="O9" s="66"/>
    </row>
    <row r="10" spans="1:16" ht="13.8" customHeight="1" x14ac:dyDescent="0.25">
      <c r="A10" s="87"/>
      <c r="B10" s="88"/>
      <c r="C10" s="88"/>
      <c r="D10" s="88"/>
      <c r="E10" s="87"/>
      <c r="F10" s="87"/>
      <c r="G10" s="87"/>
      <c r="H10" s="87"/>
      <c r="I10" s="87"/>
      <c r="J10" s="87"/>
      <c r="K10" s="87"/>
      <c r="L10" s="87"/>
      <c r="M10" s="87"/>
      <c r="N10" s="88"/>
      <c r="O10" s="66"/>
    </row>
    <row r="11" spans="1:16" s="76" customFormat="1" ht="18" customHeight="1" x14ac:dyDescent="0.25">
      <c r="A11" s="66" t="s">
        <v>180</v>
      </c>
      <c r="B11" s="86"/>
      <c r="C11" s="86"/>
      <c r="D11" s="86"/>
      <c r="E11" s="66"/>
      <c r="F11" s="66"/>
      <c r="G11" s="66"/>
      <c r="H11" s="66"/>
      <c r="I11" s="66"/>
      <c r="J11" s="66"/>
      <c r="K11" s="66"/>
      <c r="L11" s="66"/>
      <c r="M11" s="66"/>
      <c r="N11" s="86"/>
    </row>
    <row r="12" spans="1:16" s="76" customFormat="1" ht="18" customHeight="1" x14ac:dyDescent="0.25">
      <c r="A12" s="66" t="s">
        <v>88</v>
      </c>
      <c r="B12" s="66"/>
      <c r="C12" s="66"/>
      <c r="D12" s="66"/>
      <c r="E12" s="66"/>
      <c r="F12" s="66"/>
      <c r="G12" s="66"/>
      <c r="H12" s="66"/>
      <c r="I12" s="66"/>
      <c r="J12" s="66"/>
      <c r="K12" s="66"/>
      <c r="L12" s="66"/>
      <c r="M12" s="66"/>
      <c r="N12" s="66"/>
    </row>
    <row r="13" spans="1:16" s="31" customFormat="1" ht="18" customHeight="1" x14ac:dyDescent="0.25">
      <c r="A13" s="398"/>
      <c r="B13" s="398"/>
      <c r="C13" s="398"/>
      <c r="D13" s="398"/>
      <c r="E13" s="398"/>
      <c r="F13" s="398"/>
      <c r="G13" s="398"/>
      <c r="H13" s="398"/>
      <c r="I13" s="398"/>
      <c r="J13" s="398"/>
      <c r="K13" s="398"/>
      <c r="L13" s="398"/>
      <c r="M13" s="398"/>
      <c r="N13" s="399"/>
    </row>
    <row r="14" spans="1:16" s="41" customFormat="1" ht="21.15" customHeight="1" x14ac:dyDescent="0.25">
      <c r="A14" s="674" t="s">
        <v>234</v>
      </c>
      <c r="B14" s="674"/>
      <c r="C14" s="674"/>
      <c r="D14" s="674"/>
      <c r="E14" s="674"/>
      <c r="F14" s="674"/>
      <c r="G14" s="674"/>
      <c r="H14" s="674"/>
      <c r="I14" s="674"/>
      <c r="J14" s="674"/>
      <c r="K14" s="674"/>
      <c r="L14" s="674"/>
      <c r="M14" s="674"/>
      <c r="N14" s="675"/>
    </row>
    <row r="15" spans="1:16" s="41" customFormat="1" ht="29.25" customHeight="1" x14ac:dyDescent="0.25">
      <c r="A15" s="304"/>
      <c r="B15" s="207" t="s">
        <v>214</v>
      </c>
      <c r="C15" s="207" t="s">
        <v>215</v>
      </c>
      <c r="D15" s="207" t="s">
        <v>216</v>
      </c>
      <c r="E15" s="402" t="s">
        <v>217</v>
      </c>
      <c r="F15" s="207" t="s">
        <v>218</v>
      </c>
      <c r="G15" s="207" t="s">
        <v>219</v>
      </c>
      <c r="H15" s="207" t="s">
        <v>220</v>
      </c>
      <c r="I15" s="207" t="s">
        <v>221</v>
      </c>
      <c r="J15" s="402" t="s">
        <v>222</v>
      </c>
      <c r="K15" s="207" t="s">
        <v>223</v>
      </c>
      <c r="L15" s="207" t="s">
        <v>224</v>
      </c>
      <c r="M15" s="208" t="s">
        <v>225</v>
      </c>
      <c r="N15" s="293" t="s">
        <v>164</v>
      </c>
      <c r="P15" s="50"/>
    </row>
    <row r="16" spans="1:16" s="41" customFormat="1" ht="13.2" customHeight="1" x14ac:dyDescent="0.25">
      <c r="A16" s="464"/>
      <c r="B16" s="458"/>
      <c r="C16" s="459"/>
      <c r="D16" s="459"/>
      <c r="E16" s="459"/>
      <c r="F16" s="459"/>
      <c r="G16" s="459"/>
      <c r="H16" s="459"/>
      <c r="I16" s="460"/>
      <c r="J16" s="459"/>
      <c r="K16" s="459"/>
      <c r="L16" s="459"/>
      <c r="M16" s="461"/>
      <c r="N16" s="462"/>
      <c r="P16" s="50"/>
    </row>
    <row r="17" spans="1:17" ht="13.65" customHeight="1" x14ac:dyDescent="0.3">
      <c r="A17" s="98"/>
      <c r="B17" s="135"/>
      <c r="C17" s="306"/>
      <c r="D17" s="676" t="s">
        <v>41</v>
      </c>
      <c r="E17" s="676"/>
      <c r="F17" s="676"/>
      <c r="G17" s="676"/>
      <c r="H17" s="676"/>
      <c r="I17" s="676"/>
      <c r="J17" s="676"/>
      <c r="K17" s="306"/>
      <c r="L17" s="306"/>
      <c r="M17" s="307"/>
      <c r="N17" s="210"/>
    </row>
    <row r="18" spans="1:17" s="396" customFormat="1" ht="13.65" customHeight="1" x14ac:dyDescent="0.25">
      <c r="A18" s="98" t="s">
        <v>36</v>
      </c>
      <c r="B18" s="147">
        <v>562</v>
      </c>
      <c r="C18" s="102">
        <v>1214</v>
      </c>
      <c r="D18" s="103">
        <v>0</v>
      </c>
      <c r="E18" s="103">
        <v>0</v>
      </c>
      <c r="F18" s="103">
        <v>0</v>
      </c>
      <c r="G18" s="103"/>
      <c r="H18" s="103"/>
      <c r="I18" s="103"/>
      <c r="J18" s="103"/>
      <c r="K18" s="99"/>
      <c r="L18" s="99"/>
      <c r="M18" s="467"/>
      <c r="N18" s="282">
        <f>SUM(B18:L18)</f>
        <v>1776</v>
      </c>
    </row>
    <row r="19" spans="1:17" ht="13.65" customHeight="1" x14ac:dyDescent="0.25">
      <c r="A19" s="98" t="s">
        <v>233</v>
      </c>
      <c r="B19" s="156">
        <f>B21-B18</f>
        <v>26848</v>
      </c>
      <c r="C19" s="102">
        <f>C21-C18</f>
        <v>54995</v>
      </c>
      <c r="D19" s="102">
        <f t="shared" ref="D19:E19" si="2">D21-D18</f>
        <v>57363</v>
      </c>
      <c r="E19" s="102">
        <f t="shared" si="2"/>
        <v>56965</v>
      </c>
      <c r="F19" s="102">
        <v>0</v>
      </c>
      <c r="G19" s="103"/>
      <c r="H19" s="103"/>
      <c r="I19" s="103"/>
      <c r="J19" s="103"/>
      <c r="K19" s="99"/>
      <c r="L19" s="99"/>
      <c r="M19" s="467"/>
      <c r="N19" s="282">
        <f t="shared" ref="N19:N21" si="3">SUM(B19:L19)</f>
        <v>196171</v>
      </c>
    </row>
    <row r="20" spans="1:17" s="396" customFormat="1" ht="13.2" customHeight="1" x14ac:dyDescent="0.3">
      <c r="A20" s="98"/>
      <c r="B20" s="468"/>
      <c r="C20" s="99"/>
      <c r="D20" s="469"/>
      <c r="E20" s="469"/>
      <c r="F20" s="469"/>
      <c r="G20" s="469"/>
      <c r="H20" s="469"/>
      <c r="I20" s="469"/>
      <c r="J20" s="469"/>
      <c r="K20" s="99"/>
      <c r="L20" s="99"/>
      <c r="M20" s="467"/>
      <c r="N20" s="282"/>
    </row>
    <row r="21" spans="1:17" ht="15.75" customHeight="1" x14ac:dyDescent="0.25">
      <c r="A21" s="465" t="s">
        <v>35</v>
      </c>
      <c r="B21" s="308">
        <v>27410</v>
      </c>
      <c r="C21" s="309">
        <v>56209</v>
      </c>
      <c r="D21" s="309">
        <v>57363</v>
      </c>
      <c r="E21" s="309">
        <v>56965</v>
      </c>
      <c r="F21" s="309">
        <v>0</v>
      </c>
      <c r="G21" s="309"/>
      <c r="H21" s="309"/>
      <c r="I21" s="309"/>
      <c r="J21" s="309"/>
      <c r="K21" s="309"/>
      <c r="L21" s="561"/>
      <c r="M21" s="560"/>
      <c r="N21" s="472">
        <f t="shared" si="3"/>
        <v>197947</v>
      </c>
      <c r="P21" s="75"/>
      <c r="Q21" s="36"/>
    </row>
    <row r="22" spans="1:17" s="396" customFormat="1" ht="15.75" customHeight="1" x14ac:dyDescent="0.3">
      <c r="A22" s="98"/>
      <c r="B22" s="135"/>
      <c r="C22" s="306"/>
      <c r="D22" s="676" t="s">
        <v>130</v>
      </c>
      <c r="E22" s="676"/>
      <c r="F22" s="676"/>
      <c r="G22" s="676"/>
      <c r="H22" s="676"/>
      <c r="I22" s="676"/>
      <c r="J22" s="676"/>
      <c r="K22" s="306"/>
      <c r="L22" s="306"/>
      <c r="M22" s="307"/>
      <c r="N22" s="471"/>
      <c r="P22" s="75"/>
      <c r="Q22" s="36"/>
    </row>
    <row r="23" spans="1:17" s="396" customFormat="1" ht="15.75" customHeight="1" x14ac:dyDescent="0.25">
      <c r="A23" s="98" t="s">
        <v>36</v>
      </c>
      <c r="B23" s="359">
        <f t="shared" ref="B23:F24" si="4">B18*1.10231125</f>
        <v>619.49892250000005</v>
      </c>
      <c r="C23" s="263">
        <f t="shared" si="4"/>
        <v>1338.2058575000001</v>
      </c>
      <c r="D23" s="263">
        <f t="shared" si="4"/>
        <v>0</v>
      </c>
      <c r="E23" s="263">
        <f t="shared" si="4"/>
        <v>0</v>
      </c>
      <c r="F23" s="103">
        <v>0</v>
      </c>
      <c r="G23" s="103"/>
      <c r="H23" s="103"/>
      <c r="I23" s="103"/>
      <c r="J23" s="103"/>
      <c r="K23" s="99"/>
      <c r="L23" s="99"/>
      <c r="M23" s="467"/>
      <c r="N23" s="282">
        <f>SUM(B23:L23)</f>
        <v>1957.70478</v>
      </c>
      <c r="P23" s="75"/>
      <c r="Q23" s="36"/>
    </row>
    <row r="24" spans="1:17" s="396" customFormat="1" ht="15.75" customHeight="1" x14ac:dyDescent="0.25">
      <c r="A24" s="98" t="s">
        <v>233</v>
      </c>
      <c r="B24" s="359">
        <f t="shared" si="4"/>
        <v>29594.852440000002</v>
      </c>
      <c r="C24" s="263">
        <f t="shared" si="4"/>
        <v>60621.607193750002</v>
      </c>
      <c r="D24" s="263">
        <f t="shared" si="4"/>
        <v>63231.880233750002</v>
      </c>
      <c r="E24" s="263">
        <f t="shared" si="4"/>
        <v>62793.160356250002</v>
      </c>
      <c r="F24" s="263">
        <f t="shared" si="4"/>
        <v>0</v>
      </c>
      <c r="G24" s="103"/>
      <c r="H24" s="103"/>
      <c r="I24" s="103"/>
      <c r="J24" s="103"/>
      <c r="K24" s="99"/>
      <c r="L24" s="99"/>
      <c r="M24" s="467"/>
      <c r="N24" s="282">
        <f t="shared" ref="N24:N26" si="5">SUM(B24:L24)</f>
        <v>216241.50022375002</v>
      </c>
      <c r="P24" s="75"/>
      <c r="Q24" s="36"/>
    </row>
    <row r="25" spans="1:17" s="396" customFormat="1" ht="13.2" customHeight="1" x14ac:dyDescent="0.25">
      <c r="A25" s="98"/>
      <c r="B25" s="359"/>
      <c r="C25" s="99"/>
      <c r="D25" s="99"/>
      <c r="E25" s="103"/>
      <c r="F25" s="103"/>
      <c r="G25" s="103"/>
      <c r="H25" s="103"/>
      <c r="I25" s="103"/>
      <c r="J25" s="103"/>
      <c r="K25" s="99"/>
      <c r="L25" s="99"/>
      <c r="M25" s="467"/>
      <c r="N25" s="282"/>
      <c r="P25" s="75"/>
      <c r="Q25" s="36"/>
    </row>
    <row r="26" spans="1:17" s="396" customFormat="1" ht="15.75" customHeight="1" x14ac:dyDescent="0.25">
      <c r="A26" s="465" t="s">
        <v>35</v>
      </c>
      <c r="B26" s="470">
        <f>B21*1.10231125</f>
        <v>30214.351362500001</v>
      </c>
      <c r="C26" s="537">
        <f>C21*1.10231125</f>
        <v>61959.813051250007</v>
      </c>
      <c r="D26" s="537">
        <f t="shared" ref="D26:F26" si="6">D21*1.10231125</f>
        <v>63231.880233750002</v>
      </c>
      <c r="E26" s="537">
        <f t="shared" si="6"/>
        <v>62793.160356250002</v>
      </c>
      <c r="F26" s="537">
        <f t="shared" si="6"/>
        <v>0</v>
      </c>
      <c r="G26" s="309"/>
      <c r="H26" s="309"/>
      <c r="I26" s="309"/>
      <c r="J26" s="309"/>
      <c r="K26" s="309"/>
      <c r="L26" s="561"/>
      <c r="M26" s="560"/>
      <c r="N26" s="472">
        <f t="shared" si="5"/>
        <v>218199.20500375002</v>
      </c>
      <c r="P26" s="75"/>
      <c r="Q26" s="36"/>
    </row>
    <row r="27" spans="1:17" s="396" customFormat="1" ht="15.75" customHeight="1" x14ac:dyDescent="0.25">
      <c r="A27" s="87"/>
      <c r="B27" s="102"/>
      <c r="C27" s="102"/>
      <c r="D27" s="102"/>
      <c r="E27" s="102"/>
      <c r="F27" s="102"/>
      <c r="G27" s="102"/>
      <c r="H27" s="350"/>
      <c r="I27" s="102"/>
      <c r="J27" s="102"/>
      <c r="K27" s="102"/>
      <c r="L27" s="102"/>
      <c r="M27" s="102"/>
      <c r="N27" s="463"/>
      <c r="P27" s="75"/>
      <c r="Q27" s="36"/>
    </row>
    <row r="28" spans="1:17" ht="19.2" customHeight="1" x14ac:dyDescent="0.25">
      <c r="A28" s="87" t="s">
        <v>181</v>
      </c>
      <c r="B28" s="102"/>
      <c r="C28" s="102"/>
      <c r="D28" s="102"/>
      <c r="E28" s="87"/>
      <c r="F28" s="87"/>
      <c r="G28" s="87"/>
      <c r="H28" s="87"/>
      <c r="I28" s="87"/>
      <c r="J28" s="87"/>
      <c r="K28" s="87"/>
      <c r="L28" s="87"/>
      <c r="M28" s="87"/>
      <c r="N28" s="88"/>
      <c r="O28" s="396"/>
    </row>
    <row r="29" spans="1:17" x14ac:dyDescent="0.25">
      <c r="A29" s="2"/>
    </row>
    <row r="30" spans="1:17" s="41" customFormat="1" ht="18.600000000000001" customHeight="1" x14ac:dyDescent="0.25">
      <c r="A30" s="677" t="s">
        <v>243</v>
      </c>
      <c r="B30" s="677"/>
      <c r="C30" s="677"/>
      <c r="D30" s="677"/>
      <c r="E30" s="677"/>
      <c r="F30" s="677"/>
      <c r="G30" s="677"/>
      <c r="H30" s="677"/>
      <c r="I30" s="677"/>
      <c r="J30" s="677"/>
    </row>
    <row r="31" spans="1:17" ht="13.8" x14ac:dyDescent="0.25">
      <c r="A31" s="531" t="s">
        <v>114</v>
      </c>
      <c r="B31" s="531">
        <v>2017</v>
      </c>
      <c r="C31" s="531">
        <v>2018</v>
      </c>
      <c r="D31" s="531">
        <v>2019</v>
      </c>
      <c r="E31" s="396"/>
      <c r="F31" s="396"/>
      <c r="G31" s="396"/>
      <c r="H31" s="396"/>
      <c r="I31" s="396"/>
      <c r="J31" s="396"/>
      <c r="K31" s="396"/>
    </row>
    <row r="32" spans="1:17" s="396" customFormat="1" ht="14.4" x14ac:dyDescent="0.25">
      <c r="A32" s="532"/>
      <c r="B32" s="669" t="s">
        <v>39</v>
      </c>
      <c r="C32" s="670"/>
      <c r="D32" s="671"/>
    </row>
    <row r="33" spans="1:11" ht="13.8" x14ac:dyDescent="0.25">
      <c r="A33" s="520" t="s">
        <v>115</v>
      </c>
      <c r="B33" s="533">
        <v>0</v>
      </c>
      <c r="C33" s="533">
        <v>0</v>
      </c>
      <c r="D33" s="533">
        <v>14751.48</v>
      </c>
      <c r="E33" s="396"/>
      <c r="F33" s="396"/>
      <c r="G33" s="396"/>
      <c r="H33" s="396"/>
      <c r="I33" s="396"/>
      <c r="J33" s="396"/>
      <c r="K33" s="396"/>
    </row>
    <row r="34" spans="1:11" ht="13.8" x14ac:dyDescent="0.25">
      <c r="A34" s="521" t="s">
        <v>1</v>
      </c>
      <c r="B34" s="534">
        <v>0</v>
      </c>
      <c r="C34" s="534">
        <v>0</v>
      </c>
      <c r="D34" s="534">
        <v>3.61</v>
      </c>
      <c r="E34" s="396"/>
      <c r="F34" s="396"/>
      <c r="G34" s="396"/>
      <c r="H34" s="396"/>
      <c r="I34" s="396"/>
      <c r="J34" s="396"/>
      <c r="K34" s="396"/>
    </row>
    <row r="35" spans="1:11" ht="13.8" x14ac:dyDescent="0.25">
      <c r="A35" s="521" t="s">
        <v>37</v>
      </c>
      <c r="B35" s="534">
        <v>13931.13</v>
      </c>
      <c r="C35" s="534">
        <v>91289.56</v>
      </c>
      <c r="D35" s="534">
        <v>4553.84</v>
      </c>
      <c r="E35" s="396"/>
      <c r="F35" s="396"/>
      <c r="G35" s="396"/>
      <c r="H35" s="396"/>
      <c r="I35" s="396"/>
      <c r="J35" s="396"/>
      <c r="K35" s="396"/>
    </row>
    <row r="36" spans="1:11" ht="13.8" x14ac:dyDescent="0.25">
      <c r="A36" s="521" t="s">
        <v>4</v>
      </c>
      <c r="B36" s="534">
        <v>0</v>
      </c>
      <c r="C36" s="534">
        <v>0</v>
      </c>
      <c r="D36" s="534">
        <v>23000</v>
      </c>
      <c r="E36" s="396"/>
      <c r="F36" s="396"/>
      <c r="G36" s="396"/>
      <c r="H36" s="396"/>
      <c r="I36" s="396"/>
      <c r="J36" s="396"/>
      <c r="K36" s="396"/>
    </row>
    <row r="37" spans="1:11" ht="13.8" x14ac:dyDescent="0.25">
      <c r="A37" s="521" t="s">
        <v>6</v>
      </c>
      <c r="B37" s="534">
        <v>70329.100000000006</v>
      </c>
      <c r="C37" s="534">
        <v>38345.21</v>
      </c>
      <c r="D37" s="534">
        <v>30405.66</v>
      </c>
      <c r="E37" s="396"/>
      <c r="F37" s="396"/>
      <c r="G37" s="396"/>
      <c r="H37" s="396"/>
      <c r="I37" s="396"/>
      <c r="J37" s="396"/>
      <c r="K37" s="396"/>
    </row>
    <row r="38" spans="1:11" ht="13.8" x14ac:dyDescent="0.25">
      <c r="A38" s="521" t="s">
        <v>10</v>
      </c>
      <c r="B38" s="534">
        <v>49452.42</v>
      </c>
      <c r="C38" s="534">
        <v>39878.160000000003</v>
      </c>
      <c r="D38" s="534">
        <v>33551.699999999997</v>
      </c>
      <c r="E38" s="396"/>
      <c r="F38" s="396"/>
      <c r="G38" s="396"/>
      <c r="H38" s="396"/>
      <c r="I38" s="396"/>
      <c r="J38" s="396"/>
      <c r="K38" s="396"/>
    </row>
    <row r="39" spans="1:11" ht="13.8" x14ac:dyDescent="0.25">
      <c r="A39" s="521" t="s">
        <v>11</v>
      </c>
      <c r="B39" s="534">
        <v>0</v>
      </c>
      <c r="C39" s="534">
        <v>141.05000000000001</v>
      </c>
      <c r="D39" s="534">
        <v>0</v>
      </c>
      <c r="E39" s="396"/>
      <c r="F39" s="396"/>
      <c r="G39" s="396"/>
      <c r="H39" s="396"/>
      <c r="I39" s="396"/>
      <c r="J39" s="396"/>
      <c r="K39" s="396"/>
    </row>
    <row r="40" spans="1:11" ht="13.8" x14ac:dyDescent="0.25">
      <c r="A40" s="521" t="s">
        <v>13</v>
      </c>
      <c r="B40" s="534">
        <v>172805.22</v>
      </c>
      <c r="C40" s="534">
        <v>91460.52</v>
      </c>
      <c r="D40" s="534">
        <v>113531.69</v>
      </c>
      <c r="E40" s="396"/>
      <c r="F40" s="396"/>
      <c r="G40" s="396"/>
      <c r="H40" s="396"/>
      <c r="I40" s="396"/>
      <c r="J40" s="396"/>
      <c r="K40" s="396"/>
    </row>
    <row r="41" spans="1:11" ht="13.8" x14ac:dyDescent="0.25">
      <c r="A41" s="521" t="s">
        <v>16</v>
      </c>
      <c r="B41" s="534">
        <v>4000.01</v>
      </c>
      <c r="C41" s="534">
        <v>4801.8900000000003</v>
      </c>
      <c r="D41" s="534">
        <v>8693.5499999999993</v>
      </c>
      <c r="E41" s="396"/>
      <c r="F41" s="396"/>
      <c r="G41" s="396"/>
      <c r="H41" s="396"/>
      <c r="I41" s="396"/>
      <c r="J41" s="396"/>
      <c r="K41" s="396"/>
    </row>
    <row r="42" spans="1:11" ht="13.8" x14ac:dyDescent="0.25">
      <c r="A42" s="521" t="s">
        <v>36</v>
      </c>
      <c r="B42" s="534">
        <v>17918.189999999999</v>
      </c>
      <c r="C42" s="534">
        <v>12500</v>
      </c>
      <c r="D42" s="534">
        <v>146888</v>
      </c>
      <c r="E42" s="396"/>
      <c r="F42" s="396"/>
      <c r="G42" s="396"/>
      <c r="H42" s="396"/>
      <c r="I42" s="396"/>
      <c r="J42" s="396"/>
      <c r="K42" s="396"/>
    </row>
    <row r="43" spans="1:11" ht="13.8" x14ac:dyDescent="0.25">
      <c r="A43" s="521" t="s">
        <v>23</v>
      </c>
      <c r="B43" s="534">
        <v>44627.37</v>
      </c>
      <c r="C43" s="534">
        <v>13153.35</v>
      </c>
      <c r="D43" s="534">
        <v>13717.8</v>
      </c>
      <c r="E43" s="396"/>
      <c r="F43" s="396"/>
      <c r="G43" s="396"/>
      <c r="H43" s="396"/>
      <c r="I43" s="396"/>
      <c r="J43" s="396"/>
      <c r="K43" s="396"/>
    </row>
    <row r="44" spans="1:11" ht="13.8" x14ac:dyDescent="0.25">
      <c r="A44" s="521" t="s">
        <v>24</v>
      </c>
      <c r="B44" s="534">
        <v>0</v>
      </c>
      <c r="C44" s="534">
        <v>0</v>
      </c>
      <c r="D44" s="534">
        <v>109.69</v>
      </c>
      <c r="E44" s="396"/>
      <c r="F44" s="396"/>
      <c r="G44" s="396"/>
      <c r="H44" s="396"/>
      <c r="I44" s="396"/>
      <c r="J44" s="396"/>
      <c r="K44" s="396"/>
    </row>
    <row r="45" spans="1:11" ht="13.8" x14ac:dyDescent="0.25">
      <c r="A45" s="521"/>
      <c r="B45" s="522"/>
      <c r="C45" s="522"/>
      <c r="D45" s="522"/>
      <c r="E45" s="396"/>
      <c r="F45" s="396"/>
      <c r="G45" s="396"/>
      <c r="H45" s="396"/>
      <c r="I45" s="396"/>
      <c r="J45" s="396"/>
      <c r="K45" s="396"/>
    </row>
    <row r="46" spans="1:11" ht="13.8" x14ac:dyDescent="0.25">
      <c r="A46" s="523" t="s">
        <v>35</v>
      </c>
      <c r="B46" s="524">
        <f>SUM(B33:B44)</f>
        <v>373063.44</v>
      </c>
      <c r="C46" s="524">
        <f t="shared" ref="C46:D46" si="7">SUM(C33:C44)</f>
        <v>291569.74</v>
      </c>
      <c r="D46" s="524">
        <f t="shared" si="7"/>
        <v>389207.01999999996</v>
      </c>
      <c r="E46" s="396"/>
      <c r="F46" s="396"/>
      <c r="G46" s="396"/>
      <c r="H46" s="396"/>
      <c r="I46" s="396"/>
      <c r="J46" s="396"/>
      <c r="K46" s="396"/>
    </row>
    <row r="47" spans="1:11" x14ac:dyDescent="0.25">
      <c r="A47" s="396"/>
      <c r="B47" s="396"/>
      <c r="C47" s="396"/>
      <c r="D47" s="396"/>
      <c r="E47" s="396"/>
      <c r="F47" s="396"/>
      <c r="G47" s="396"/>
      <c r="H47" s="396"/>
      <c r="I47" s="396"/>
      <c r="J47" s="396"/>
      <c r="K47" s="396"/>
    </row>
    <row r="48" spans="1:11" ht="13.8" x14ac:dyDescent="0.25">
      <c r="A48" s="87" t="s">
        <v>181</v>
      </c>
      <c r="B48" s="102"/>
      <c r="C48" s="396"/>
      <c r="D48" s="396"/>
      <c r="E48" s="396"/>
      <c r="F48" s="396"/>
      <c r="G48" s="396"/>
      <c r="H48" s="396"/>
      <c r="I48" s="396"/>
      <c r="J48" s="396"/>
      <c r="K48" s="396"/>
    </row>
  </sheetData>
  <mergeCells count="6">
    <mergeCell ref="B32:D32"/>
    <mergeCell ref="B4:L4"/>
    <mergeCell ref="A14:N14"/>
    <mergeCell ref="D17:J17"/>
    <mergeCell ref="D22:J22"/>
    <mergeCell ref="A30:J30"/>
  </mergeCells>
  <pageMargins left="0.75" right="0.17" top="1" bottom="0.17" header="0.17" footer="0.17"/>
  <pageSetup scale="74" orientation="landscape" r:id="rId1"/>
  <headerFooter alignWithMargins="0"/>
  <ignoredErrors>
    <ignoredError sqref="B46:D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3F09-B994-4384-80EC-9511FEEB2EA6}">
  <sheetPr>
    <pageSetUpPr fitToPage="1"/>
  </sheetPr>
  <dimension ref="A1:H70"/>
  <sheetViews>
    <sheetView topLeftCell="A33" zoomScaleNormal="100" workbookViewId="0">
      <selection activeCell="G43" sqref="G43"/>
    </sheetView>
  </sheetViews>
  <sheetFormatPr defaultColWidth="8.88671875" defaultRowHeight="13.2" x14ac:dyDescent="0.25"/>
  <cols>
    <col min="1" max="1" width="48" style="473" customWidth="1"/>
    <col min="2" max="2" width="17.5546875" style="473" customWidth="1"/>
    <col min="3" max="4" width="20.33203125" style="473" customWidth="1"/>
    <col min="5" max="5" width="23.5546875" style="473" customWidth="1"/>
    <col min="6" max="7" width="20.33203125" style="473" customWidth="1"/>
    <col min="8" max="8" width="23.5546875" style="473" customWidth="1"/>
    <col min="9" max="16384" width="8.88671875" style="473"/>
  </cols>
  <sheetData>
    <row r="1" spans="1:8" s="549" customFormat="1" ht="23.4" customHeight="1" x14ac:dyDescent="0.25">
      <c r="A1" s="547" t="s">
        <v>255</v>
      </c>
      <c r="B1" s="548"/>
      <c r="C1" s="548"/>
      <c r="D1" s="548"/>
      <c r="E1" s="548"/>
      <c r="F1" s="548"/>
    </row>
    <row r="2" spans="1:8" ht="26.4" x14ac:dyDescent="0.25">
      <c r="A2" s="371"/>
      <c r="B2" s="119" t="s">
        <v>58</v>
      </c>
      <c r="C2" s="495" t="s">
        <v>154</v>
      </c>
      <c r="D2" s="495" t="s">
        <v>146</v>
      </c>
      <c r="E2" s="114" t="s">
        <v>290</v>
      </c>
      <c r="F2" s="494" t="s">
        <v>154</v>
      </c>
      <c r="G2" s="494" t="s">
        <v>146</v>
      </c>
      <c r="H2" s="115" t="s">
        <v>290</v>
      </c>
    </row>
    <row r="3" spans="1:8" ht="16.2" customHeight="1" x14ac:dyDescent="0.25">
      <c r="A3" s="372"/>
      <c r="B3" s="373" t="s">
        <v>39</v>
      </c>
      <c r="C3" s="678" t="s">
        <v>139</v>
      </c>
      <c r="D3" s="679"/>
      <c r="E3" s="680"/>
      <c r="F3" s="681" t="s">
        <v>140</v>
      </c>
      <c r="G3" s="682"/>
      <c r="H3" s="683"/>
    </row>
    <row r="4" spans="1:8" ht="13.8" x14ac:dyDescent="0.25">
      <c r="A4" s="311"/>
      <c r="B4" s="314"/>
      <c r="C4" s="82"/>
      <c r="D4" s="379"/>
      <c r="E4" s="312"/>
      <c r="F4" s="378"/>
      <c r="G4" s="493"/>
      <c r="H4" s="493"/>
    </row>
    <row r="5" spans="1:8" ht="13.8" x14ac:dyDescent="0.25">
      <c r="A5" s="310" t="s">
        <v>194</v>
      </c>
      <c r="B5" s="311"/>
      <c r="C5" s="82"/>
      <c r="D5" s="314"/>
      <c r="E5" s="312"/>
      <c r="F5" s="378"/>
      <c r="G5" s="479"/>
      <c r="H5" s="479"/>
    </row>
    <row r="6" spans="1:8" ht="14.4" x14ac:dyDescent="0.3">
      <c r="A6" s="313" t="s">
        <v>64</v>
      </c>
      <c r="B6" s="314">
        <v>1117195</v>
      </c>
      <c r="C6" s="312">
        <v>1117195</v>
      </c>
      <c r="D6" s="312">
        <v>1117195</v>
      </c>
      <c r="E6" s="312">
        <f>D6-C6</f>
        <v>0</v>
      </c>
      <c r="F6" s="381">
        <f t="shared" ref="F6:G9" si="0">C6*1.10231125</f>
        <v>1231496.6169437501</v>
      </c>
      <c r="G6" s="381">
        <f t="shared" si="0"/>
        <v>1231496.6169437501</v>
      </c>
      <c r="H6" s="485">
        <f>G6-F6</f>
        <v>0</v>
      </c>
    </row>
    <row r="7" spans="1:8" ht="14.4" x14ac:dyDescent="0.3">
      <c r="A7" s="313" t="s">
        <v>71</v>
      </c>
      <c r="B7" s="311"/>
      <c r="C7" s="314">
        <v>-36287</v>
      </c>
      <c r="D7" s="82">
        <f>G7/1.10231125</f>
        <v>-36287.39160559234</v>
      </c>
      <c r="E7" s="314">
        <f>D7-C7</f>
        <v>-0.39160559234005632</v>
      </c>
      <c r="F7" s="381">
        <f t="shared" si="0"/>
        <v>-39999.56832875</v>
      </c>
      <c r="G7" s="381">
        <v>-40000</v>
      </c>
      <c r="H7" s="485">
        <f>G7-F7</f>
        <v>-0.43167125000036322</v>
      </c>
    </row>
    <row r="8" spans="1:8" ht="14.4" x14ac:dyDescent="0.3">
      <c r="A8" s="408" t="s">
        <v>240</v>
      </c>
      <c r="B8" s="409"/>
      <c r="C8" s="330">
        <v>34499</v>
      </c>
      <c r="D8" s="334">
        <f>'Tab 3 WTO Raw  '!$B$46</f>
        <v>34499</v>
      </c>
      <c r="E8" s="314">
        <f>D8-C8</f>
        <v>0</v>
      </c>
      <c r="F8" s="381">
        <f t="shared" si="0"/>
        <v>38028.635813749999</v>
      </c>
      <c r="G8" s="381">
        <f t="shared" si="0"/>
        <v>38028.635813749999</v>
      </c>
      <c r="H8" s="485">
        <f>G8-F8</f>
        <v>0</v>
      </c>
    </row>
    <row r="9" spans="1:8" ht="13.8" x14ac:dyDescent="0.25">
      <c r="A9" s="315" t="s">
        <v>60</v>
      </c>
      <c r="B9" s="316">
        <f>SUM(B6:B7)</f>
        <v>1117195</v>
      </c>
      <c r="C9" s="317">
        <f>SUM(C6:C8)</f>
        <v>1115407</v>
      </c>
      <c r="D9" s="317">
        <f>SUM(D6:D8)</f>
        <v>1115406.6083944077</v>
      </c>
      <c r="E9" s="528">
        <f>D9-C9</f>
        <v>-0.39160559233278036</v>
      </c>
      <c r="F9" s="380">
        <f t="shared" si="0"/>
        <v>1229525.6844287501</v>
      </c>
      <c r="G9" s="380">
        <f t="shared" si="0"/>
        <v>1229525.2527575002</v>
      </c>
      <c r="H9" s="486">
        <f>G9-F9</f>
        <v>-0.43167124991305172</v>
      </c>
    </row>
    <row r="10" spans="1:8" ht="13.8" x14ac:dyDescent="0.25">
      <c r="A10" s="311"/>
      <c r="B10" s="314"/>
      <c r="C10" s="82"/>
      <c r="D10" s="314"/>
      <c r="E10" s="312"/>
      <c r="F10" s="378"/>
      <c r="G10" s="479"/>
      <c r="H10" s="486"/>
    </row>
    <row r="11" spans="1:8" ht="13.8" x14ac:dyDescent="0.25">
      <c r="A11" s="310" t="s">
        <v>195</v>
      </c>
      <c r="B11" s="314"/>
      <c r="C11" s="82"/>
      <c r="D11" s="314"/>
      <c r="E11" s="312"/>
      <c r="F11" s="378"/>
      <c r="G11" s="479"/>
      <c r="H11" s="486"/>
    </row>
    <row r="12" spans="1:8" ht="14.4" x14ac:dyDescent="0.3">
      <c r="A12" s="313" t="s">
        <v>65</v>
      </c>
      <c r="B12" s="318">
        <v>10300</v>
      </c>
      <c r="C12" s="374">
        <v>10300</v>
      </c>
      <c r="D12" s="318">
        <v>10300</v>
      </c>
      <c r="E12" s="319">
        <f t="shared" ref="E12:E14" si="1">D12-C12</f>
        <v>0</v>
      </c>
      <c r="F12" s="382">
        <f t="shared" ref="F12:G14" si="2">C12*1.10231125</f>
        <v>11353.805875</v>
      </c>
      <c r="G12" s="382">
        <f t="shared" si="2"/>
        <v>11353.805875</v>
      </c>
      <c r="H12" s="485">
        <f t="shared" ref="H12" si="3">G12-F12</f>
        <v>0</v>
      </c>
    </row>
    <row r="13" spans="1:8" ht="14.4" x14ac:dyDescent="0.3">
      <c r="A13" s="313" t="s">
        <v>89</v>
      </c>
      <c r="B13" s="318">
        <v>2954</v>
      </c>
      <c r="C13" s="374">
        <v>0</v>
      </c>
      <c r="D13" s="318">
        <v>0</v>
      </c>
      <c r="E13" s="319">
        <f t="shared" si="1"/>
        <v>0</v>
      </c>
      <c r="F13" s="382">
        <f t="shared" si="2"/>
        <v>0</v>
      </c>
      <c r="G13" s="382">
        <f t="shared" si="2"/>
        <v>0</v>
      </c>
      <c r="H13" s="485">
        <f>E13*1.10231125</f>
        <v>0</v>
      </c>
    </row>
    <row r="14" spans="1:8" ht="14.4" x14ac:dyDescent="0.3">
      <c r="A14" s="313" t="s">
        <v>66</v>
      </c>
      <c r="B14" s="318">
        <v>7090</v>
      </c>
      <c r="C14" s="374">
        <v>7090</v>
      </c>
      <c r="D14" s="318">
        <v>7090</v>
      </c>
      <c r="E14" s="319">
        <f t="shared" si="1"/>
        <v>0</v>
      </c>
      <c r="F14" s="382">
        <f t="shared" si="2"/>
        <v>7815.3867625000003</v>
      </c>
      <c r="G14" s="382">
        <f t="shared" si="2"/>
        <v>7815.3867625000003</v>
      </c>
      <c r="H14" s="485">
        <f>E14*1.10231125</f>
        <v>0</v>
      </c>
    </row>
    <row r="15" spans="1:8" ht="14.4" x14ac:dyDescent="0.3">
      <c r="A15" s="311"/>
      <c r="B15" s="314"/>
      <c r="C15" s="82"/>
      <c r="D15" s="314"/>
      <c r="E15" s="312"/>
      <c r="F15" s="381"/>
      <c r="G15" s="492"/>
      <c r="H15" s="491"/>
    </row>
    <row r="16" spans="1:8" ht="14.4" x14ac:dyDescent="0.3">
      <c r="A16" s="313" t="s">
        <v>67</v>
      </c>
      <c r="B16" s="314"/>
      <c r="C16" s="82"/>
      <c r="D16" s="314"/>
      <c r="E16" s="312"/>
      <c r="F16" s="381"/>
      <c r="G16" s="492"/>
      <c r="H16" s="491"/>
    </row>
    <row r="17" spans="1:8" ht="14.4" x14ac:dyDescent="0.3">
      <c r="A17" s="320" t="s">
        <v>59</v>
      </c>
      <c r="B17" s="314">
        <v>1656</v>
      </c>
      <c r="C17" s="375">
        <v>1656</v>
      </c>
      <c r="D17" s="314">
        <v>1656</v>
      </c>
      <c r="E17" s="312">
        <f>D17-C17</f>
        <v>0</v>
      </c>
      <c r="F17" s="381">
        <f>C17*1.10231125</f>
        <v>1825.4274300000002</v>
      </c>
      <c r="G17" s="381">
        <f>D17*1.10231125</f>
        <v>1825.4274300000002</v>
      </c>
      <c r="H17" s="487">
        <f>G17-F17</f>
        <v>0</v>
      </c>
    </row>
    <row r="18" spans="1:8" ht="14.4" x14ac:dyDescent="0.3">
      <c r="A18" s="320" t="s">
        <v>61</v>
      </c>
      <c r="B18" s="318">
        <v>175000</v>
      </c>
      <c r="C18" s="376">
        <v>170000</v>
      </c>
      <c r="D18" s="318">
        <v>170000</v>
      </c>
      <c r="E18" s="312">
        <f>D18-C18</f>
        <v>0</v>
      </c>
      <c r="F18" s="381">
        <v>187393</v>
      </c>
      <c r="G18" s="381">
        <f>D18*1.10231125</f>
        <v>187392.91250000001</v>
      </c>
      <c r="H18" s="478">
        <f>G18-F18</f>
        <v>-8.7499999994179234E-2</v>
      </c>
    </row>
    <row r="19" spans="1:8" ht="13.8" x14ac:dyDescent="0.25">
      <c r="A19" s="315" t="s">
        <v>62</v>
      </c>
      <c r="B19" s="316">
        <f>SUM(B12:B18)</f>
        <v>197000</v>
      </c>
      <c r="C19" s="316">
        <f>SUM(C12:C18)</f>
        <v>189046</v>
      </c>
      <c r="D19" s="316">
        <f>SUM(D12:D18)</f>
        <v>189046</v>
      </c>
      <c r="E19" s="316">
        <f>SUM(E12:E18)</f>
        <v>0</v>
      </c>
      <c r="F19" s="380">
        <f>C19*1.10231125</f>
        <v>208387.53256750002</v>
      </c>
      <c r="G19" s="380">
        <f>D19*1.10231125</f>
        <v>208387.53256750002</v>
      </c>
      <c r="H19" s="364">
        <f>E19*1.10231125</f>
        <v>0</v>
      </c>
    </row>
    <row r="20" spans="1:8" ht="14.4" x14ac:dyDescent="0.3">
      <c r="A20" s="311"/>
      <c r="B20" s="314"/>
      <c r="C20" s="82"/>
      <c r="D20" s="314"/>
      <c r="E20" s="312"/>
      <c r="F20" s="378"/>
      <c r="G20" s="479"/>
      <c r="H20" s="491"/>
    </row>
    <row r="21" spans="1:8" ht="14.4" x14ac:dyDescent="0.3">
      <c r="A21" s="310" t="s">
        <v>63</v>
      </c>
      <c r="B21" s="314"/>
      <c r="C21" s="82"/>
      <c r="D21" s="314"/>
      <c r="E21" s="312"/>
      <c r="F21" s="378"/>
      <c r="G21" s="479"/>
      <c r="H21" s="491"/>
    </row>
    <row r="22" spans="1:8" ht="14.4" x14ac:dyDescent="0.3">
      <c r="A22" s="313" t="s">
        <v>196</v>
      </c>
      <c r="B22" s="273">
        <v>144860</v>
      </c>
      <c r="C22" s="334"/>
      <c r="D22" s="324"/>
      <c r="E22" s="312"/>
      <c r="F22" s="378"/>
      <c r="G22" s="479"/>
      <c r="H22" s="491"/>
    </row>
    <row r="23" spans="1:8" ht="14.4" x14ac:dyDescent="0.3">
      <c r="A23" s="320" t="s">
        <v>171</v>
      </c>
      <c r="B23" s="314"/>
      <c r="C23" s="321">
        <v>25771</v>
      </c>
      <c r="D23" s="321">
        <v>25771</v>
      </c>
      <c r="E23" s="330">
        <f>D23-C23</f>
        <v>0</v>
      </c>
      <c r="F23" s="381">
        <f>C23*1.10231125</f>
        <v>28407.663223750002</v>
      </c>
      <c r="G23" s="489">
        <f>D23*1.10231125</f>
        <v>28407.663223750002</v>
      </c>
      <c r="H23" s="485">
        <f>G23-F23</f>
        <v>0</v>
      </c>
    </row>
    <row r="24" spans="1:8" ht="14.4" x14ac:dyDescent="0.3">
      <c r="A24" s="320" t="s">
        <v>193</v>
      </c>
      <c r="B24" s="314"/>
      <c r="C24" s="322">
        <v>123553</v>
      </c>
      <c r="D24" s="322">
        <v>123553</v>
      </c>
      <c r="E24" s="322">
        <f>D24-C24</f>
        <v>0</v>
      </c>
      <c r="F24" s="381">
        <f>C24*1.10231125</f>
        <v>136193.86187125</v>
      </c>
      <c r="G24" s="489">
        <f>D24*1.10231125</f>
        <v>136193.86187125</v>
      </c>
      <c r="H24" s="478">
        <f>G24-F24</f>
        <v>0</v>
      </c>
    </row>
    <row r="25" spans="1:8" ht="14.4" x14ac:dyDescent="0.3">
      <c r="A25" s="320"/>
      <c r="B25" s="314"/>
      <c r="C25" s="322"/>
      <c r="D25" s="322"/>
      <c r="E25" s="322"/>
      <c r="F25" s="381"/>
      <c r="G25" s="489"/>
      <c r="H25" s="478"/>
    </row>
    <row r="26" spans="1:8" ht="14.4" x14ac:dyDescent="0.3">
      <c r="A26" s="313" t="s">
        <v>198</v>
      </c>
      <c r="B26" s="314">
        <v>2000</v>
      </c>
      <c r="C26" s="322"/>
      <c r="D26" s="322"/>
      <c r="E26" s="322"/>
      <c r="F26" s="381"/>
      <c r="G26" s="489"/>
      <c r="H26" s="478"/>
    </row>
    <row r="27" spans="1:8" ht="14.4" x14ac:dyDescent="0.3">
      <c r="A27" s="320" t="s">
        <v>171</v>
      </c>
      <c r="B27" s="314"/>
      <c r="C27" s="322">
        <v>0</v>
      </c>
      <c r="D27" s="322">
        <v>0</v>
      </c>
      <c r="E27" s="322">
        <f>D27-C27</f>
        <v>0</v>
      </c>
      <c r="F27" s="381">
        <f>C27*1.10231125</f>
        <v>0</v>
      </c>
      <c r="G27" s="489">
        <f>D27*1.10231125</f>
        <v>0</v>
      </c>
      <c r="H27" s="478">
        <f>G27-F27</f>
        <v>0</v>
      </c>
    </row>
    <row r="28" spans="1:8" ht="14.4" x14ac:dyDescent="0.3">
      <c r="A28" s="320" t="s">
        <v>193</v>
      </c>
      <c r="B28" s="314"/>
      <c r="C28" s="322">
        <v>0</v>
      </c>
      <c r="D28" s="322">
        <v>0</v>
      </c>
      <c r="E28" s="322">
        <f>D28-C28</f>
        <v>0</v>
      </c>
      <c r="F28" s="381">
        <f>C28*1.10231125</f>
        <v>0</v>
      </c>
      <c r="G28" s="489">
        <f>D28*1.10231125</f>
        <v>0</v>
      </c>
      <c r="H28" s="478">
        <f>G28-F28</f>
        <v>0</v>
      </c>
    </row>
    <row r="29" spans="1:8" ht="14.4" x14ac:dyDescent="0.3">
      <c r="A29" s="320"/>
      <c r="B29" s="314"/>
      <c r="C29" s="322"/>
      <c r="D29" s="322"/>
      <c r="E29" s="322"/>
      <c r="F29" s="381"/>
      <c r="G29" s="489"/>
      <c r="H29" s="478"/>
    </row>
    <row r="30" spans="1:8" ht="14.4" x14ac:dyDescent="0.3">
      <c r="A30" s="313" t="s">
        <v>199</v>
      </c>
      <c r="B30" s="314">
        <v>56000</v>
      </c>
      <c r="C30" s="322"/>
      <c r="D30" s="322"/>
      <c r="E30" s="322"/>
      <c r="F30" s="381"/>
      <c r="G30" s="489"/>
      <c r="H30" s="478"/>
    </row>
    <row r="31" spans="1:8" ht="14.4" x14ac:dyDescent="0.3">
      <c r="A31" s="320" t="s">
        <v>171</v>
      </c>
      <c r="B31" s="314"/>
      <c r="C31" s="321">
        <v>20431</v>
      </c>
      <c r="D31" s="321">
        <v>20431</v>
      </c>
      <c r="E31" s="330">
        <f>D31-C31</f>
        <v>0</v>
      </c>
      <c r="F31" s="381">
        <f>C31*1.10231125</f>
        <v>22521.321148750001</v>
      </c>
      <c r="G31" s="489">
        <f>D31*1.10231125</f>
        <v>22521.321148750001</v>
      </c>
      <c r="H31" s="485">
        <f>G31-F31</f>
        <v>0</v>
      </c>
    </row>
    <row r="32" spans="1:8" ht="14.4" x14ac:dyDescent="0.3">
      <c r="A32" s="320" t="s">
        <v>193</v>
      </c>
      <c r="B32" s="314"/>
      <c r="C32" s="322">
        <v>37607</v>
      </c>
      <c r="D32" s="322">
        <v>37607</v>
      </c>
      <c r="E32" s="322">
        <f>D32-C32</f>
        <v>0</v>
      </c>
      <c r="F32" s="381">
        <f>C32*1.10231125</f>
        <v>41454.619178749999</v>
      </c>
      <c r="G32" s="489">
        <f>D32*1.10231125</f>
        <v>41454.619178749999</v>
      </c>
      <c r="H32" s="478">
        <f>G32-F32</f>
        <v>0</v>
      </c>
    </row>
    <row r="33" spans="1:8" ht="14.4" x14ac:dyDescent="0.3">
      <c r="A33" s="323"/>
      <c r="B33" s="324"/>
      <c r="C33" s="490"/>
      <c r="D33" s="273"/>
      <c r="E33" s="490"/>
      <c r="F33" s="383"/>
      <c r="G33" s="489"/>
      <c r="H33" s="478"/>
    </row>
    <row r="34" spans="1:8" ht="14.4" x14ac:dyDescent="0.3">
      <c r="A34" s="313" t="s">
        <v>200</v>
      </c>
      <c r="B34" s="318">
        <v>7585</v>
      </c>
      <c r="C34" s="325"/>
      <c r="D34" s="325"/>
      <c r="E34" s="325"/>
      <c r="F34" s="381"/>
      <c r="G34" s="489"/>
      <c r="H34" s="478"/>
    </row>
    <row r="35" spans="1:8" ht="14.4" x14ac:dyDescent="0.3">
      <c r="A35" s="320" t="s">
        <v>171</v>
      </c>
      <c r="B35" s="318"/>
      <c r="C35" s="325">
        <v>653</v>
      </c>
      <c r="D35" s="325">
        <v>653</v>
      </c>
      <c r="E35" s="319">
        <f>D35-C35</f>
        <v>0</v>
      </c>
      <c r="F35" s="381">
        <f>C35*1.10231125</f>
        <v>719.80924625</v>
      </c>
      <c r="G35" s="489">
        <f>D35*1.10231125</f>
        <v>719.80924625</v>
      </c>
      <c r="H35" s="485">
        <f>G35-F35</f>
        <v>0</v>
      </c>
    </row>
    <row r="36" spans="1:8" ht="14.4" x14ac:dyDescent="0.3">
      <c r="A36" s="320" t="s">
        <v>193</v>
      </c>
      <c r="B36" s="318"/>
      <c r="C36" s="325">
        <v>6533</v>
      </c>
      <c r="D36" s="325">
        <v>6533</v>
      </c>
      <c r="E36" s="325">
        <f>D36-C36</f>
        <v>0</v>
      </c>
      <c r="F36" s="381">
        <f>C36*1.10231125</f>
        <v>7201.3993962500008</v>
      </c>
      <c r="G36" s="489">
        <f>D36*1.10231125</f>
        <v>7201.3993962500008</v>
      </c>
      <c r="H36" s="478">
        <f>G36-F36</f>
        <v>0</v>
      </c>
    </row>
    <row r="37" spans="1:8" ht="14.4" x14ac:dyDescent="0.3">
      <c r="A37" s="320"/>
      <c r="B37" s="318"/>
      <c r="C37" s="376"/>
      <c r="D37" s="318"/>
      <c r="E37" s="319"/>
      <c r="F37" s="378"/>
      <c r="G37" s="488"/>
      <c r="H37" s="478"/>
    </row>
    <row r="38" spans="1:8" ht="17.399999999999999" x14ac:dyDescent="0.55000000000000004">
      <c r="A38" s="315" t="s">
        <v>53</v>
      </c>
      <c r="B38" s="499">
        <f>B22+B26+B30+B34</f>
        <v>210445</v>
      </c>
      <c r="C38" s="499">
        <f>SUM(C23:C36)</f>
        <v>214548</v>
      </c>
      <c r="D38" s="499">
        <f>SUM(D23:D36)</f>
        <v>214548</v>
      </c>
      <c r="E38" s="553">
        <f>SUM(E23:E36)</f>
        <v>0</v>
      </c>
      <c r="F38" s="500">
        <f>SUM(F23:F36)</f>
        <v>236498.67406499997</v>
      </c>
      <c r="G38" s="500">
        <f>SUM(G23:G36)</f>
        <v>236498.67406499997</v>
      </c>
      <c r="H38" s="508">
        <f>G38-F38</f>
        <v>0</v>
      </c>
    </row>
    <row r="39" spans="1:8" ht="14.4" x14ac:dyDescent="0.3">
      <c r="A39" s="326"/>
      <c r="B39" s="501"/>
      <c r="C39" s="502"/>
      <c r="D39" s="501"/>
      <c r="E39" s="503"/>
      <c r="F39" s="504"/>
      <c r="G39" s="505"/>
      <c r="H39" s="506">
        <f>G39-F39</f>
        <v>0</v>
      </c>
    </row>
    <row r="40" spans="1:8" ht="17.399999999999999" x14ac:dyDescent="0.55000000000000004">
      <c r="A40" s="327" t="s">
        <v>87</v>
      </c>
      <c r="B40" s="499">
        <f>B9+B19+B38</f>
        <v>1524640</v>
      </c>
      <c r="C40" s="499">
        <f>C9+C19+C38</f>
        <v>1519001</v>
      </c>
      <c r="D40" s="499">
        <f>D9+D19+D38</f>
        <v>1519000.6083944077</v>
      </c>
      <c r="E40" s="507">
        <f>+D40-C40</f>
        <v>-0.39160559233278036</v>
      </c>
      <c r="F40" s="500">
        <f>F9+F19+F38</f>
        <v>1674411.8910612501</v>
      </c>
      <c r="G40" s="500">
        <f>G9+G19+G38</f>
        <v>1674411.45939</v>
      </c>
      <c r="H40" s="508">
        <f>+G40-F40</f>
        <v>-0.43167125014588237</v>
      </c>
    </row>
    <row r="41" spans="1:8" ht="14.4" x14ac:dyDescent="0.3">
      <c r="A41" s="326"/>
      <c r="B41" s="501"/>
      <c r="C41" s="502"/>
      <c r="D41" s="501"/>
      <c r="E41" s="509"/>
      <c r="F41" s="504"/>
      <c r="G41" s="505"/>
      <c r="H41" s="510"/>
    </row>
    <row r="42" spans="1:8" ht="21.6" customHeight="1" x14ac:dyDescent="0.3">
      <c r="A42" s="313" t="s">
        <v>254</v>
      </c>
      <c r="B42" s="328"/>
      <c r="C42" s="184">
        <f>F42/1.10231125</f>
        <v>1557636.2846700512</v>
      </c>
      <c r="D42" s="328">
        <f>G42/1.10231125</f>
        <v>1056870.2805128768</v>
      </c>
      <c r="E42" s="329">
        <f>D42-C42</f>
        <v>-500766.00415717438</v>
      </c>
      <c r="F42" s="480">
        <v>1717000</v>
      </c>
      <c r="G42" s="480">
        <v>1165000</v>
      </c>
      <c r="H42" s="511">
        <f>+G42-F42</f>
        <v>-552000</v>
      </c>
    </row>
    <row r="43" spans="1:8" ht="14.4" x14ac:dyDescent="0.3">
      <c r="A43" s="313"/>
      <c r="B43" s="501"/>
      <c r="C43" s="482"/>
      <c r="D43" s="481"/>
      <c r="E43" s="503"/>
      <c r="F43" s="480"/>
      <c r="G43" s="480"/>
      <c r="H43" s="510"/>
    </row>
    <row r="44" spans="1:8" ht="21.6" customHeight="1" x14ac:dyDescent="0.3">
      <c r="A44" s="313" t="s">
        <v>253</v>
      </c>
      <c r="B44" s="512"/>
      <c r="C44" s="484">
        <f>F44/1.10231125</f>
        <v>317514.67654893297</v>
      </c>
      <c r="D44" s="483">
        <f>G44/1.10231125</f>
        <v>317514.67654893297</v>
      </c>
      <c r="E44" s="513">
        <f>D44-C44</f>
        <v>0</v>
      </c>
      <c r="F44" s="480">
        <v>350000</v>
      </c>
      <c r="G44" s="480">
        <v>350000</v>
      </c>
      <c r="H44" s="510">
        <f>G44-F44</f>
        <v>0</v>
      </c>
    </row>
    <row r="45" spans="1:8" ht="14.4" x14ac:dyDescent="0.3">
      <c r="A45" s="313"/>
      <c r="B45" s="501"/>
      <c r="C45" s="482"/>
      <c r="D45" s="481"/>
      <c r="E45" s="503"/>
      <c r="F45" s="480"/>
      <c r="G45" s="480"/>
      <c r="H45" s="510"/>
    </row>
    <row r="46" spans="1:8" ht="14.4" x14ac:dyDescent="0.3">
      <c r="A46" s="313" t="s">
        <v>245</v>
      </c>
      <c r="B46" s="501"/>
      <c r="C46" s="482">
        <f>F46/1.10231125</f>
        <v>90718.479013980847</v>
      </c>
      <c r="D46" s="481">
        <f>G46/1.10231125</f>
        <v>136077.71852097128</v>
      </c>
      <c r="E46" s="503">
        <f>D46-C46</f>
        <v>45359.239506990431</v>
      </c>
      <c r="F46" s="480">
        <v>100000</v>
      </c>
      <c r="G46" s="480">
        <v>150000</v>
      </c>
      <c r="H46" s="510">
        <f>G46-F46</f>
        <v>50000</v>
      </c>
    </row>
    <row r="47" spans="1:8" ht="14.4" x14ac:dyDescent="0.3">
      <c r="A47" s="326"/>
      <c r="B47" s="501"/>
      <c r="C47" s="502"/>
      <c r="D47" s="501"/>
      <c r="E47" s="509"/>
      <c r="F47" s="514"/>
      <c r="G47" s="505"/>
      <c r="H47" s="510"/>
    </row>
    <row r="48" spans="1:8" ht="21.6" customHeight="1" x14ac:dyDescent="0.25">
      <c r="A48" s="331" t="s">
        <v>252</v>
      </c>
      <c r="B48" s="515"/>
      <c r="C48" s="516">
        <f>C40+C42+C44+C46</f>
        <v>3484870.4402329652</v>
      </c>
      <c r="D48" s="515">
        <f>D40+D42+D44+D46</f>
        <v>3029463.2839771891</v>
      </c>
      <c r="E48" s="517">
        <f>+D48-C48</f>
        <v>-455407.15625577606</v>
      </c>
      <c r="F48" s="518">
        <f>F40+F42+F44+F46</f>
        <v>3841411.8910612501</v>
      </c>
      <c r="G48" s="518">
        <f>G40+G42+G44+G46</f>
        <v>3339411.45939</v>
      </c>
      <c r="H48" s="519">
        <f>+G48-F48</f>
        <v>-502000.43167125015</v>
      </c>
    </row>
    <row r="49" spans="1:6" ht="13.8" x14ac:dyDescent="0.25">
      <c r="A49" s="85"/>
      <c r="B49" s="82"/>
      <c r="C49" s="82"/>
      <c r="D49" s="82"/>
      <c r="E49" s="83"/>
      <c r="F49" s="82"/>
    </row>
    <row r="50" spans="1:6" s="474" customFormat="1" ht="13.8" x14ac:dyDescent="0.25">
      <c r="A50" s="474" t="s">
        <v>182</v>
      </c>
      <c r="B50" s="477"/>
      <c r="C50" s="476"/>
      <c r="D50" s="476"/>
      <c r="E50" s="83"/>
      <c r="F50" s="82"/>
    </row>
    <row r="51" spans="1:6" s="474" customFormat="1" ht="13.8" x14ac:dyDescent="0.25">
      <c r="A51" s="332" t="s">
        <v>197</v>
      </c>
      <c r="B51" s="477"/>
      <c r="C51" s="476"/>
      <c r="D51" s="476"/>
      <c r="E51" s="83"/>
      <c r="F51" s="82"/>
    </row>
    <row r="52" spans="1:6" s="474" customFormat="1" ht="13.8" x14ac:dyDescent="0.25">
      <c r="A52" s="332" t="s">
        <v>138</v>
      </c>
      <c r="B52" s="333"/>
      <c r="C52" s="333"/>
      <c r="D52" s="333"/>
      <c r="E52" s="333"/>
      <c r="F52" s="333"/>
    </row>
    <row r="53" spans="1:6" s="474" customFormat="1" ht="13.8" x14ac:dyDescent="0.25">
      <c r="A53" s="332" t="s">
        <v>137</v>
      </c>
      <c r="B53" s="334"/>
      <c r="C53" s="334"/>
      <c r="D53" s="334"/>
      <c r="E53" s="334"/>
      <c r="F53" s="334"/>
    </row>
    <row r="54" spans="1:6" s="474" customFormat="1" ht="13.8" x14ac:dyDescent="0.25">
      <c r="A54" s="475" t="s">
        <v>136</v>
      </c>
    </row>
    <row r="55" spans="1:6" s="67" customFormat="1" x14ac:dyDescent="0.25"/>
    <row r="56" spans="1:6" s="67" customFormat="1" x14ac:dyDescent="0.25"/>
    <row r="57" spans="1:6" s="67" customFormat="1" x14ac:dyDescent="0.25"/>
    <row r="58" spans="1:6" s="67" customFormat="1" x14ac:dyDescent="0.25"/>
    <row r="59" spans="1:6" s="67" customFormat="1" x14ac:dyDescent="0.25"/>
    <row r="60" spans="1:6" s="67" customFormat="1" x14ac:dyDescent="0.25"/>
    <row r="61" spans="1:6" s="67" customFormat="1" x14ac:dyDescent="0.25"/>
    <row r="62" spans="1:6" s="67" customFormat="1" x14ac:dyDescent="0.25"/>
    <row r="63" spans="1:6" s="67" customFormat="1" x14ac:dyDescent="0.25"/>
    <row r="64" spans="1:6" s="67" customFormat="1" x14ac:dyDescent="0.25"/>
    <row r="65" s="67" customFormat="1" x14ac:dyDescent="0.25"/>
    <row r="66" s="67" customFormat="1" x14ac:dyDescent="0.25"/>
    <row r="67" s="67" customFormat="1" x14ac:dyDescent="0.25"/>
    <row r="68" s="67" customFormat="1" x14ac:dyDescent="0.25"/>
    <row r="69" s="67" customFormat="1" x14ac:dyDescent="0.25"/>
    <row r="70" s="67" customFormat="1" x14ac:dyDescent="0.25"/>
  </sheetData>
  <mergeCells count="2">
    <mergeCell ref="C3:E3"/>
    <mergeCell ref="F3:H3"/>
  </mergeCells>
  <pageMargins left="0.5" right="0.17" top="1" bottom="0.17" header="0.17" footer="0.17"/>
  <pageSetup scale="67" orientation="landscape" r:id="rId1"/>
  <ignoredErrors>
    <ignoredError sqref="E40 E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Page </vt:lpstr>
      <vt:lpstr>Table 1 WASDE</vt:lpstr>
      <vt:lpstr>Tab 2 Mexico</vt:lpstr>
      <vt:lpstr>Tab 3 WTO Raw  </vt:lpstr>
      <vt:lpstr>Table 3B Raw </vt:lpstr>
      <vt:lpstr>Tab 4 Refined</vt:lpstr>
      <vt:lpstr>Tab 5 FTAs </vt:lpstr>
      <vt:lpstr>Tab 6,7 Re-Export </vt:lpstr>
      <vt:lpstr>Table 8 FY 2020</vt:lpstr>
      <vt:lpstr>Table 9 Re-Export</vt:lpstr>
      <vt:lpstr>Tab 10 SCP</vt:lpstr>
      <vt:lpstr>'Cover Page '!Print_Area</vt:lpstr>
      <vt:lpstr>'Tab 10 SCP'!Print_Area</vt:lpstr>
      <vt:lpstr>'Tab 2 Mexico'!Print_Area</vt:lpstr>
      <vt:lpstr>'Tab 3 WTO Raw  '!Print_Area</vt:lpstr>
      <vt:lpstr>'Tab 4 Refined'!Print_Area</vt:lpstr>
      <vt:lpstr>'Tab 5 FTAs '!Print_Area</vt:lpstr>
      <vt:lpstr>'Tab 6,7 Re-Export '!Print_Area</vt:lpstr>
      <vt:lpstr>'Table 1 WASDE'!Print_Area</vt:lpstr>
      <vt:lpstr>'Table 3B Raw '!Print_Area</vt:lpstr>
      <vt:lpstr>'Table 8 FY 2020'!Print_Area</vt:lpstr>
      <vt:lpstr>'Table 9 Re-Export'!Print_Area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2020-03-10T16:15:51Z</cp:lastPrinted>
  <dcterms:created xsi:type="dcterms:W3CDTF">2008-01-25T21:12:54Z</dcterms:created>
  <dcterms:modified xsi:type="dcterms:W3CDTF">2020-03-10T16:44:40Z</dcterms:modified>
</cp:coreProperties>
</file>