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02_Sugar TRQ Data\Circular\Publish External\FY 2023\"/>
    </mc:Choice>
  </mc:AlternateContent>
  <xr:revisionPtr revIDLastSave="0" documentId="13_ncr:1_{EB6517B0-C688-4A0A-BB73-998C482E2DFA}" xr6:coauthVersionLast="47" xr6:coauthVersionMax="47"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231" r:id="rId3"/>
    <sheet name="Table 3A WTO Raw" sheetId="254" r:id="rId4"/>
    <sheet name="Table 3B Raw  " sheetId="236" r:id="rId5"/>
    <sheet name="Table 4 Refined" sheetId="8" r:id="rId6"/>
    <sheet name="Table 5 FTAs " sheetId="54" r:id="rId7"/>
    <sheet name="Tables 6,7 Re-Export " sheetId="116" r:id="rId8"/>
    <sheet name="Table 8A FY 2023" sheetId="240" r:id="rId9"/>
    <sheet name="Table 8B FY 2024" sheetId="255" r:id="rId10"/>
    <sheet name="Table 9 Re-Export " sheetId="239" r:id="rId11"/>
    <sheet name="Table 10 High Duty " sheetId="244" r:id="rId12"/>
    <sheet name="Tables 11A,11B SCP" sheetId="45" r:id="rId13"/>
  </sheets>
  <externalReferences>
    <externalReference r:id="rId14"/>
  </externalReferences>
  <definedNames>
    <definedName name="CCCInv" localSheetId="2">#REF!</definedName>
    <definedName name="CCCInv" localSheetId="4">#REF!</definedName>
    <definedName name="CCCInv" localSheetId="8">#REF!</definedName>
    <definedName name="CCCInv" localSheetId="9">#REF!</definedName>
    <definedName name="CCCInv" localSheetId="10">#REF!</definedName>
    <definedName name="CCCInv">#REF!</definedName>
    <definedName name="CertificateGains" localSheetId="2">#REF!</definedName>
    <definedName name="CertificateGains" localSheetId="4">#REF!</definedName>
    <definedName name="CertificateGains" localSheetId="8">#REF!</definedName>
    <definedName name="CertificateGains" localSheetId="9">#REF!</definedName>
    <definedName name="CertificateGains" localSheetId="10">#REF!</definedName>
    <definedName name="CertificateGains">#REF!</definedName>
    <definedName name="ComplyAcres" localSheetId="2">#REF!</definedName>
    <definedName name="ComplyAcres" localSheetId="4">#REF!</definedName>
    <definedName name="ComplyAcres" localSheetId="8">#REF!</definedName>
    <definedName name="ComplyAcres" localSheetId="9">#REF!</definedName>
    <definedName name="ComplyAcres" localSheetId="10">#REF!</definedName>
    <definedName name="ComplyAcres">#REF!</definedName>
    <definedName name="ContractPaymentAcres" localSheetId="2">#REF!</definedName>
    <definedName name="ContractPaymentAcres" localSheetId="4">#REF!</definedName>
    <definedName name="ContractPaymentAcres" localSheetId="8">#REF!</definedName>
    <definedName name="ContractPaymentAcres" localSheetId="9">#REF!</definedName>
    <definedName name="ContractPaymentAcres" localSheetId="10">#REF!</definedName>
    <definedName name="ContractPaymentAcres">#REF!</definedName>
    <definedName name="CountercyclicalPaymentRate" localSheetId="2">#REF!</definedName>
    <definedName name="CountercyclicalPaymentRate" localSheetId="4">#REF!</definedName>
    <definedName name="CountercyclicalPaymentRate" localSheetId="8">#REF!</definedName>
    <definedName name="CountercyclicalPaymentRate" localSheetId="9">#REF!</definedName>
    <definedName name="CountercyclicalPaymentRate" localSheetId="10">#REF!</definedName>
    <definedName name="CountercyclicalPaymentRate">#REF!</definedName>
    <definedName name="CountercyclicalPayments" localSheetId="2">#REF!</definedName>
    <definedName name="CountercyclicalPayments" localSheetId="4">#REF!</definedName>
    <definedName name="CountercyclicalPayments" localSheetId="8">#REF!</definedName>
    <definedName name="CountercyclicalPayments" localSheetId="9">#REF!</definedName>
    <definedName name="CountercyclicalPayments" localSheetId="10">#REF!</definedName>
    <definedName name="CountercyclicalPayments">#REF!</definedName>
    <definedName name="CountercyclicalPaymentYield" localSheetId="2">#REF!</definedName>
    <definedName name="CountercyclicalPaymentYield" localSheetId="4">#REF!</definedName>
    <definedName name="CountercyclicalPaymentYield" localSheetId="8">#REF!</definedName>
    <definedName name="CountercyclicalPaymentYield" localSheetId="9">#REF!</definedName>
    <definedName name="CountercyclicalPaymentYield" localSheetId="10">#REF!</definedName>
    <definedName name="CountercyclicalPaymentYield">#REF!</definedName>
    <definedName name="CRPHistory" localSheetId="2">#REF!</definedName>
    <definedName name="CRPHistory" localSheetId="4">#REF!</definedName>
    <definedName name="CRPHistory" localSheetId="8">#REF!</definedName>
    <definedName name="CRPHistory" localSheetId="9">#REF!</definedName>
    <definedName name="CRPHistory" localSheetId="10">#REF!</definedName>
    <definedName name="CRPHistory">#REF!</definedName>
    <definedName name="CRPPayments" localSheetId="2">#REF!</definedName>
    <definedName name="CRPPayments" localSheetId="4">#REF!</definedName>
    <definedName name="CRPPayments" localSheetId="8">#REF!</definedName>
    <definedName name="CRPPayments" localSheetId="9">#REF!</definedName>
    <definedName name="CRPPayments" localSheetId="10">#REF!</definedName>
    <definedName name="CRPPayments">#REF!</definedName>
    <definedName name="DiffUnaccounted" localSheetId="2">#REF!</definedName>
    <definedName name="DiffUnaccounted" localSheetId="4">#REF!</definedName>
    <definedName name="DiffUnaccounted" localSheetId="8">#REF!</definedName>
    <definedName name="DiffUnaccounted" localSheetId="9">#REF!</definedName>
    <definedName name="DiffUnaccounted" localSheetId="10">#REF!</definedName>
    <definedName name="DiffUnaccounted">#REF!</definedName>
    <definedName name="DirectCounterCyclicalPayments" localSheetId="2">#REF!</definedName>
    <definedName name="DirectCounterCyclicalPayments" localSheetId="4">#REF!</definedName>
    <definedName name="DirectCounterCyclicalPayments" localSheetId="8">#REF!</definedName>
    <definedName name="DirectCounterCyclicalPayments" localSheetId="9">#REF!</definedName>
    <definedName name="DirectCounterCyclicalPayments" localSheetId="10">#REF!</definedName>
    <definedName name="DirectCounterCyclicalPayments">#REF!</definedName>
    <definedName name="DirectPaymentRate" localSheetId="2">#REF!</definedName>
    <definedName name="DirectPaymentRate" localSheetId="4">#REF!</definedName>
    <definedName name="DirectPaymentRate" localSheetId="8">#REF!</definedName>
    <definedName name="DirectPaymentRate" localSheetId="9">#REF!</definedName>
    <definedName name="DirectPaymentRate" localSheetId="10">#REF!</definedName>
    <definedName name="DirectPaymentRate">#REF!</definedName>
    <definedName name="DirectPayments" localSheetId="2">#REF!</definedName>
    <definedName name="DirectPayments" localSheetId="4">#REF!</definedName>
    <definedName name="DirectPayments" localSheetId="8">#REF!</definedName>
    <definedName name="DirectPayments" localSheetId="9">#REF!</definedName>
    <definedName name="DirectPayments" localSheetId="10">#REF!</definedName>
    <definedName name="DirectPayments">#REF!</definedName>
    <definedName name="DirectPaymentsExtract" localSheetId="2">[1]ExtractFileForDirect!#REF!</definedName>
    <definedName name="DirectPaymentsExtract" localSheetId="4">[1]ExtractFileForDirect!#REF!</definedName>
    <definedName name="DirectPaymentsExtract" localSheetId="8">[1]ExtractFileForDirect!#REF!</definedName>
    <definedName name="DirectPaymentsExtract" localSheetId="9">[1]ExtractFileForDirect!#REF!</definedName>
    <definedName name="DirectPaymentsExtract">[1]ExtractFileForDirect!#REF!</definedName>
    <definedName name="DirectPaymentYield" localSheetId="2">#REF!</definedName>
    <definedName name="DirectPaymentYield" localSheetId="4">#REF!</definedName>
    <definedName name="DirectPaymentYield" localSheetId="8">#REF!</definedName>
    <definedName name="DirectPaymentYield" localSheetId="9">#REF!</definedName>
    <definedName name="DirectPaymentYield" localSheetId="10">#REF!</definedName>
    <definedName name="DirectPaymentYield">#REF!</definedName>
    <definedName name="Domestic" localSheetId="2">#REF!</definedName>
    <definedName name="Domestic" localSheetId="4">#REF!</definedName>
    <definedName name="Domestic" localSheetId="8">#REF!</definedName>
    <definedName name="Domestic" localSheetId="9">#REF!</definedName>
    <definedName name="Domestic" localSheetId="10">#REF!</definedName>
    <definedName name="Domestic">#REF!</definedName>
    <definedName name="Effective" localSheetId="2">#REF!</definedName>
    <definedName name="Effective" localSheetId="4">#REF!</definedName>
    <definedName name="Effective" localSheetId="8">#REF!</definedName>
    <definedName name="Effective" localSheetId="9">#REF!</definedName>
    <definedName name="Effective" localSheetId="10">#REF!</definedName>
    <definedName name="Effective">#REF!</definedName>
    <definedName name="EV__LASTREFTIME__" hidden="1">38283.519537037</definedName>
    <definedName name="ExcelName13">#N/A</definedName>
    <definedName name="FarmValueOfProd" localSheetId="2">#REF!</definedName>
    <definedName name="FarmValueOfProd" localSheetId="4">#REF!</definedName>
    <definedName name="FarmValueOfProd" localSheetId="8">#REF!</definedName>
    <definedName name="FarmValueOfProd" localSheetId="9">#REF!</definedName>
    <definedName name="FarmValueOfProd" localSheetId="10">#REF!</definedName>
    <definedName name="FarmValueOfProd">#REF!</definedName>
    <definedName name="FISCAL" localSheetId="2">#REF!</definedName>
    <definedName name="FISCAL" localSheetId="4">#REF!</definedName>
    <definedName name="FISCAL" localSheetId="8">#REF!</definedName>
    <definedName name="FISCAL" localSheetId="9">#REF!</definedName>
    <definedName name="FISCAL" localSheetId="10">#REF!</definedName>
    <definedName name="FISCAL">#REF!</definedName>
    <definedName name="FixedDecoupledPayments" localSheetId="2">#REF!</definedName>
    <definedName name="FixedDecoupledPayments" localSheetId="4">#REF!</definedName>
    <definedName name="FixedDecoupledPayments" localSheetId="8">#REF!</definedName>
    <definedName name="FixedDecoupledPayments" localSheetId="9">#REF!</definedName>
    <definedName name="FixedDecoupledPayments" localSheetId="10">#REF!</definedName>
    <definedName name="FixedDecoupledPayments">#REF!</definedName>
    <definedName name="FreeStocks" localSheetId="2">#REF!</definedName>
    <definedName name="FreeStocks" localSheetId="4">#REF!</definedName>
    <definedName name="FreeStocks" localSheetId="8">#REF!</definedName>
    <definedName name="FreeStocks" localSheetId="9">#REF!</definedName>
    <definedName name="FreeStocks" localSheetId="10">#REF!</definedName>
    <definedName name="FreeStocks">#REF!</definedName>
    <definedName name="HarvestedAcres" localSheetId="2">#REF!</definedName>
    <definedName name="HarvestedAcres" localSheetId="4">#REF!</definedName>
    <definedName name="HarvestedAcres" localSheetId="8">#REF!</definedName>
    <definedName name="HarvestedAcres" localSheetId="9">#REF!</definedName>
    <definedName name="HarvestedAcres" localSheetId="10">#REF!</definedName>
    <definedName name="HarvestedAcres">#REF!</definedName>
    <definedName name="HarvestedYield" localSheetId="2">#REF!</definedName>
    <definedName name="HarvestedYield" localSheetId="4">#REF!</definedName>
    <definedName name="HarvestedYield" localSheetId="8">#REF!</definedName>
    <definedName name="HarvestedYield" localSheetId="9">#REF!</definedName>
    <definedName name="HarvestedYield" localSheetId="10">#REF!</definedName>
    <definedName name="HarvestedYield">#REF!</definedName>
    <definedName name="Hoja1_Query">#N/A</definedName>
    <definedName name="Imports" localSheetId="2">#REF!</definedName>
    <definedName name="Imports" localSheetId="4">#REF!</definedName>
    <definedName name="Imports" localSheetId="8">#REF!</definedName>
    <definedName name="Imports" localSheetId="9">#REF!</definedName>
    <definedName name="Imports" localSheetId="10">#REF!</definedName>
    <definedName name="Imports">#REF!</definedName>
    <definedName name="LDPs" localSheetId="2">#REF!</definedName>
    <definedName name="LDPs" localSheetId="4">#REF!</definedName>
    <definedName name="LDPs" localSheetId="8">#REF!</definedName>
    <definedName name="LDPs" localSheetId="9">#REF!</definedName>
    <definedName name="LDPs" localSheetId="10">#REF!</definedName>
    <definedName name="LDPs">#REF!</definedName>
    <definedName name="LoanDeficiencyPayments" localSheetId="2">#REF!</definedName>
    <definedName name="LoanDeficiencyPayments" localSheetId="4">#REF!</definedName>
    <definedName name="LoanDeficiencyPayments" localSheetId="8">#REF!</definedName>
    <definedName name="LoanDeficiencyPayments" localSheetId="9">#REF!</definedName>
    <definedName name="LoanDeficiencyPayments" localSheetId="10">#REF!</definedName>
    <definedName name="LoanDeficiencyPayments">#REF!</definedName>
    <definedName name="LoanRate" localSheetId="2">#REF!</definedName>
    <definedName name="LoanRate" localSheetId="4">#REF!</definedName>
    <definedName name="LoanRate" localSheetId="8">#REF!</definedName>
    <definedName name="LoanRate" localSheetId="9">#REF!</definedName>
    <definedName name="LoanRate" localSheetId="10">#REF!</definedName>
    <definedName name="LoanRate">#REF!</definedName>
    <definedName name="LoanRePaymntRate" localSheetId="2">#REF!</definedName>
    <definedName name="LoanRePaymntRate" localSheetId="4">#REF!</definedName>
    <definedName name="LoanRePaymntRate" localSheetId="8">#REF!</definedName>
    <definedName name="LoanRePaymntRate" localSheetId="9">#REF!</definedName>
    <definedName name="LoanRePaymntRate" localSheetId="10">#REF!</definedName>
    <definedName name="LoanRePaymntRate">#REF!</definedName>
    <definedName name="LoansCertGains" localSheetId="2">#REF!</definedName>
    <definedName name="LoansCertGains" localSheetId="4">#REF!</definedName>
    <definedName name="LoansCertGains" localSheetId="8">#REF!</definedName>
    <definedName name="LoansCertGains" localSheetId="9">#REF!</definedName>
    <definedName name="LoansCertGains" localSheetId="10">#REF!</definedName>
    <definedName name="LoansCertGains">#REF!</definedName>
    <definedName name="LoansCertPurchasesCwt" localSheetId="2">#REF!</definedName>
    <definedName name="LoansCertPurchasesCwt" localSheetId="4">#REF!</definedName>
    <definedName name="LoansCertPurchasesCwt" localSheetId="8">#REF!</definedName>
    <definedName name="LoansCertPurchasesCwt" localSheetId="9">#REF!</definedName>
    <definedName name="LoansCertPurchasesCwt" localSheetId="10">#REF!</definedName>
    <definedName name="LoansCertPurchasesCwt">#REF!</definedName>
    <definedName name="LoansCertPurchasesDoll" localSheetId="2">#REF!</definedName>
    <definedName name="LoansCertPurchasesDoll" localSheetId="4">#REF!</definedName>
    <definedName name="LoansCertPurchasesDoll" localSheetId="8">#REF!</definedName>
    <definedName name="LoansCertPurchasesDoll" localSheetId="9">#REF!</definedName>
    <definedName name="LoansCertPurchasesDoll" localSheetId="10">#REF!</definedName>
    <definedName name="LoansCertPurchasesDoll">#REF!</definedName>
    <definedName name="LoansOutstanding" localSheetId="2">#REF!</definedName>
    <definedName name="LoansOutstanding" localSheetId="4">#REF!</definedName>
    <definedName name="LoansOutstanding" localSheetId="8">#REF!</definedName>
    <definedName name="LoansOutstanding" localSheetId="9">#REF!</definedName>
    <definedName name="LoansOutstanding" localSheetId="10">#REF!</definedName>
    <definedName name="LoansOutstanding">#REF!</definedName>
    <definedName name="LoansRepaidCYFY_2" localSheetId="2">#REF!</definedName>
    <definedName name="LoansRepaidCYFY_2" localSheetId="4">#REF!</definedName>
    <definedName name="LoansRepaidCYFY_2" localSheetId="8">#REF!</definedName>
    <definedName name="LoansRepaidCYFY_2" localSheetId="9">#REF!</definedName>
    <definedName name="LoansRepaidCYFY_2" localSheetId="10">#REF!</definedName>
    <definedName name="LoansRepaidCYFY_2">#REF!</definedName>
    <definedName name="MarketingLoanWriteOffs" localSheetId="2">#REF!</definedName>
    <definedName name="MarketingLoanWriteOffs" localSheetId="4">#REF!</definedName>
    <definedName name="MarketingLoanWriteOffs" localSheetId="8">#REF!</definedName>
    <definedName name="MarketingLoanWriteOffs" localSheetId="9">#REF!</definedName>
    <definedName name="MarketingLoanWriteOffs" localSheetId="10">#REF!</definedName>
    <definedName name="MarketingLoanWriteOffs">#REF!</definedName>
    <definedName name="Marketings" localSheetId="2">#REF!</definedName>
    <definedName name="Marketings" localSheetId="4">#REF!</definedName>
    <definedName name="Marketings" localSheetId="8">#REF!</definedName>
    <definedName name="Marketings" localSheetId="9">#REF!</definedName>
    <definedName name="Marketings" localSheetId="10">#REF!</definedName>
    <definedName name="Marketings">#REF!</definedName>
    <definedName name="MarketReturns" localSheetId="2">#REF!</definedName>
    <definedName name="MarketReturns" localSheetId="4">#REF!</definedName>
    <definedName name="MarketReturns" localSheetId="8">#REF!</definedName>
    <definedName name="MarketReturns" localSheetId="9">#REF!</definedName>
    <definedName name="MarketReturns" localSheetId="10">#REF!</definedName>
    <definedName name="MarketReturns">#REF!</definedName>
    <definedName name="MO_GoatsClipped" localSheetId="2">#REF!</definedName>
    <definedName name="MO_GoatsClipped" localSheetId="4">#REF!</definedName>
    <definedName name="MO_GoatsClipped" localSheetId="8">#REF!</definedName>
    <definedName name="MO_GoatsClipped" localSheetId="9">#REF!</definedName>
    <definedName name="MO_GoatsClipped" localSheetId="10">#REF!</definedName>
    <definedName name="MO_GoatsClipped">#REF!</definedName>
    <definedName name="MO_LDPs" localSheetId="2">#REF!</definedName>
    <definedName name="MO_LDPs" localSheetId="4">#REF!</definedName>
    <definedName name="MO_LDPs" localSheetId="8">#REF!</definedName>
    <definedName name="MO_LDPs" localSheetId="9">#REF!</definedName>
    <definedName name="MO_LDPs" localSheetId="10">#REF!</definedName>
    <definedName name="MO_LDPs">#REF!</definedName>
    <definedName name="MO_LoanDeficiencyPayments" localSheetId="2">#REF!</definedName>
    <definedName name="MO_LoanDeficiencyPayments" localSheetId="4">#REF!</definedName>
    <definedName name="MO_LoanDeficiencyPayments" localSheetId="8">#REF!</definedName>
    <definedName name="MO_LoanDeficiencyPayments" localSheetId="9">#REF!</definedName>
    <definedName name="MO_LoanDeficiencyPayments" localSheetId="10">#REF!</definedName>
    <definedName name="MO_LoanDeficiencyPayments">#REF!</definedName>
    <definedName name="MO_LoansMadeByCwt" localSheetId="2">#REF!</definedName>
    <definedName name="MO_LoansMadeByCwt" localSheetId="4">#REF!</definedName>
    <definedName name="MO_LoansMadeByCwt" localSheetId="8">#REF!</definedName>
    <definedName name="MO_LoansMadeByCwt" localSheetId="9">#REF!</definedName>
    <definedName name="MO_LoansMadeByCwt" localSheetId="10">#REF!</definedName>
    <definedName name="MO_LoansMadeByCwt">#REF!</definedName>
    <definedName name="MO_LoansMadeByDoll" localSheetId="2">#REF!</definedName>
    <definedName name="MO_LoansMadeByDoll" localSheetId="4">#REF!</definedName>
    <definedName name="MO_LoansMadeByDoll" localSheetId="8">#REF!</definedName>
    <definedName name="MO_LoansMadeByDoll" localSheetId="9">#REF!</definedName>
    <definedName name="MO_LoansMadeByDoll" localSheetId="10">#REF!</definedName>
    <definedName name="MO_LoansMadeByDoll">#REF!</definedName>
    <definedName name="MO_LoansRepaidByCwt" localSheetId="2">#REF!</definedName>
    <definedName name="MO_LoansRepaidByCwt" localSheetId="4">#REF!</definedName>
    <definedName name="MO_LoansRepaidByCwt" localSheetId="8">#REF!</definedName>
    <definedName name="MO_LoansRepaidByCwt" localSheetId="9">#REF!</definedName>
    <definedName name="MO_LoansRepaidByCwt" localSheetId="10">#REF!</definedName>
    <definedName name="MO_LoansRepaidByCwt">#REF!</definedName>
    <definedName name="MO_LoansRepaidByDoll" localSheetId="2">#REF!</definedName>
    <definedName name="MO_LoansRepaidByDoll" localSheetId="4">#REF!</definedName>
    <definedName name="MO_LoansRepaidByDoll" localSheetId="8">#REF!</definedName>
    <definedName name="MO_LoansRepaidByDoll" localSheetId="9">#REF!</definedName>
    <definedName name="MO_LoansRepaidByDoll" localSheetId="10">#REF!</definedName>
    <definedName name="MO_LoansRepaidByDoll">#REF!</definedName>
    <definedName name="MO_MarketingLoanWriteOffs" localSheetId="2">#REF!</definedName>
    <definedName name="MO_MarketingLoanWriteOffs" localSheetId="4">#REF!</definedName>
    <definedName name="MO_MarketingLoanWriteOffs" localSheetId="8">#REF!</definedName>
    <definedName name="MO_MarketingLoanWriteOffs" localSheetId="9">#REF!</definedName>
    <definedName name="MO_MarketingLoanWriteOffs" localSheetId="10">#REF!</definedName>
    <definedName name="MO_MarketingLoanWriteOffs">#REF!</definedName>
    <definedName name="MO_Marketings" localSheetId="2">#REF!</definedName>
    <definedName name="MO_Marketings" localSheetId="4">#REF!</definedName>
    <definedName name="MO_Marketings" localSheetId="8">#REF!</definedName>
    <definedName name="MO_Marketings" localSheetId="9">#REF!</definedName>
    <definedName name="MO_Marketings" localSheetId="10">#REF!</definedName>
    <definedName name="MO_Marketings">#REF!</definedName>
    <definedName name="MO_MarketReturns" localSheetId="2">#REF!</definedName>
    <definedName name="MO_MarketReturns" localSheetId="4">#REF!</definedName>
    <definedName name="MO_MarketReturns" localSheetId="8">#REF!</definedName>
    <definedName name="MO_MarketReturns" localSheetId="9">#REF!</definedName>
    <definedName name="MO_MarketReturns" localSheetId="10">#REF!</definedName>
    <definedName name="MO_MarketReturns">#REF!</definedName>
    <definedName name="MO_Yield" localSheetId="2">#REF!</definedName>
    <definedName name="MO_Yield" localSheetId="4">#REF!</definedName>
    <definedName name="MO_Yield" localSheetId="8">#REF!</definedName>
    <definedName name="MO_Yield" localSheetId="9">#REF!</definedName>
    <definedName name="MO_Yield" localSheetId="10">#REF!</definedName>
    <definedName name="MO_Yield">#REF!</definedName>
    <definedName name="MohairPayments" localSheetId="2">#REF!</definedName>
    <definedName name="MohairPayments" localSheetId="4">#REF!</definedName>
    <definedName name="MohairPayments" localSheetId="8">#REF!</definedName>
    <definedName name="MohairPayments" localSheetId="9">#REF!</definedName>
    <definedName name="MohairPayments" localSheetId="10">#REF!</definedName>
    <definedName name="MohairPayments">#REF!</definedName>
    <definedName name="new_table" localSheetId="2">#REF!</definedName>
    <definedName name="new_table" localSheetId="4">#REF!</definedName>
    <definedName name="new_table" localSheetId="8">#REF!</definedName>
    <definedName name="new_table" localSheetId="9">#REF!</definedName>
    <definedName name="new_table" localSheetId="10">#REF!</definedName>
    <definedName name="new_table">#REF!</definedName>
    <definedName name="NumberGoatsClipped" localSheetId="2">#REF!</definedName>
    <definedName name="NumberGoatsClipped" localSheetId="4">#REF!</definedName>
    <definedName name="NumberGoatsClipped" localSheetId="8">#REF!</definedName>
    <definedName name="NumberGoatsClipped" localSheetId="9">#REF!</definedName>
    <definedName name="NumberGoatsClipped" localSheetId="10">#REF!</definedName>
    <definedName name="NumberGoatsClipped">#REF!</definedName>
    <definedName name="OldTable" localSheetId="2">#REF!</definedName>
    <definedName name="OldTable" localSheetId="4">#REF!</definedName>
    <definedName name="OldTable" localSheetId="8">#REF!</definedName>
    <definedName name="OldTable" localSheetId="9">#REF!</definedName>
    <definedName name="OldTable" localSheetId="10">#REF!</definedName>
    <definedName name="OldTable">#REF!</definedName>
    <definedName name="OTHER" localSheetId="2">#REF!</definedName>
    <definedName name="OTHER" localSheetId="4">#REF!</definedName>
    <definedName name="OTHER" localSheetId="8">#REF!</definedName>
    <definedName name="OTHER" localSheetId="9">#REF!</definedName>
    <definedName name="OTHER" localSheetId="10">#REF!</definedName>
    <definedName name="OTHER">#REF!</definedName>
    <definedName name="PlantedAcres" localSheetId="2">#REF!</definedName>
    <definedName name="PlantedAcres" localSheetId="4">#REF!</definedName>
    <definedName name="PlantedAcres" localSheetId="8">#REF!</definedName>
    <definedName name="PlantedAcres" localSheetId="9">#REF!</definedName>
    <definedName name="PlantedAcres" localSheetId="10">#REF!</definedName>
    <definedName name="PlantedAcres">#REF!</definedName>
    <definedName name="price" localSheetId="2">#REF!</definedName>
    <definedName name="price" localSheetId="4">#REF!</definedName>
    <definedName name="price" localSheetId="8">#REF!</definedName>
    <definedName name="price" localSheetId="9">#REF!</definedName>
    <definedName name="price" localSheetId="10">#REF!</definedName>
    <definedName name="price">#REF!</definedName>
    <definedName name="_xlnm.Print_Area" localSheetId="0">'Cover Page '!$A$3:$Q$15</definedName>
    <definedName name="_xlnm.Print_Area" localSheetId="1">'Table 1 WASDE'!$A$1:$R$31</definedName>
    <definedName name="_xlnm.Print_Area" localSheetId="11">'Table 10 High Duty '!$A$1:$O$40</definedName>
    <definedName name="_xlnm.Print_Area" localSheetId="2">'Table 2 Mexico'!$A$1:$O$26</definedName>
    <definedName name="_xlnm.Print_Area" localSheetId="3">'Table 3A WTO Raw'!$A$1:$V$54</definedName>
    <definedName name="_xlnm.Print_Area" localSheetId="4">'Table 3B Raw  '!$A$1:$F$47</definedName>
    <definedName name="_xlnm.Print_Area" localSheetId="5">'Table 4 Refined'!$A$1:$Q$27</definedName>
    <definedName name="_xlnm.Print_Area" localSheetId="6">'Table 5 FTAs '!$A$1:$T$43</definedName>
    <definedName name="_xlnm.Print_Area" localSheetId="8">'Table 8A FY 2023'!$A$1:$I$61</definedName>
    <definedName name="_xlnm.Print_Area" localSheetId="9">'Table 8B FY 2024'!$A$1:$G$59</definedName>
    <definedName name="_xlnm.Print_Area" localSheetId="10">'Table 9 Re-Export '!$A$1:$L$51</definedName>
    <definedName name="_xlnm.Print_Area" localSheetId="12">'Tables 11A,11B SCP'!$A$1:$Q$24</definedName>
    <definedName name="_xlnm.Print_Area" localSheetId="7">'Tables 6,7 Re-Export '!$A$1:$O$52</definedName>
    <definedName name="_xlnm.Print_Area">#N/A</definedName>
    <definedName name="Print_Area_MI">#N/A</definedName>
    <definedName name="_xlnm.Print_Titles">#N/A</definedName>
    <definedName name="Production" localSheetId="2">#REF!</definedName>
    <definedName name="Production" localSheetId="4">#REF!</definedName>
    <definedName name="Production" localSheetId="8">#REF!</definedName>
    <definedName name="Production" localSheetId="9">#REF!</definedName>
    <definedName name="Production" localSheetId="10">#REF!</definedName>
    <definedName name="Production">#REF!</definedName>
    <definedName name="ProductionFlexibilityPayments" localSheetId="2">#REF!</definedName>
    <definedName name="ProductionFlexibilityPayments" localSheetId="4">#REF!</definedName>
    <definedName name="ProductionFlexibilityPayments" localSheetId="8">#REF!</definedName>
    <definedName name="ProductionFlexibilityPayments" localSheetId="9">#REF!</definedName>
    <definedName name="ProductionFlexibilityPayments" localSheetId="10">#REF!</definedName>
    <definedName name="ProductionFlexibilityPayments">#REF!</definedName>
    <definedName name="SAP" localSheetId="2">#REF!</definedName>
    <definedName name="SAP" localSheetId="4">#REF!</definedName>
    <definedName name="SAP" localSheetId="8">#REF!</definedName>
    <definedName name="SAP" localSheetId="9">#REF!</definedName>
    <definedName name="SAP" localSheetId="10">#REF!</definedName>
    <definedName name="SAP">#REF!</definedName>
    <definedName name="SupportPrice" localSheetId="2">#REF!</definedName>
    <definedName name="SupportPrice" localSheetId="4">#REF!</definedName>
    <definedName name="SupportPrice" localSheetId="8">#REF!</definedName>
    <definedName name="SupportPrice" localSheetId="9">#REF!</definedName>
    <definedName name="SupportPrice" localSheetId="10">#REF!</definedName>
    <definedName name="SupportPrice">#REF!</definedName>
    <definedName name="Table5" localSheetId="9">#REF!</definedName>
    <definedName name="Table5" localSheetId="10">#REF!</definedName>
    <definedName name="Table5">#REF!</definedName>
    <definedName name="TargetPrice" localSheetId="2">#REF!</definedName>
    <definedName name="TargetPrice" localSheetId="4">#REF!</definedName>
    <definedName name="TargetPrice" localSheetId="8">#REF!</definedName>
    <definedName name="TargetPrice" localSheetId="9">#REF!</definedName>
    <definedName name="TargetPrice" localSheetId="10">#REF!</definedName>
    <definedName name="TargetPrice">#REF!</definedName>
    <definedName name="WO_BeginningStocks" localSheetId="2">#REF!</definedName>
    <definedName name="WO_BeginningStocks" localSheetId="4">#REF!</definedName>
    <definedName name="WO_BeginningStocks" localSheetId="8">#REF!</definedName>
    <definedName name="WO_BeginningStocks" localSheetId="9">#REF!</definedName>
    <definedName name="WO_BeginningStocks" localSheetId="10">#REF!</definedName>
    <definedName name="WO_BeginningStocks">#REF!</definedName>
    <definedName name="WO_DiffUnAccted" localSheetId="2">#REF!</definedName>
    <definedName name="WO_DiffUnAccted" localSheetId="4">#REF!</definedName>
    <definedName name="WO_DiffUnAccted" localSheetId="8">#REF!</definedName>
    <definedName name="WO_DiffUnAccted" localSheetId="9">#REF!</definedName>
    <definedName name="WO_DiffUnAccted" localSheetId="10">#REF!</definedName>
    <definedName name="WO_DiffUnAccted">#REF!</definedName>
    <definedName name="WO_DomesticUse" localSheetId="2">#REF!</definedName>
    <definedName name="WO_DomesticUse" localSheetId="4">#REF!</definedName>
    <definedName name="WO_DomesticUse" localSheetId="8">#REF!</definedName>
    <definedName name="WO_DomesticUse" localSheetId="9">#REF!</definedName>
    <definedName name="WO_DomesticUse" localSheetId="10">#REF!</definedName>
    <definedName name="WO_DomesticUse">#REF!</definedName>
    <definedName name="WO_Exports" localSheetId="2">#REF!</definedName>
    <definedName name="WO_Exports" localSheetId="4">#REF!</definedName>
    <definedName name="WO_Exports" localSheetId="8">#REF!</definedName>
    <definedName name="WO_Exports" localSheetId="9">#REF!</definedName>
    <definedName name="WO_Exports" localSheetId="10">#REF!</definedName>
    <definedName name="WO_Exports">#REF!</definedName>
    <definedName name="WO_FreeStocks" localSheetId="2">#REF!</definedName>
    <definedName name="WO_FreeStocks" localSheetId="4">#REF!</definedName>
    <definedName name="WO_FreeStocks" localSheetId="8">#REF!</definedName>
    <definedName name="WO_FreeStocks" localSheetId="9">#REF!</definedName>
    <definedName name="WO_FreeStocks" localSheetId="10">#REF!</definedName>
    <definedName name="WO_FreeStocks">#REF!</definedName>
    <definedName name="WO_Imports" localSheetId="2">#REF!</definedName>
    <definedName name="WO_Imports" localSheetId="4">#REF!</definedName>
    <definedName name="WO_Imports" localSheetId="8">#REF!</definedName>
    <definedName name="WO_Imports" localSheetId="9">#REF!</definedName>
    <definedName name="WO_Imports" localSheetId="10">#REF!</definedName>
    <definedName name="WO_Imports">#REF!</definedName>
    <definedName name="WO_LDPs" localSheetId="2">#REF!</definedName>
    <definedName name="WO_LDPs" localSheetId="4">#REF!</definedName>
    <definedName name="WO_LDPs" localSheetId="8">#REF!</definedName>
    <definedName name="WO_LDPs" localSheetId="9">#REF!</definedName>
    <definedName name="WO_LDPs" localSheetId="10">#REF!</definedName>
    <definedName name="WO_LDPs">#REF!</definedName>
    <definedName name="WO_LDPsPelts" localSheetId="2">#REF!</definedName>
    <definedName name="WO_LDPsPelts" localSheetId="4">#REF!</definedName>
    <definedName name="WO_LDPsPelts" localSheetId="8">#REF!</definedName>
    <definedName name="WO_LDPsPelts" localSheetId="9">#REF!</definedName>
    <definedName name="WO_LDPsPelts" localSheetId="10">#REF!</definedName>
    <definedName name="WO_LDPsPelts">#REF!</definedName>
    <definedName name="WO_LoanDeficiencyPayments" localSheetId="2">#REF!</definedName>
    <definedName name="WO_LoanDeficiencyPayments" localSheetId="4">#REF!</definedName>
    <definedName name="WO_LoanDeficiencyPayments" localSheetId="8">#REF!</definedName>
    <definedName name="WO_LoanDeficiencyPayments" localSheetId="9">#REF!</definedName>
    <definedName name="WO_LoanDeficiencyPayments" localSheetId="10">#REF!</definedName>
    <definedName name="WO_LoanDeficiencyPayments">#REF!</definedName>
    <definedName name="WO_LoansMadeByCwt" localSheetId="2">#REF!</definedName>
    <definedName name="WO_LoansMadeByCwt" localSheetId="4">#REF!</definedName>
    <definedName name="WO_LoansMadeByCwt" localSheetId="8">#REF!</definedName>
    <definedName name="WO_LoansMadeByCwt" localSheetId="9">#REF!</definedName>
    <definedName name="WO_LoansMadeByCwt" localSheetId="10">#REF!</definedName>
    <definedName name="WO_LoansMadeByCwt">#REF!</definedName>
    <definedName name="WO_LoansMadeByDoll" localSheetId="2">#REF!</definedName>
    <definedName name="WO_LoansMadeByDoll" localSheetId="4">#REF!</definedName>
    <definedName name="WO_LoansMadeByDoll" localSheetId="8">#REF!</definedName>
    <definedName name="WO_LoansMadeByDoll" localSheetId="9">#REF!</definedName>
    <definedName name="WO_LoansMadeByDoll" localSheetId="10">#REF!</definedName>
    <definedName name="WO_LoansMadeByDoll">#REF!</definedName>
    <definedName name="WO_LoansRepaidByCwt" localSheetId="2">#REF!</definedName>
    <definedName name="WO_LoansRepaidByCwt" localSheetId="4">#REF!</definedName>
    <definedName name="WO_LoansRepaidByCwt" localSheetId="8">#REF!</definedName>
    <definedName name="WO_LoansRepaidByCwt" localSheetId="9">#REF!</definedName>
    <definedName name="WO_LoansRepaidByCwt" localSheetId="10">#REF!</definedName>
    <definedName name="WO_LoansRepaidByCwt">#REF!</definedName>
    <definedName name="WO_LoansRepaidByDoll" localSheetId="2">#REF!</definedName>
    <definedName name="WO_LoansRepaidByDoll" localSheetId="4">#REF!</definedName>
    <definedName name="WO_LoansRepaidByDoll" localSheetId="8">#REF!</definedName>
    <definedName name="WO_LoansRepaidByDoll" localSheetId="9">#REF!</definedName>
    <definedName name="WO_LoansRepaidByDoll" localSheetId="10">#REF!</definedName>
    <definedName name="WO_LoansRepaidByDoll">#REF!</definedName>
    <definedName name="WO_MarketingLoanWriteOffs" localSheetId="2">#REF!</definedName>
    <definedName name="WO_MarketingLoanWriteOffs" localSheetId="4">#REF!</definedName>
    <definedName name="WO_MarketingLoanWriteOffs" localSheetId="8">#REF!</definedName>
    <definedName name="WO_MarketingLoanWriteOffs" localSheetId="9">#REF!</definedName>
    <definedName name="WO_MarketingLoanWriteOffs" localSheetId="10">#REF!</definedName>
    <definedName name="WO_MarketingLoanWriteOffs">#REF!</definedName>
    <definedName name="WO_Marketings" localSheetId="2">#REF!</definedName>
    <definedName name="WO_Marketings" localSheetId="4">#REF!</definedName>
    <definedName name="WO_Marketings" localSheetId="8">#REF!</definedName>
    <definedName name="WO_Marketings" localSheetId="9">#REF!</definedName>
    <definedName name="WO_Marketings" localSheetId="10">#REF!</definedName>
    <definedName name="WO_Marketings">#REF!</definedName>
    <definedName name="WO_MarketReturns" localSheetId="2">#REF!</definedName>
    <definedName name="WO_MarketReturns" localSheetId="4">#REF!</definedName>
    <definedName name="WO_MarketReturns" localSheetId="8">#REF!</definedName>
    <definedName name="WO_MarketReturns" localSheetId="9">#REF!</definedName>
    <definedName name="WO_MarketReturns" localSheetId="10">#REF!</definedName>
    <definedName name="WO_MarketReturns">#REF!</definedName>
    <definedName name="WO_production" localSheetId="2">#REF!</definedName>
    <definedName name="WO_production" localSheetId="4">#REF!</definedName>
    <definedName name="WO_production" localSheetId="8">#REF!</definedName>
    <definedName name="WO_production" localSheetId="9">#REF!</definedName>
    <definedName name="WO_production" localSheetId="10">#REF!</definedName>
    <definedName name="WO_production">#REF!</definedName>
    <definedName name="WO_SheepShorn" localSheetId="2">#REF!</definedName>
    <definedName name="WO_SheepShorn" localSheetId="4">#REF!</definedName>
    <definedName name="WO_SheepShorn" localSheetId="8">#REF!</definedName>
    <definedName name="WO_SheepShorn" localSheetId="9">#REF!</definedName>
    <definedName name="WO_SheepShorn" localSheetId="10">#REF!</definedName>
    <definedName name="WO_SheepShorn">#REF!</definedName>
    <definedName name="WO_ShornWool" localSheetId="2">#REF!</definedName>
    <definedName name="WO_ShornWool" localSheetId="4">#REF!</definedName>
    <definedName name="WO_ShornWool" localSheetId="8">#REF!</definedName>
    <definedName name="WO_ShornWool" localSheetId="9">#REF!</definedName>
    <definedName name="WO_ShornWool" localSheetId="10">#REF!</definedName>
    <definedName name="WO_ShornWool">#REF!</definedName>
    <definedName name="WO_StockSheep" localSheetId="2">#REF!</definedName>
    <definedName name="WO_StockSheep" localSheetId="4">#REF!</definedName>
    <definedName name="WO_StockSheep" localSheetId="8">#REF!</definedName>
    <definedName name="WO_StockSheep" localSheetId="9">#REF!</definedName>
    <definedName name="WO_StockSheep" localSheetId="10">#REF!</definedName>
    <definedName name="WO_StockSheep">#REF!</definedName>
    <definedName name="WO_Yield" localSheetId="2">#REF!</definedName>
    <definedName name="WO_Yield" localSheetId="4">#REF!</definedName>
    <definedName name="WO_Yield" localSheetId="8">#REF!</definedName>
    <definedName name="WO_Yield" localSheetId="9">#REF!</definedName>
    <definedName name="WO_Yield" localSheetId="10">#REF!</definedName>
    <definedName name="WO_Yield">#REF!</definedName>
    <definedName name="x" localSheetId="2">#REF!</definedName>
    <definedName name="x" localSheetId="4">#REF!</definedName>
    <definedName name="x" localSheetId="8">#REF!</definedName>
    <definedName name="x" localSheetId="9">#REF!</definedName>
    <definedName name="x" localSheetId="10">#REF!</definedName>
    <definedName name="x">#REF!</definedName>
    <definedName name="XLSIMSIM" localSheetId="0" hidden="1">{"Sim",1,"Output 1","MProd!$U$230","1","4","10,000","298503897"}</definedName>
    <definedName name="XLSIMSIM" localSheetId="11" hidden="1">{"Sim",1,"Output 1","MProd!$U$230","1","4","10,000","298503897"}</definedName>
    <definedName name="XLSIMSIM" localSheetId="2"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localSheetId="10" hidden="1">{"Sim",1,"Output 1","MProd!$U$230","1","4","10,000","298503897"}</definedName>
    <definedName name="XLSIMSIM" localSheetId="7"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XLSIMSIM1" hidden="1">{"Sim",1,"Output 1","MProd!$U$230","1","4","10,000","298503897"}</definedName>
    <definedName name="Yield" localSheetId="2">#REF!</definedName>
    <definedName name="Yield" localSheetId="4">#REF!</definedName>
    <definedName name="Yield" localSheetId="8">#REF!</definedName>
    <definedName name="Yield" localSheetId="9">#REF!</definedName>
    <definedName name="Yield" localSheetId="10">#REF!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255" l="1"/>
  <c r="D38" i="255"/>
  <c r="G18" i="231"/>
  <c r="G32" i="244"/>
  <c r="N9" i="231"/>
  <c r="E19" i="45" l="1"/>
  <c r="H7" i="45"/>
  <c r="H10" i="45"/>
  <c r="H26" i="116" l="1"/>
  <c r="H25" i="116"/>
  <c r="G8" i="116"/>
  <c r="H8" i="116"/>
  <c r="I11" i="74"/>
  <c r="J26" i="54"/>
  <c r="K8" i="54"/>
  <c r="K9" i="54"/>
  <c r="K10" i="54"/>
  <c r="K11" i="54"/>
  <c r="K12" i="54"/>
  <c r="K13" i="54"/>
  <c r="K15" i="54"/>
  <c r="K18" i="54"/>
  <c r="K17" i="54" s="1"/>
  <c r="K19" i="54"/>
  <c r="K20" i="54"/>
  <c r="K7" i="54"/>
  <c r="H12" i="8"/>
  <c r="H8" i="8"/>
  <c r="I22" i="74"/>
  <c r="F32" i="244"/>
  <c r="H33" i="244"/>
  <c r="I13" i="74" s="1"/>
  <c r="I24" i="74" s="1"/>
  <c r="H19" i="231"/>
  <c r="I12" i="74" s="1"/>
  <c r="I23" i="74" s="1"/>
  <c r="K7" i="254"/>
  <c r="K8" i="254"/>
  <c r="K9" i="254"/>
  <c r="K10" i="254"/>
  <c r="K11" i="254"/>
  <c r="K12" i="254"/>
  <c r="K13" i="254"/>
  <c r="K14" i="254"/>
  <c r="K15" i="254"/>
  <c r="K16" i="254"/>
  <c r="K17" i="254"/>
  <c r="K18" i="254"/>
  <c r="K19" i="254"/>
  <c r="K20" i="254"/>
  <c r="K21" i="254"/>
  <c r="K22" i="254"/>
  <c r="K23" i="254"/>
  <c r="K24" i="254"/>
  <c r="K25" i="254"/>
  <c r="K26" i="254"/>
  <c r="K27" i="254"/>
  <c r="K28" i="254"/>
  <c r="K29" i="254"/>
  <c r="K30" i="254"/>
  <c r="K31" i="254"/>
  <c r="K32" i="254"/>
  <c r="K33" i="254"/>
  <c r="K34" i="254"/>
  <c r="K35" i="254"/>
  <c r="K36" i="254"/>
  <c r="K37" i="254"/>
  <c r="K38" i="254"/>
  <c r="K39" i="254"/>
  <c r="K40" i="254"/>
  <c r="K41" i="254"/>
  <c r="K42" i="254"/>
  <c r="K43" i="254"/>
  <c r="K44" i="254"/>
  <c r="K45" i="254"/>
  <c r="K6" i="254"/>
  <c r="F18" i="231"/>
  <c r="H14" i="8" l="1"/>
  <c r="I9" i="74" s="1"/>
  <c r="I20" i="74" s="1"/>
  <c r="K47" i="254"/>
  <c r="I8" i="74" s="1"/>
  <c r="I19" i="74" s="1"/>
  <c r="K6" i="54"/>
  <c r="R6" i="254" l="1"/>
  <c r="S6" i="254" s="1"/>
  <c r="R7" i="254"/>
  <c r="S7" i="254" s="1"/>
  <c r="R8" i="254"/>
  <c r="S8" i="254" s="1"/>
  <c r="R9" i="254"/>
  <c r="S9" i="254" s="1"/>
  <c r="R10" i="254"/>
  <c r="S10" i="254" s="1"/>
  <c r="R11" i="254"/>
  <c r="S11" i="254" s="1"/>
  <c r="R12" i="254"/>
  <c r="S12" i="254" s="1"/>
  <c r="R13" i="254"/>
  <c r="S13" i="254" s="1"/>
  <c r="R14" i="254"/>
  <c r="S14" i="254" s="1"/>
  <c r="R15" i="254"/>
  <c r="S15" i="254" s="1"/>
  <c r="R16" i="254"/>
  <c r="S16" i="254" s="1"/>
  <c r="R17" i="254"/>
  <c r="S17" i="254" s="1"/>
  <c r="R18" i="254"/>
  <c r="S18" i="254" s="1"/>
  <c r="R19" i="254"/>
  <c r="S19" i="254" s="1"/>
  <c r="R20" i="254"/>
  <c r="S20" i="254" s="1"/>
  <c r="R21" i="254"/>
  <c r="S21" i="254" s="1"/>
  <c r="R22" i="254"/>
  <c r="S22" i="254" s="1"/>
  <c r="R23" i="254"/>
  <c r="S23" i="254" s="1"/>
  <c r="R24" i="254"/>
  <c r="S24" i="254" s="1"/>
  <c r="R25" i="254"/>
  <c r="S25" i="254" s="1"/>
  <c r="R26" i="254"/>
  <c r="S26" i="254" s="1"/>
  <c r="R27" i="254"/>
  <c r="S27" i="254" s="1"/>
  <c r="R28" i="254"/>
  <c r="S28" i="254" s="1"/>
  <c r="R29" i="254"/>
  <c r="S29" i="254" s="1"/>
  <c r="R30" i="254"/>
  <c r="S30" i="254" s="1"/>
  <c r="R31" i="254"/>
  <c r="S31" i="254" s="1"/>
  <c r="R32" i="254"/>
  <c r="S32" i="254" s="1"/>
  <c r="R33" i="254"/>
  <c r="S33" i="254" s="1"/>
  <c r="R34" i="254"/>
  <c r="S34" i="254" s="1"/>
  <c r="R35" i="254"/>
  <c r="S35" i="254" s="1"/>
  <c r="R36" i="254"/>
  <c r="S36" i="254" s="1"/>
  <c r="R37" i="254"/>
  <c r="S37" i="254" s="1"/>
  <c r="R38" i="254"/>
  <c r="S38" i="254" s="1"/>
  <c r="R39" i="254"/>
  <c r="S39" i="254" s="1"/>
  <c r="R40" i="254"/>
  <c r="S40" i="254" s="1"/>
  <c r="R41" i="254"/>
  <c r="S41" i="254" s="1"/>
  <c r="R42" i="254"/>
  <c r="S42" i="254" s="1"/>
  <c r="R43" i="254"/>
  <c r="S43" i="254" s="1"/>
  <c r="R44" i="254"/>
  <c r="S44" i="254" s="1"/>
  <c r="R45" i="254"/>
  <c r="S45" i="254" s="1"/>
  <c r="G10" i="45" l="1"/>
  <c r="J6" i="54"/>
  <c r="D44" i="236" l="1"/>
  <c r="C44" i="236"/>
  <c r="B44" i="236"/>
  <c r="E43" i="236"/>
  <c r="E42" i="236"/>
  <c r="E41" i="236"/>
  <c r="E40" i="236"/>
  <c r="E39" i="236"/>
  <c r="E38" i="236"/>
  <c r="E37" i="236"/>
  <c r="E36" i="236"/>
  <c r="E35" i="236"/>
  <c r="E34" i="236"/>
  <c r="E33" i="236"/>
  <c r="E32" i="236"/>
  <c r="E31" i="236"/>
  <c r="E30" i="236"/>
  <c r="E29" i="236"/>
  <c r="E28" i="236"/>
  <c r="E27" i="236"/>
  <c r="E26" i="236"/>
  <c r="E25" i="236"/>
  <c r="E24" i="236"/>
  <c r="E23" i="236"/>
  <c r="E22" i="236"/>
  <c r="E21" i="236"/>
  <c r="E20" i="236"/>
  <c r="E19" i="236"/>
  <c r="E18" i="236"/>
  <c r="E17" i="236"/>
  <c r="E16" i="236"/>
  <c r="E15" i="236"/>
  <c r="E14" i="236"/>
  <c r="E13" i="236"/>
  <c r="E12" i="236"/>
  <c r="E11" i="236"/>
  <c r="E10" i="236"/>
  <c r="E9" i="236"/>
  <c r="E8" i="236"/>
  <c r="E7" i="236"/>
  <c r="E6" i="236"/>
  <c r="E5" i="236"/>
  <c r="E4" i="236"/>
  <c r="E44" i="236" l="1"/>
  <c r="E32" i="244"/>
  <c r="G33" i="244"/>
  <c r="H13" i="74" s="1"/>
  <c r="H24" i="74" s="1"/>
  <c r="H11" i="74"/>
  <c r="H22" i="74" s="1"/>
  <c r="G28" i="116"/>
  <c r="G26" i="116"/>
  <c r="G25" i="116"/>
  <c r="G19" i="231"/>
  <c r="H12" i="74" s="1"/>
  <c r="H23" i="74" s="1"/>
  <c r="J17" i="54"/>
  <c r="J30" i="54" s="1"/>
  <c r="H10" i="74" s="1"/>
  <c r="H21" i="74" s="1"/>
  <c r="J22" i="54"/>
  <c r="G14" i="8"/>
  <c r="H9" i="74" s="1"/>
  <c r="H20" i="74" s="1"/>
  <c r="J47" i="254" l="1"/>
  <c r="D30" i="255"/>
  <c r="D26" i="255"/>
  <c r="D35" i="255"/>
  <c r="D23" i="255"/>
  <c r="C49" i="255"/>
  <c r="C47" i="255"/>
  <c r="C45" i="255"/>
  <c r="D31" i="255"/>
  <c r="D27" i="255"/>
  <c r="D18" i="255"/>
  <c r="D16" i="255"/>
  <c r="C8" i="255"/>
  <c r="B8" i="255"/>
  <c r="D7" i="255"/>
  <c r="D6" i="255"/>
  <c r="H8" i="74" l="1"/>
  <c r="H19" i="74" s="1"/>
  <c r="B41" i="255"/>
  <c r="D34" i="255"/>
  <c r="D22" i="255"/>
  <c r="D41" i="255" s="1"/>
  <c r="B43" i="255"/>
  <c r="D8" i="255"/>
  <c r="D43" i="255" l="1"/>
  <c r="D51" i="255" s="1"/>
  <c r="C41" i="255"/>
  <c r="C43" i="255" s="1"/>
  <c r="C51" i="255" s="1"/>
  <c r="F47" i="254" l="1"/>
  <c r="G47" i="254"/>
  <c r="H47" i="254"/>
  <c r="E18" i="231" l="1"/>
  <c r="C18" i="231"/>
  <c r="D18" i="231"/>
  <c r="B18" i="231"/>
  <c r="N13" i="231" l="1"/>
  <c r="N6" i="231"/>
  <c r="N5" i="231"/>
  <c r="E8" i="116" l="1"/>
  <c r="F8" i="116"/>
  <c r="F25" i="116"/>
  <c r="Q47" i="254" l="1"/>
  <c r="F10" i="45" l="1"/>
  <c r="D32" i="244"/>
  <c r="F33" i="244"/>
  <c r="G13" i="74" s="1"/>
  <c r="G24" i="74" s="1"/>
  <c r="G11" i="74"/>
  <c r="G22" i="74" s="1"/>
  <c r="F21" i="116"/>
  <c r="I24" i="54"/>
  <c r="K24" i="54" s="1"/>
  <c r="I23" i="54"/>
  <c r="K23" i="54" s="1"/>
  <c r="K22" i="54" s="1"/>
  <c r="I17" i="54"/>
  <c r="F14" i="8"/>
  <c r="G9" i="74" s="1"/>
  <c r="G20" i="74" s="1"/>
  <c r="F19" i="231"/>
  <c r="G12" i="74" s="1"/>
  <c r="G23" i="74" s="1"/>
  <c r="E10" i="45"/>
  <c r="P19" i="45"/>
  <c r="Q17" i="54"/>
  <c r="Q22" i="54"/>
  <c r="Q26" i="54"/>
  <c r="R47" i="254"/>
  <c r="E47" i="254"/>
  <c r="D47" i="254"/>
  <c r="C47" i="254"/>
  <c r="B47" i="254"/>
  <c r="U46" i="254"/>
  <c r="U45" i="254"/>
  <c r="U44" i="254"/>
  <c r="U43" i="254"/>
  <c r="U42" i="254"/>
  <c r="U41" i="254"/>
  <c r="U40" i="254"/>
  <c r="U39" i="254"/>
  <c r="U38" i="254"/>
  <c r="U37" i="254"/>
  <c r="U36" i="254"/>
  <c r="U35" i="254"/>
  <c r="U34" i="254"/>
  <c r="U33" i="254"/>
  <c r="U32" i="254"/>
  <c r="U31" i="254"/>
  <c r="U30" i="254"/>
  <c r="U29" i="254"/>
  <c r="U28" i="254"/>
  <c r="U27" i="254"/>
  <c r="U26" i="254"/>
  <c r="U25" i="254"/>
  <c r="U24" i="254"/>
  <c r="U23" i="254"/>
  <c r="U22" i="254"/>
  <c r="U21" i="254"/>
  <c r="U20" i="254"/>
  <c r="U19" i="254"/>
  <c r="U18" i="254"/>
  <c r="U17" i="254"/>
  <c r="U16" i="254"/>
  <c r="U15" i="254"/>
  <c r="U14" i="254"/>
  <c r="U13" i="254"/>
  <c r="U12" i="254"/>
  <c r="U11" i="254"/>
  <c r="U10" i="254"/>
  <c r="U9" i="254"/>
  <c r="U8" i="254"/>
  <c r="U7" i="254"/>
  <c r="U6" i="254"/>
  <c r="F26" i="116" l="1"/>
  <c r="F28" i="116" s="1"/>
  <c r="I47" i="254"/>
  <c r="D8" i="74"/>
  <c r="I6" i="54"/>
  <c r="I22" i="54"/>
  <c r="D8" i="240"/>
  <c r="C8" i="74"/>
  <c r="E8" i="74"/>
  <c r="F8" i="74"/>
  <c r="S47" i="254"/>
  <c r="U47" i="254"/>
  <c r="G8" i="74" l="1"/>
  <c r="G19" i="74" s="1"/>
  <c r="H26" i="54" l="1"/>
  <c r="I27" i="54"/>
  <c r="K27" i="54" s="1"/>
  <c r="K26" i="54" s="1"/>
  <c r="K30" i="54" s="1"/>
  <c r="I10" i="74" s="1"/>
  <c r="H22" i="54"/>
  <c r="H17" i="54"/>
  <c r="H6" i="54"/>
  <c r="Q6" i="54"/>
  <c r="Q30" i="54" s="1"/>
  <c r="D8" i="116"/>
  <c r="I21" i="74" l="1"/>
  <c r="I25" i="74" s="1"/>
  <c r="I14" i="74"/>
  <c r="I26" i="54"/>
  <c r="I30" i="54" s="1"/>
  <c r="G10" i="74" s="1"/>
  <c r="G21" i="74" s="1"/>
  <c r="G25" i="74" s="1"/>
  <c r="H30" i="54"/>
  <c r="F10" i="74" s="1"/>
  <c r="F21" i="74" s="1"/>
  <c r="F11" i="74"/>
  <c r="F22" i="74" s="1"/>
  <c r="E33" i="244"/>
  <c r="F13" i="74" s="1"/>
  <c r="F24" i="74" s="1"/>
  <c r="C32" i="244"/>
  <c r="E25" i="116"/>
  <c r="E21" i="116"/>
  <c r="E26" i="116" s="1"/>
  <c r="E19" i="231"/>
  <c r="F12" i="74" s="1"/>
  <c r="F23" i="74" s="1"/>
  <c r="C8" i="116"/>
  <c r="N21" i="244"/>
  <c r="N22" i="244"/>
  <c r="N23" i="244"/>
  <c r="N24" i="244"/>
  <c r="N25" i="244"/>
  <c r="N26" i="244"/>
  <c r="N27" i="244"/>
  <c r="N28" i="244"/>
  <c r="N29" i="244"/>
  <c r="N30" i="244"/>
  <c r="N20" i="244"/>
  <c r="N7" i="244"/>
  <c r="N8" i="244"/>
  <c r="N9" i="244"/>
  <c r="N10" i="244"/>
  <c r="N11" i="244"/>
  <c r="N12" i="244"/>
  <c r="N13" i="244"/>
  <c r="N14" i="244"/>
  <c r="N15" i="244"/>
  <c r="N16" i="244"/>
  <c r="N6" i="244"/>
  <c r="G14" i="74" l="1"/>
  <c r="H25" i="74"/>
  <c r="H14" i="74"/>
  <c r="E28" i="116"/>
  <c r="E14" i="8"/>
  <c r="F9" i="74" s="1"/>
  <c r="F20" i="74" s="1"/>
  <c r="F19" i="74"/>
  <c r="F25" i="74" l="1"/>
  <c r="F14" i="74"/>
  <c r="E11" i="74" l="1"/>
  <c r="D25" i="116" l="1"/>
  <c r="D21" i="116"/>
  <c r="D26" i="116" s="1"/>
  <c r="E22" i="74"/>
  <c r="D33" i="244"/>
  <c r="E13" i="74" s="1"/>
  <c r="E24" i="74" s="1"/>
  <c r="D19" i="231"/>
  <c r="E12" i="74" s="1"/>
  <c r="E23" i="74" s="1"/>
  <c r="D8" i="45"/>
  <c r="E27" i="54"/>
  <c r="E24" i="54"/>
  <c r="E23" i="54"/>
  <c r="E20" i="54"/>
  <c r="E19" i="54"/>
  <c r="E18" i="54"/>
  <c r="E8" i="54"/>
  <c r="E9" i="54"/>
  <c r="E10" i="54"/>
  <c r="E11" i="54"/>
  <c r="E12" i="54"/>
  <c r="E13" i="54"/>
  <c r="E15" i="54"/>
  <c r="E7" i="54"/>
  <c r="D14" i="8"/>
  <c r="E9" i="74" s="1"/>
  <c r="B32" i="244"/>
  <c r="N7" i="231"/>
  <c r="N8" i="231"/>
  <c r="N10" i="231"/>
  <c r="N11" i="231"/>
  <c r="N12" i="231"/>
  <c r="N14" i="231"/>
  <c r="N15" i="231"/>
  <c r="N16" i="231"/>
  <c r="E17" i="54" l="1"/>
  <c r="E6" i="54"/>
  <c r="D28" i="116"/>
  <c r="D10" i="45"/>
  <c r="E19" i="74"/>
  <c r="E20" i="74"/>
  <c r="B8" i="116" l="1"/>
  <c r="C21" i="116" l="1"/>
  <c r="C26" i="116" s="1"/>
  <c r="C19" i="231" l="1"/>
  <c r="D12" i="74" s="1"/>
  <c r="D23" i="74" s="1"/>
  <c r="C33" i="244"/>
  <c r="D13" i="74" s="1"/>
  <c r="D24" i="74" s="1"/>
  <c r="C25" i="116"/>
  <c r="C28" i="116" s="1"/>
  <c r="D11" i="74"/>
  <c r="D22" i="74" s="1"/>
  <c r="D17" i="54"/>
  <c r="E26" i="54"/>
  <c r="E30" i="54" s="1"/>
  <c r="E10" i="74" s="1"/>
  <c r="D26" i="54"/>
  <c r="D6" i="54"/>
  <c r="C26" i="54"/>
  <c r="C17" i="54"/>
  <c r="C14" i="8"/>
  <c r="D9" i="74" s="1"/>
  <c r="D20" i="74" s="1"/>
  <c r="E21" i="74" l="1"/>
  <c r="E25" i="74" s="1"/>
  <c r="E14" i="74"/>
  <c r="C10" i="45"/>
  <c r="D30" i="54"/>
  <c r="D10" i="74" s="1"/>
  <c r="D21" i="74" s="1"/>
  <c r="F26" i="54"/>
  <c r="D19" i="74" l="1"/>
  <c r="D25" i="74" s="1"/>
  <c r="D14" i="74" l="1"/>
  <c r="F49" i="116" l="1"/>
  <c r="E49" i="116"/>
  <c r="D49" i="116"/>
  <c r="C49" i="116"/>
  <c r="B49" i="116"/>
  <c r="N23" i="116" l="1"/>
  <c r="N20" i="116"/>
  <c r="C11" i="74" l="1"/>
  <c r="B21" i="116"/>
  <c r="N21" i="116" s="1"/>
  <c r="B26" i="54"/>
  <c r="B17" i="54"/>
  <c r="F17" i="54"/>
  <c r="C6" i="54" l="1"/>
  <c r="F18" i="240" l="1"/>
  <c r="F14" i="240"/>
  <c r="F13" i="240"/>
  <c r="F12" i="240"/>
  <c r="E18" i="240"/>
  <c r="E17" i="240"/>
  <c r="E14" i="240"/>
  <c r="E13" i="240"/>
  <c r="E12" i="240"/>
  <c r="C19" i="240"/>
  <c r="B14" i="8"/>
  <c r="C9" i="74" s="1"/>
  <c r="H50" i="240" l="1"/>
  <c r="D50" i="240"/>
  <c r="C50" i="240"/>
  <c r="H48" i="240"/>
  <c r="D48" i="240"/>
  <c r="C48" i="240"/>
  <c r="H46" i="240"/>
  <c r="D46" i="240"/>
  <c r="E46" i="240" s="1"/>
  <c r="C46" i="240"/>
  <c r="C42" i="240"/>
  <c r="B42" i="240"/>
  <c r="F40" i="240"/>
  <c r="F39" i="240"/>
  <c r="G39" i="240"/>
  <c r="F36" i="240"/>
  <c r="F35" i="240"/>
  <c r="G35" i="240"/>
  <c r="F32" i="240"/>
  <c r="G32" i="240"/>
  <c r="F31" i="240"/>
  <c r="G31" i="240"/>
  <c r="F28" i="240"/>
  <c r="F27" i="240"/>
  <c r="G27" i="240"/>
  <c r="F24" i="240"/>
  <c r="F23" i="240"/>
  <c r="F19" i="240"/>
  <c r="D19" i="240"/>
  <c r="G19" i="240" s="1"/>
  <c r="B19" i="240"/>
  <c r="H18" i="240"/>
  <c r="G18" i="240"/>
  <c r="H17" i="240"/>
  <c r="G17" i="240"/>
  <c r="F17" i="240"/>
  <c r="E19" i="240"/>
  <c r="G14" i="240"/>
  <c r="H13" i="240"/>
  <c r="G12" i="240"/>
  <c r="C9" i="240"/>
  <c r="B9" i="240"/>
  <c r="F8" i="240"/>
  <c r="G7" i="240"/>
  <c r="F7" i="240"/>
  <c r="E7" i="240"/>
  <c r="F6" i="240"/>
  <c r="R26" i="54"/>
  <c r="R22" i="54"/>
  <c r="R17" i="54"/>
  <c r="R6" i="54"/>
  <c r="H32" i="240" l="1"/>
  <c r="E48" i="240"/>
  <c r="B44" i="240"/>
  <c r="R30" i="54"/>
  <c r="F42" i="240"/>
  <c r="E50" i="240"/>
  <c r="H7" i="240"/>
  <c r="C44" i="240"/>
  <c r="C52" i="240" s="1"/>
  <c r="H27" i="240"/>
  <c r="H35" i="240"/>
  <c r="H31" i="240"/>
  <c r="H39" i="240"/>
  <c r="H19" i="240"/>
  <c r="F9" i="240"/>
  <c r="E27" i="240"/>
  <c r="E31" i="240"/>
  <c r="E35" i="240"/>
  <c r="E23" i="240"/>
  <c r="E39" i="240"/>
  <c r="E32" i="240"/>
  <c r="G8" i="240"/>
  <c r="H8" i="240" s="1"/>
  <c r="G23" i="240"/>
  <c r="E8" i="240"/>
  <c r="P13" i="74"/>
  <c r="P12" i="74"/>
  <c r="P11" i="74"/>
  <c r="P9" i="74"/>
  <c r="F44" i="240" l="1"/>
  <c r="F52" i="240" s="1"/>
  <c r="H23" i="240"/>
  <c r="B6" i="54"/>
  <c r="G26" i="54"/>
  <c r="G22" i="54"/>
  <c r="G17" i="54"/>
  <c r="G6" i="54"/>
  <c r="N32" i="244" l="1"/>
  <c r="B33" i="244"/>
  <c r="C13" i="74" s="1"/>
  <c r="N33" i="244" l="1"/>
  <c r="E28" i="240" l="1"/>
  <c r="G28" i="240"/>
  <c r="H28" i="240" s="1"/>
  <c r="G36" i="240"/>
  <c r="E36" i="240"/>
  <c r="H36" i="240" l="1"/>
  <c r="G24" i="240" l="1"/>
  <c r="E24" i="240"/>
  <c r="D42" i="240"/>
  <c r="E42" i="240" s="1"/>
  <c r="G40" i="240"/>
  <c r="H40" i="240" s="1"/>
  <c r="E40" i="240"/>
  <c r="H24" i="240" l="1"/>
  <c r="G42" i="240"/>
  <c r="H42" i="240" s="1"/>
  <c r="D9" i="240" l="1"/>
  <c r="G6" i="240"/>
  <c r="H6" i="240" s="1"/>
  <c r="E6" i="240"/>
  <c r="G9" i="240" l="1"/>
  <c r="E9" i="240"/>
  <c r="D44" i="240"/>
  <c r="B19" i="231"/>
  <c r="C12" i="74" s="1"/>
  <c r="N18" i="231"/>
  <c r="D52" i="240" l="1"/>
  <c r="E52" i="240" s="1"/>
  <c r="E44" i="240"/>
  <c r="H9" i="240"/>
  <c r="G44" i="240"/>
  <c r="P8" i="74"/>
  <c r="N19" i="231"/>
  <c r="G52" i="240" l="1"/>
  <c r="H52" i="240" s="1"/>
  <c r="H44" i="240"/>
  <c r="B26" i="116"/>
  <c r="B25" i="116"/>
  <c r="B28" i="116" l="1"/>
  <c r="C30" i="54"/>
  <c r="C10" i="74" s="1"/>
  <c r="C14" i="74" s="1"/>
  <c r="O11" i="74" l="1"/>
  <c r="O10" i="74"/>
  <c r="O12" i="74" l="1"/>
  <c r="O13" i="74" l="1"/>
  <c r="P10" i="74" l="1"/>
  <c r="N7" i="116" l="1"/>
  <c r="N8" i="116"/>
  <c r="N10" i="116"/>
  <c r="N6" i="116"/>
  <c r="B10" i="45"/>
  <c r="N10" i="45"/>
  <c r="N26" i="116" l="1"/>
  <c r="N25" i="116"/>
  <c r="N28" i="116" l="1"/>
  <c r="O8" i="74" l="1"/>
  <c r="O19" i="74" l="1"/>
  <c r="F6" i="54" l="1"/>
  <c r="S8" i="54"/>
  <c r="S9" i="54"/>
  <c r="S10" i="54"/>
  <c r="S11" i="54"/>
  <c r="S12" i="54"/>
  <c r="S15" i="54"/>
  <c r="S7" i="54"/>
  <c r="S20" i="54" l="1"/>
  <c r="S24" i="54"/>
  <c r="S19" i="54"/>
  <c r="F30" i="54"/>
  <c r="S27" i="54"/>
  <c r="S26" i="54" s="1"/>
  <c r="S18" i="54"/>
  <c r="S23" i="54" l="1"/>
  <c r="S22" i="54" s="1"/>
  <c r="S17" i="54"/>
  <c r="S13" i="54"/>
  <c r="S6" i="54" s="1"/>
  <c r="S30" i="54" l="1"/>
  <c r="G30" i="54"/>
  <c r="B30" i="54"/>
  <c r="C24" i="74" l="1"/>
  <c r="C21" i="74" l="1"/>
  <c r="C22" i="74"/>
  <c r="P24" i="74" l="1"/>
  <c r="P20" i="74" l="1"/>
  <c r="C19" i="74" l="1"/>
  <c r="P22" i="74" l="1"/>
  <c r="P23" i="74"/>
  <c r="O22" i="74" l="1"/>
  <c r="Q11" i="74"/>
  <c r="Q22" i="74" l="1"/>
  <c r="O21" i="74"/>
  <c r="C23" i="74" l="1"/>
  <c r="O23" i="74" l="1"/>
  <c r="Q12" i="74"/>
  <c r="P8" i="45"/>
  <c r="P7" i="45"/>
  <c r="Q23" i="74" l="1"/>
  <c r="O10" i="45"/>
  <c r="P10" i="45" s="1"/>
  <c r="O14" i="8" l="1"/>
  <c r="P8" i="8"/>
  <c r="P7" i="8" l="1"/>
  <c r="P21" i="74" l="1"/>
  <c r="Q10" i="74"/>
  <c r="Q21" i="74" l="1"/>
  <c r="P12" i="8" l="1"/>
  <c r="O9" i="74"/>
  <c r="C20" i="74" l="1"/>
  <c r="C25" i="74" s="1"/>
  <c r="Q8" i="74" l="1"/>
  <c r="P7" i="74"/>
  <c r="P19" i="74"/>
  <c r="P14" i="74"/>
  <c r="Q19" i="74" l="1"/>
  <c r="P25" i="74"/>
  <c r="P18" i="74"/>
  <c r="Q13" i="74" l="1"/>
  <c r="O24" i="74"/>
  <c r="Q24" i="74" l="1"/>
  <c r="Q9" i="74" l="1"/>
  <c r="O14" i="74"/>
  <c r="O20" i="74"/>
  <c r="O7" i="74"/>
  <c r="Q7" i="74" l="1"/>
  <c r="Q20" i="74"/>
  <c r="O18" i="74"/>
  <c r="Q18" i="74" s="1"/>
  <c r="O25" i="74"/>
  <c r="Q25" i="74" s="1"/>
  <c r="Q14" i="74"/>
  <c r="P11" i="8" l="1"/>
  <c r="N14" i="8" l="1"/>
  <c r="P14" i="8" s="1"/>
</calcChain>
</file>

<file path=xl/sharedStrings.xml><?xml version="1.0" encoding="utf-8"?>
<sst xmlns="http://schemas.openxmlformats.org/spreadsheetml/2006/main" count="643" uniqueCount="355">
  <si>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</si>
  <si>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</si>
  <si>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</si>
  <si>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</si>
  <si>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</si>
  <si>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</si>
  <si>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</si>
  <si>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</si>
  <si>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</si>
  <si>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</si>
  <si>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</si>
  <si>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</si>
  <si>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</si>
  <si>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</si>
  <si>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</si>
  <si>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</si>
  <si>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</si>
  <si>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</si>
  <si>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</si>
  <si>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</si>
  <si>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</si>
  <si>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</si>
  <si>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</si>
  <si>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</si>
  <si>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</si>
  <si>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</si>
  <si>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</si>
  <si>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</si>
  <si>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</si>
  <si>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</si>
  <si>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</si>
  <si>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</si>
  <si>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</si>
  <si>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</si>
  <si>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</si>
  <si>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</si>
  <si>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</si>
  <si>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</si>
  <si>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</si>
  <si>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</si>
  <si>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</si>
  <si>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</si>
  <si>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</si>
  <si>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</si>
  <si>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</si>
  <si>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</si>
  <si>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</si>
  <si>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</si>
  <si>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</si>
  <si>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</si>
  <si>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</si>
  <si>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</si>
  <si>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</si>
  <si>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</si>
  <si>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</si>
  <si>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</si>
  <si>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</si>
  <si>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</si>
  <si>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</si>
  <si>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</si>
  <si>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</si>
  <si>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</si>
  <si>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</si>
  <si>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</si>
  <si>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</si>
  <si>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</si>
  <si>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</si>
  <si>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</si>
  <si>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</si>
  <si>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</si>
  <si>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</si>
  <si>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</si>
  <si>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</si>
  <si>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</si>
  <si>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</si>
  <si>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</si>
  <si>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</si>
  <si>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</si>
  <si>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</si>
  <si>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</si>
  <si>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</si>
  <si>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</si>
  <si>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</si>
  <si>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</si>
  <si>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</si>
  <si>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</si>
  <si>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</si>
  <si>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</si>
  <si>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</si>
  <si>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</si>
  <si>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</si>
  <si>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FY 2014</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</si>
  <si>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</si>
  <si>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</si>
  <si>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</si>
  <si>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</si>
  <si>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</si>
  <si>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</si>
  <si>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</si>
  <si>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</si>
  <si>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</si>
  <si>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</si>
  <si>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</si>
  <si>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</si>
  <si>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</si>
  <si>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</si>
  <si>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</si>
  <si>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</si>
  <si>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</si>
  <si>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 xml:space="preserve">Short Tons, Raw Value </t>
  </si>
  <si>
    <t>Factor for Metric tons to Short Tons: 1.10231125</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</si>
  <si>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</si>
  <si>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</si>
  <si>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</si>
  <si>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</si>
  <si>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</si>
  <si>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2017</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</si>
  <si>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</si>
  <si>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</si>
  <si>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</si>
  <si>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</si>
  <si>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</si>
  <si>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</si>
  <si>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</si>
  <si>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</si>
  <si>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</si>
  <si>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</si>
  <si>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</si>
  <si>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</si>
  <si>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</si>
  <si>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</si>
  <si>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</si>
  <si>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</si>
  <si>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</si>
  <si>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</si>
  <si>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</si>
  <si>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FY 2019</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</si>
  <si>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</si>
  <si>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</si>
  <si>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</si>
  <si>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</si>
  <si>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</si>
  <si>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</si>
  <si>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t xml:space="preserve">Global Minimum </t>
  </si>
  <si>
    <t xml:space="preserve">July-September </t>
  </si>
  <si>
    <t>FY 2018</t>
  </si>
  <si>
    <t>Eswatini (Swaziland)</t>
  </si>
  <si>
    <t xml:space="preserve">October-December </t>
  </si>
  <si>
    <t xml:space="preserve">Metric Tons, Raw Value  </t>
  </si>
  <si>
    <t>Totals may not add due to rounding.</t>
  </si>
  <si>
    <t xml:space="preserve">January-March </t>
  </si>
  <si>
    <t>Others</t>
  </si>
  <si>
    <t>FY 2006</t>
  </si>
  <si>
    <t>FY 2007</t>
  </si>
  <si>
    <t>FY 2008</t>
  </si>
  <si>
    <t>FY 2009</t>
  </si>
  <si>
    <t>FY 2010</t>
  </si>
  <si>
    <t>Table 7A</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</si>
  <si>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</si>
  <si>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</si>
  <si>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</si>
  <si>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</si>
  <si>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</si>
  <si>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</si>
  <si>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</si>
  <si>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</si>
  <si>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t>Mexico 2/</t>
  </si>
  <si>
    <t>WASDE Projection 1/</t>
  </si>
  <si>
    <r>
      <t>High-duty sugar</t>
    </r>
    <r>
      <rPr>
        <vertAlign val="superscript"/>
        <sz val="11"/>
        <rFont val="Arial"/>
        <family val="2"/>
      </rPr>
      <t xml:space="preserve"> </t>
    </r>
    <r>
      <rPr>
        <sz val="11"/>
        <rFont val="Arial"/>
        <family val="2"/>
      </rPr>
      <t>2/</t>
    </r>
  </si>
  <si>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</si>
  <si>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</si>
  <si>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</si>
  <si>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 MTRV --------</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</si>
  <si>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</si>
  <si>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</si>
  <si>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</si>
  <si>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</si>
  <si>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May</t>
  </si>
  <si>
    <t>Apr</t>
  </si>
  <si>
    <t>1/ Canada's SCP TRQ allocation under the USMCA (85 FR 39660).</t>
  </si>
  <si>
    <t>Table 7B -- U.S. Raw Sugar Imports Under the U.S. Sugar Re-Export Program, by Fiscal Year</t>
  </si>
  <si>
    <t xml:space="preserve">1/ Reporting deadline is the end of the calendar quarter following the quarter in which the transaction occurs.  </t>
  </si>
  <si>
    <t>Peru 2/</t>
  </si>
  <si>
    <t>Canada USMCA Refined</t>
  </si>
  <si>
    <t>Beet</t>
  </si>
  <si>
    <t>Cane</t>
  </si>
  <si>
    <t>Philippines</t>
  </si>
  <si>
    <t>Dominican Republic 2/</t>
  </si>
  <si>
    <t>CY 2022</t>
  </si>
  <si>
    <t>FY 2021:</t>
  </si>
  <si>
    <t xml:space="preserve">FY 2020 </t>
  </si>
  <si>
    <t>St. Kitts &amp; Nevis</t>
  </si>
  <si>
    <t>Shortfall</t>
  </si>
  <si>
    <r>
      <t>Sub-Total Free Trade Agreements</t>
    </r>
    <r>
      <rPr>
        <sz val="11"/>
        <rFont val="Arial"/>
        <family val="2"/>
      </rPr>
      <t xml:space="preserve"> 5/</t>
    </r>
  </si>
  <si>
    <t xml:space="preserve">2/ Raw value is commercial weight multiplied by a factor of 1.07. </t>
  </si>
  <si>
    <t>Total Raw value 2/</t>
  </si>
  <si>
    <t>2/ The current and previous months are forecasts. Sources: U.S. Census and FAS.</t>
  </si>
  <si>
    <t xml:space="preserve">April-June </t>
  </si>
  <si>
    <r>
      <rPr>
        <u/>
        <sz val="11"/>
        <rFont val="Arial"/>
        <family val="2"/>
      </rPr>
      <t>Source</t>
    </r>
    <r>
      <rPr>
        <sz val="11"/>
        <rFont val="Arial"/>
        <family val="2"/>
      </rPr>
      <t>: U.S. Census Bureau Trade data, except forecast is FAS.</t>
    </r>
  </si>
  <si>
    <t>Table 10</t>
  </si>
  <si>
    <t xml:space="preserve">Laredo, TX              </t>
  </si>
  <si>
    <t>Los Angeles, CA</t>
  </si>
  <si>
    <t xml:space="preserve">Mobile, AL              </t>
  </si>
  <si>
    <t>New York, NY</t>
  </si>
  <si>
    <t xml:space="preserve">Nogales, AZ             </t>
  </si>
  <si>
    <t>Philadelphia, PA</t>
  </si>
  <si>
    <t xml:space="preserve">San Diego, CA        </t>
  </si>
  <si>
    <t xml:space="preserve">San Juan, PR            </t>
  </si>
  <si>
    <t>Savannah, GA</t>
  </si>
  <si>
    <t>Seattle, WA</t>
  </si>
  <si>
    <t>Tampa, FL</t>
  </si>
  <si>
    <r>
      <t>Total raw value</t>
    </r>
    <r>
      <rPr>
        <i/>
        <vertAlign val="subscript"/>
        <sz val="11"/>
        <rFont val="Arial"/>
        <family val="2"/>
      </rPr>
      <t xml:space="preserve"> </t>
    </r>
    <r>
      <rPr>
        <i/>
        <sz val="11"/>
        <rFont val="Arial"/>
        <family val="2"/>
      </rPr>
      <t>2/</t>
    </r>
  </si>
  <si>
    <r>
      <rPr>
        <u/>
        <sz val="11"/>
        <rFont val="Arial"/>
        <family val="2"/>
      </rPr>
      <t>Source</t>
    </r>
    <r>
      <rPr>
        <sz val="11"/>
        <rFont val="Arial"/>
        <family val="2"/>
      </rPr>
      <t>: U.S. Census Bureau Trade Data, except forecast is FAS.</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</si>
  <si>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</si>
  <si>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2/ Raw value is commercial weight multiplied by a factor of 1.06. </t>
  </si>
  <si>
    <t>By Country:</t>
  </si>
  <si>
    <r>
      <t>TRQ</t>
    </r>
    <r>
      <rPr>
        <vertAlign val="superscript"/>
        <sz val="10"/>
        <rFont val="Arial"/>
        <family val="2"/>
      </rPr>
      <t xml:space="preserve"> </t>
    </r>
    <r>
      <rPr>
        <sz val="11"/>
        <rFont val="Arial"/>
        <family val="2"/>
      </rPr>
      <t>1/</t>
    </r>
  </si>
  <si>
    <t>Projected Shortfall</t>
  </si>
  <si>
    <t xml:space="preserve">2/ For all sugar imports from Mexico, see Table 2, U.S. Imports of Sugar from Mexico. </t>
  </si>
  <si>
    <t>TRQ Not entered-to-date</t>
  </si>
  <si>
    <t>San Francisco, CA</t>
  </si>
  <si>
    <t>China</t>
  </si>
  <si>
    <t>FY 2022:</t>
  </si>
  <si>
    <t xml:space="preserve">FY 2021 </t>
  </si>
  <si>
    <t>TRQ Limit</t>
  </si>
  <si>
    <t xml:space="preserve">Oct-22     </t>
  </si>
  <si>
    <t xml:space="preserve">Nov-22     </t>
  </si>
  <si>
    <t xml:space="preserve">Dec-22  </t>
  </si>
  <si>
    <r>
      <t xml:space="preserve">Surrendered </t>
    </r>
    <r>
      <rPr>
        <b/>
        <vertAlign val="superscript"/>
        <sz val="14"/>
        <rFont val="Arial"/>
        <family val="2"/>
      </rPr>
      <t>1/</t>
    </r>
  </si>
  <si>
    <r>
      <t>Reallocation</t>
    </r>
    <r>
      <rPr>
        <b/>
        <vertAlign val="superscript"/>
        <sz val="12"/>
        <rFont val="Arial"/>
        <family val="2"/>
      </rPr>
      <t xml:space="preserve"> </t>
    </r>
    <r>
      <rPr>
        <b/>
        <vertAlign val="superscript"/>
        <sz val="14"/>
        <rFont val="Arial"/>
        <family val="2"/>
      </rPr>
      <t>1/</t>
    </r>
  </si>
  <si>
    <t>FY 2023 WTO Raw sugar TRQ:</t>
  </si>
  <si>
    <t>FY 2023 WTO Refined sugar TRQ:</t>
  </si>
  <si>
    <t>1/  October 1, 2022 - September 30, 2023.</t>
  </si>
  <si>
    <t>CY 2023</t>
  </si>
  <si>
    <t>FY 2023</t>
  </si>
  <si>
    <t>Jan-Sep 2023 Projected Entries</t>
  </si>
  <si>
    <t>CAFTA/DR CY 2023 Allocation</t>
  </si>
  <si>
    <t>Peru CY 2023 Allocation</t>
  </si>
  <si>
    <t>Colombia CY 2023 Allocation</t>
  </si>
  <si>
    <t>Panama CY 2023 Allocation</t>
  </si>
  <si>
    <t>Canada CY 2023 Allocation</t>
  </si>
  <si>
    <t>8/  Reporting deadline is the end of the calendar quarter following the quarter in which the transaction occurs.  Monthly totals are preliminary until after reporting deadline.</t>
  </si>
  <si>
    <t>January-March 8/</t>
  </si>
  <si>
    <t xml:space="preserve">2/  The July-Sept. amount of 536,285 in "Refiners Imports" is the sum of the following: imports, 6,175 MTRV; exchange of CCC-owned sugar for credits, 516,981 MTRV; transfers between refiners, 13,129 MTRV.  </t>
  </si>
  <si>
    <t>By Port:</t>
  </si>
  <si>
    <t>Laredo, TX</t>
  </si>
  <si>
    <t>All other countries</t>
  </si>
  <si>
    <t>All other ports</t>
  </si>
  <si>
    <r>
      <t>All other Countries</t>
    </r>
    <r>
      <rPr>
        <vertAlign val="superscript"/>
        <sz val="11"/>
        <rFont val="Arial"/>
        <family val="2"/>
      </rPr>
      <t xml:space="preserve"> </t>
    </r>
  </si>
  <si>
    <t>--------- STRV ----------</t>
  </si>
  <si>
    <t>1/ These TRQs are established on a calendar year basis</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</si>
  <si>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</si>
  <si>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</si>
  <si>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</si>
  <si>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 xml:space="preserve">5/ Entries in a fiscal year can exceed a calendar year TRQ limit.  </t>
  </si>
  <si>
    <r>
      <rPr>
        <u/>
        <sz val="11"/>
        <rFont val="Arial"/>
        <family val="2"/>
      </rPr>
      <t>Sources</t>
    </r>
    <r>
      <rPr>
        <sz val="11"/>
        <rFont val="Arial"/>
        <family val="2"/>
      </rPr>
      <t xml:space="preserve">: </t>
    </r>
  </si>
  <si>
    <t>Table 1 -- U.S. Monthly Sugar Imports, Fiscal Year (FY) 2023</t>
  </si>
  <si>
    <t xml:space="preserve">Nov-22 </t>
  </si>
  <si>
    <t xml:space="preserve">Dec-22 </t>
  </si>
  <si>
    <t>FY 2023 Entries-to-date</t>
  </si>
  <si>
    <t xml:space="preserve">Jan-23  </t>
  </si>
  <si>
    <t xml:space="preserve">Feb-23 </t>
  </si>
  <si>
    <t xml:space="preserve">May-23 </t>
  </si>
  <si>
    <t xml:space="preserve">Jun-23  </t>
  </si>
  <si>
    <t xml:space="preserve">Jul-23 </t>
  </si>
  <si>
    <t xml:space="preserve">Aug-23 </t>
  </si>
  <si>
    <t xml:space="preserve">Sep-23 </t>
  </si>
  <si>
    <r>
      <t>Table 2 -- U.S. Imports of Sugar from Mexico, Fiscal Year (FY) 2023</t>
    </r>
    <r>
      <rPr>
        <b/>
        <vertAlign val="superscript"/>
        <sz val="12"/>
        <rFont val="Arial"/>
        <family val="2"/>
      </rPr>
      <t xml:space="preserve"> </t>
    </r>
    <r>
      <rPr>
        <b/>
        <sz val="12"/>
        <rFont val="Arial"/>
        <family val="2"/>
      </rPr>
      <t>1/</t>
    </r>
  </si>
  <si>
    <t xml:space="preserve">Jan-23 </t>
  </si>
  <si>
    <t xml:space="preserve">Mar-23 </t>
  </si>
  <si>
    <t xml:space="preserve">Apr-23 </t>
  </si>
  <si>
    <t xml:space="preserve">Jun-23 </t>
  </si>
  <si>
    <t>------------------ FY 2023 TRQ --------------</t>
  </si>
  <si>
    <t>FY 2023 Entries-to-date including FY 2022 TRQ</t>
  </si>
  <si>
    <t>Table 3B -- U.S. Raw Sugar Tariff-Rate Quota (TRQ), Fiscal Year (FY) 2023</t>
  </si>
  <si>
    <t>Table 4 -- U.S. Refined Sugar Tariff-Rate Quota (TRQ) WTO Allocations and Entries By Month, Fiscal Year (FY) 2023</t>
  </si>
  <si>
    <t>------------------------Fiscal Year 2023-----------------------</t>
  </si>
  <si>
    <r>
      <t>Table 5 -- Sugar Imports During Fiscal Year (FY) 2023 Under Free Trade Agreement Tariff-Rate Quotas 1/</t>
    </r>
    <r>
      <rPr>
        <b/>
        <sz val="14"/>
        <rFont val="Arial"/>
        <family val="2"/>
      </rPr>
      <t xml:space="preserve"> </t>
    </r>
  </si>
  <si>
    <t xml:space="preserve"> Jan-Sep 2022</t>
  </si>
  <si>
    <t xml:space="preserve"> Jan-Sep Entries-to-date </t>
  </si>
  <si>
    <t>Table 11A -- U.S. Sugar-Containing Products Tariff-Rate Quota (TRQ) Allocations and Entries By Month, Fiscal Year (FY) 2023 1/</t>
  </si>
  <si>
    <t xml:space="preserve">May-23  </t>
  </si>
  <si>
    <t xml:space="preserve">Jul-23  </t>
  </si>
  <si>
    <r>
      <t>Table 10 -- U.S. High Duty Sugar Imports, Fiscal Year (FY) 2023</t>
    </r>
    <r>
      <rPr>
        <b/>
        <vertAlign val="superscript"/>
        <sz val="12"/>
        <rFont val="Arial"/>
        <family val="2"/>
      </rPr>
      <t xml:space="preserve"> </t>
    </r>
    <r>
      <rPr>
        <b/>
        <sz val="12"/>
        <rFont val="Arial"/>
        <family val="2"/>
      </rPr>
      <t>1/</t>
    </r>
  </si>
  <si>
    <t>1/ On July 11, 2022, USDA set the raw sugar TRQ at the minimum level to which the United States is committed in the Uruguay Round Agreement on Agriculture.  On July 21, USTR allocated the TRQ among supplying countries.</t>
  </si>
  <si>
    <t xml:space="preserve"> Fiscal Year (FY) 2023</t>
  </si>
  <si>
    <t xml:space="preserve"> ----------Fiscal Year 2023------------</t>
  </si>
  <si>
    <t xml:space="preserve">2/ The tranches of the FY 2023 specialty sugar TRQ open as follows in MTRV (87 FR 56620).  </t>
  </si>
  <si>
    <t>Table 7A -- U.S. Raw Sugar Imports Under the U.S. Sugar Re-Export Program, Fiscal Year (FY) 2023</t>
  </si>
  <si>
    <t xml:space="preserve">Table 6 -- U.S. Refined Sugar Reported for Export Credit Under the U.S. Refined Sugar Re-Export Program, Fiscal Year (FY) 2023 1/ </t>
  </si>
  <si>
    <t xml:space="preserve">FY 2022 TRQ </t>
  </si>
  <si>
    <t xml:space="preserve">Entered in October 2022 </t>
  </si>
  <si>
    <t>Exports-to-date</t>
  </si>
  <si>
    <r>
      <rPr>
        <u/>
        <sz val="11"/>
        <rFont val="Arial"/>
        <family val="2"/>
      </rPr>
      <t>Source</t>
    </r>
    <r>
      <rPr>
        <sz val="11"/>
        <rFont val="Arial"/>
        <family val="2"/>
      </rPr>
      <t xml:space="preserve">: US Customs and Border Protection, Weekly Quota Status Report  </t>
    </r>
  </si>
  <si>
    <t>FY 2022 TRQ Entered in FY 2023 6/</t>
  </si>
  <si>
    <t>Entered in November 2022</t>
  </si>
  <si>
    <t xml:space="preserve">Oct-22 Final    </t>
  </si>
  <si>
    <t xml:space="preserve">Oct-22 Final      </t>
  </si>
  <si>
    <t>Entered in December 2022</t>
  </si>
  <si>
    <t xml:space="preserve">Panama, General  </t>
  </si>
  <si>
    <t>2/ Determined not to have a trade surplus as defined under the Free Trade Agreements, and thus the CY 2023 TRQs are zero (87 FR 78185)</t>
  </si>
  <si>
    <t>Chile was determined to have no trade surplus as defined under the Free Trade Agreement, and thus the CY 2023 TRQ is zero (87 FR 78185)</t>
  </si>
  <si>
    <t>Morocco was determined to have no trade surplus as defined under the Free Trade Agreement, and thus the CY 2023 TRQ is zero (87 FR 78185)</t>
  </si>
  <si>
    <t>Table 11B -- U.S. Sugar-Containing Products Tariff-Rate Quota (TRQ) Allocation and Entries for Canada under USMCA, Calendar Year (CY) 2023 1/</t>
  </si>
  <si>
    <t xml:space="preserve">Feb-23   </t>
  </si>
  <si>
    <t xml:space="preserve">Oct-23     </t>
  </si>
  <si>
    <t xml:space="preserve">Nov-23     </t>
  </si>
  <si>
    <t xml:space="preserve">Dec-23  </t>
  </si>
  <si>
    <t>CY 2023 TRQ</t>
  </si>
  <si>
    <t>FY 2023:</t>
  </si>
  <si>
    <t xml:space="preserve">FY 2022 </t>
  </si>
  <si>
    <t>FY 2023 6/</t>
  </si>
  <si>
    <t xml:space="preserve">Nov-22 Final </t>
  </si>
  <si>
    <t>Cleveland, OH</t>
  </si>
  <si>
    <t>Buffalo, NY</t>
  </si>
  <si>
    <t>Dec-22 Final</t>
  </si>
  <si>
    <t>Baltimore, MD</t>
  </si>
  <si>
    <t xml:space="preserve">Dec-22 Final </t>
  </si>
  <si>
    <t>El Paso</t>
  </si>
  <si>
    <t>San Francisco</t>
  </si>
  <si>
    <t>---------- STRV -----------</t>
  </si>
  <si>
    <r>
      <rPr>
        <u/>
        <sz val="11"/>
        <rFont val="Arial"/>
        <family val="2"/>
      </rPr>
      <t>Source</t>
    </r>
    <r>
      <rPr>
        <sz val="11"/>
        <rFont val="Arial"/>
        <family val="2"/>
      </rPr>
      <t xml:space="preserve">: </t>
    </r>
  </si>
  <si>
    <t>5/ Entries in a fiscal year can exceed a calendar year TRQ limit.</t>
  </si>
  <si>
    <t>FY 2024 WTO Raw sugar TRQ:</t>
  </si>
  <si>
    <t>FY 2024 WTO Refined sugar TRQ:</t>
  </si>
  <si>
    <t>CAFTA/DR CY 2024 Allocation</t>
  </si>
  <si>
    <t>Oct-Dec 2023 Projected Entries</t>
  </si>
  <si>
    <t>Jan-Sep 2024 Projected Entries</t>
  </si>
  <si>
    <t>Peru CY 2024 Allocation</t>
  </si>
  <si>
    <t>Colombia CY 2024 Allocation</t>
  </si>
  <si>
    <t>Panama CY 2024 Allocation</t>
  </si>
  <si>
    <t>Canada CY 2024 Allocation</t>
  </si>
  <si>
    <t>1/  October 1, 2023 - September 30, 2024.</t>
  </si>
  <si>
    <t>6/ Comprised of 125,057 MTRV, 8,989 MTRV, and 25,842 MTRV entered in October, November, and December, respectively. See table 3.</t>
  </si>
  <si>
    <t>1/ Includes all entries, other than under a preferential trade program, under U.S. Harmonized Tariff Schedule (HTS) lines 1701.12.5000, 1701.13.5000, 1701.14.5000, 1701.91.3000, 1701.99.5015, 1701.99.5017, 1701.99.5025, 1701.99.5050, 1702.90.2000, and 2106.90.4600.</t>
  </si>
  <si>
    <t xml:space="preserve">Jan-23 Final </t>
  </si>
  <si>
    <t>Table 3A -- U.S. Raw Sugar Tariff-Rate Quota (TRQ) WTO Allocations and Entries By Month, Fiscal Year (FY) 2023</t>
  </si>
  <si>
    <t>Initial FY 2023 TRQ Allocations</t>
  </si>
  <si>
    <t>Net FY 2023 TRQ</t>
  </si>
  <si>
    <t xml:space="preserve">1/ On March 14, 2023, USTR reallocated sugar from countries that have stated they do not plan to fill their FY 2023 allocated raw cane sugar quantities (88 FR 15852). </t>
  </si>
  <si>
    <t>Oct-Dec 2022 Entries</t>
  </si>
  <si>
    <t>May 2023</t>
  </si>
  <si>
    <t xml:space="preserve">The May WASDE report shows FY 2023 WTO raw sugar tariff-rate quota (TRQ) shortfall projected at 132,277 short tons raw value (STRV), unchanged from last month.  No information is available about specific countries.  </t>
  </si>
  <si>
    <t>The fifth and last tranche of the FY 2023 specialty sugar TRQ will open for 40,000 metric tons raw value on July 14, 2023.  A valid specialty sugar certificate must accompany the imported sugar.</t>
  </si>
  <si>
    <t>Feb-23 Final</t>
  </si>
  <si>
    <t xml:space="preserve">Apr-23 Forecast </t>
  </si>
  <si>
    <t xml:space="preserve">Change in Forecast, May vs Apr  </t>
  </si>
  <si>
    <t>Table 8A -- Estimate of Fiscal Year 2023 U.S. Sugar Imports 1/</t>
  </si>
  <si>
    <r>
      <t xml:space="preserve">Table 8B -- Fiscal Year 2024 U.S. Sugar Imports Forecast </t>
    </r>
    <r>
      <rPr>
        <b/>
        <sz val="11"/>
        <rFont val="Arial"/>
        <family val="2"/>
      </rPr>
      <t>1/</t>
    </r>
  </si>
  <si>
    <t>FY 2024 7/</t>
  </si>
  <si>
    <r>
      <t xml:space="preserve">7/  Forecast of </t>
    </r>
    <r>
      <rPr>
        <b/>
        <sz val="14"/>
        <rFont val="Arial"/>
        <family val="2"/>
      </rPr>
      <t>264,129</t>
    </r>
    <r>
      <rPr>
        <sz val="14"/>
        <rFont val="Arial"/>
        <family val="2"/>
      </rPr>
      <t xml:space="preserve"> MT for refiner transfers is based on a linear trend of FY 2019-2023 of combined SCP exports and Polyhydric use.  </t>
    </r>
  </si>
  <si>
    <r>
      <t xml:space="preserve">6/  Forecast of </t>
    </r>
    <r>
      <rPr>
        <b/>
        <sz val="14"/>
        <rFont val="Arial"/>
        <family val="2"/>
      </rPr>
      <t>270,876</t>
    </r>
    <r>
      <rPr>
        <sz val="14"/>
        <rFont val="Arial"/>
        <family val="2"/>
      </rPr>
      <t xml:space="preserve"> MT for refiner transfers is based on a linear trend of FY 2018-2022 of combined SCP exports and Polyhydric use.  </t>
    </r>
  </si>
  <si>
    <t>TRQ Entries-to-date</t>
  </si>
  <si>
    <t>Mar-23 Final</t>
  </si>
  <si>
    <t>New Orleans,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</si>
</sst>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0000%"/>
    <numFmt numFmtId="175" formatCode="&quot;$&quot;#,##0.0000"/>
    <numFmt numFmtId="176" formatCode="#,##0.00000000"/>
    <numFmt numFmtId="177" formatCode="0.000"/>
  </numFmts>
  <fonts count="128">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vertAlign val="superscript"/>
      <sz val="11"/>
      <name val="Arial"/>
      <family val="2"/>
    </font>
    <font>
      <b/>
      <sz val="14"/>
      <name val="Arial"/>
      <family val="2"/>
    </font>
    <font>
      <b/>
      <i/>
      <sz val="11"/>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sz val="8"/>
      <name val="Arial"/>
      <family val="2"/>
    </font>
    <font>
      <sz val="10"/>
      <color rgb="FF000000"/>
      <name val="Times New Roman"/>
      <family val="1"/>
    </font>
    <font>
      <sz val="10"/>
      <name val="Arial"/>
      <family val="2"/>
    </font>
    <font>
      <b/>
      <i/>
      <u val="singleAccounting"/>
      <sz val="11"/>
      <color rgb="FFFF0000"/>
      <name val="Arial"/>
      <family val="2"/>
    </font>
    <font>
      <b/>
      <sz val="10"/>
      <color rgb="FF000000"/>
      <name val="Arial"/>
      <family val="2"/>
    </font>
    <font>
      <sz val="9"/>
      <color rgb="FF000000"/>
      <name val="Arial"/>
      <family val="2"/>
    </font>
    <font>
      <i/>
      <vertAlign val="subscript"/>
      <sz val="11"/>
      <name val="Arial"/>
      <family val="2"/>
    </font>
    <font>
      <sz val="10"/>
      <color indexed="22"/>
      <name val="Arial"/>
      <family val="2"/>
    </font>
    <font>
      <b/>
      <vertAlign val="superscript"/>
      <sz val="14"/>
      <name val="Arial"/>
      <family val="2"/>
    </font>
    <font>
      <sz val="8"/>
      <color rgb="FF333333"/>
      <name val="Arial"/>
      <family val="2"/>
    </font>
    <font>
      <sz val="11"/>
      <color rgb="FFFF0000"/>
      <name val="Arial"/>
      <family val="2"/>
    </font>
    <font>
      <sz val="8"/>
      <name val="Arial"/>
      <family val="2"/>
    </font>
    <font>
      <sz val="11"/>
      <name val="Calibri"/>
      <family val="2"/>
    </font>
    <font>
      <i/>
      <sz val="10"/>
      <color rgb="FFFF0000"/>
      <name val="Arial"/>
      <family val="2"/>
    </font>
    <font>
      <b/>
      <i/>
      <sz val="10"/>
      <name val="Arial"/>
      <family val="2"/>
    </font>
    <font>
      <sz val="12"/>
      <color theme="1"/>
      <name val="Arial"/>
      <family val="2"/>
    </font>
    <font>
      <sz val="7"/>
      <color rgb="FF333333"/>
      <name val="Lucida Sans Unicode"/>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E2E2E2"/>
      </right>
      <top style="thin">
        <color rgb="FFE2E2E2"/>
      </top>
      <bottom style="thin">
        <color rgb="FFE2E2E2"/>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s>
  <cellStyleXfs count="1985">
    <xf numFmtId="0" fontId="0" fillId="0" borderId="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3" fontId="50" fillId="0" borderId="0" applyFont="0" applyFill="0" applyBorder="0" applyAlignment="0" applyProtection="0"/>
    <xf numFmtId="44" fontId="43" fillId="0" borderId="0" applyFont="0" applyFill="0" applyBorder="0" applyAlignment="0" applyProtection="0"/>
    <xf numFmtId="42" fontId="50" fillId="0" borderId="0" applyFont="0" applyFill="0" applyBorder="0" applyAlignment="0" applyProtection="0"/>
    <xf numFmtId="0" fontId="45" fillId="0" borderId="0" applyNumberFormat="0" applyFill="0" applyBorder="0" applyAlignment="0" applyProtection="0">
      <alignment vertical="top"/>
      <protection locked="0"/>
    </xf>
    <xf numFmtId="0" fontId="43" fillId="0" borderId="0"/>
    <xf numFmtId="0" fontId="54" fillId="0" borderId="0"/>
    <xf numFmtId="0" fontId="54" fillId="0" borderId="0"/>
    <xf numFmtId="9" fontId="43" fillId="0" borderId="0" applyFont="0" applyFill="0" applyBorder="0" applyAlignment="0" applyProtection="0"/>
    <xf numFmtId="0" fontId="55" fillId="0" borderId="0">
      <protection locked="0"/>
    </xf>
    <xf numFmtId="167" fontId="55" fillId="0" borderId="0">
      <protection locked="0"/>
    </xf>
    <xf numFmtId="0" fontId="56" fillId="0" borderId="0">
      <protection locked="0"/>
    </xf>
    <xf numFmtId="0" fontId="56" fillId="0" borderId="0">
      <protection locked="0"/>
    </xf>
    <xf numFmtId="0" fontId="40" fillId="0" borderId="0"/>
    <xf numFmtId="0" fontId="58" fillId="0" borderId="0"/>
    <xf numFmtId="43" fontId="43" fillId="0" borderId="0" applyFont="0" applyFill="0" applyBorder="0" applyAlignment="0" applyProtection="0"/>
    <xf numFmtId="43" fontId="41"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0" fontId="39" fillId="0" borderId="0"/>
    <xf numFmtId="43" fontId="39" fillId="0" borderId="0" applyFont="0" applyFill="0" applyBorder="0" applyAlignment="0" applyProtection="0"/>
    <xf numFmtId="44" fontId="39" fillId="0" borderId="0" applyFont="0" applyFill="0" applyBorder="0" applyAlignment="0" applyProtection="0"/>
    <xf numFmtId="0" fontId="61" fillId="0" borderId="0" applyNumberForma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22" applyNumberFormat="0" applyAlignment="0" applyProtection="0"/>
    <xf numFmtId="0" fontId="69" fillId="6" borderId="23" applyNumberFormat="0" applyAlignment="0" applyProtection="0"/>
    <xf numFmtId="0" fontId="70" fillId="6" borderId="22" applyNumberFormat="0" applyAlignment="0" applyProtection="0"/>
    <xf numFmtId="0" fontId="71" fillId="0" borderId="24" applyNumberFormat="0" applyFill="0" applyAlignment="0" applyProtection="0"/>
    <xf numFmtId="0" fontId="72" fillId="7" borderId="2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7" applyNumberFormat="0" applyFill="0" applyAlignment="0" applyProtection="0"/>
    <xf numFmtId="0" fontId="7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76" fillId="32" borderId="0" applyNumberFormat="0" applyBorder="0" applyAlignment="0" applyProtection="0"/>
    <xf numFmtId="0" fontId="38" fillId="0" borderId="0"/>
    <xf numFmtId="0" fontId="38" fillId="8" borderId="26" applyNumberFormat="0" applyFont="0" applyAlignment="0" applyProtection="0"/>
    <xf numFmtId="43" fontId="77" fillId="0" borderId="0" applyFont="0" applyFill="0" applyBorder="0" applyAlignment="0" applyProtection="0"/>
    <xf numFmtId="9" fontId="77" fillId="0" borderId="0" applyFont="0" applyFill="0" applyBorder="0" applyAlignment="0" applyProtection="0"/>
    <xf numFmtId="0" fontId="37" fillId="0" borderId="0"/>
    <xf numFmtId="0" fontId="43" fillId="0" borderId="0"/>
    <xf numFmtId="0" fontId="36" fillId="0" borderId="0"/>
    <xf numFmtId="0" fontId="36" fillId="0" borderId="0"/>
    <xf numFmtId="43" fontId="36" fillId="0" borderId="0" applyFont="0" applyFill="0" applyBorder="0" applyAlignment="0" applyProtection="0"/>
    <xf numFmtId="0" fontId="36" fillId="0" borderId="0"/>
    <xf numFmtId="0" fontId="43" fillId="0" borderId="0"/>
    <xf numFmtId="9" fontId="43" fillId="0" borderId="0" applyFont="0" applyFill="0" applyBorder="0" applyAlignment="0" applyProtection="0"/>
    <xf numFmtId="0" fontId="35" fillId="0" borderId="0"/>
    <xf numFmtId="0" fontId="43" fillId="0" borderId="0"/>
    <xf numFmtId="9" fontId="43"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6"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8" borderId="26" applyNumberFormat="0" applyFont="0" applyAlignment="0" applyProtection="0"/>
    <xf numFmtId="0" fontId="34" fillId="8" borderId="26" applyNumberFormat="0" applyFont="0" applyAlignment="0" applyProtection="0"/>
    <xf numFmtId="0" fontId="33" fillId="0" borderId="0"/>
    <xf numFmtId="43" fontId="33" fillId="0" borderId="0" applyFont="0" applyFill="0" applyBorder="0" applyAlignment="0" applyProtection="0"/>
    <xf numFmtId="0" fontId="43" fillId="0" borderId="0"/>
    <xf numFmtId="0" fontId="33"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8" borderId="26" applyNumberFormat="0" applyFont="0" applyAlignment="0" applyProtection="0"/>
    <xf numFmtId="0" fontId="32" fillId="8" borderId="26" applyNumberFormat="0" applyFont="0" applyAlignment="0" applyProtection="0"/>
    <xf numFmtId="0" fontId="31" fillId="0" borderId="0"/>
    <xf numFmtId="0" fontId="31" fillId="0" borderId="0"/>
    <xf numFmtId="0" fontId="31"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0" fontId="30" fillId="0" borderId="0"/>
    <xf numFmtId="0" fontId="30"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8" fillId="0" borderId="0"/>
    <xf numFmtId="0" fontId="28" fillId="0" borderId="0"/>
    <xf numFmtId="0" fontId="28" fillId="0" borderId="0"/>
    <xf numFmtId="43" fontId="43" fillId="0" borderId="0" applyFont="0" applyFill="0" applyBorder="0" applyAlignment="0" applyProtection="0"/>
    <xf numFmtId="9" fontId="43" fillId="0" borderId="0" applyFont="0" applyFill="0" applyBorder="0" applyAlignment="0" applyProtection="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2" fillId="0" borderId="0"/>
    <xf numFmtId="0" fontId="10" fillId="0" borderId="0"/>
    <xf numFmtId="44" fontId="113" fillId="0" borderId="0" applyFont="0" applyFill="0" applyBorder="0" applyAlignment="0" applyProtection="0"/>
    <xf numFmtId="0" fontId="43" fillId="0" borderId="0"/>
    <xf numFmtId="0" fontId="9"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cellStyleXfs>
  <cellXfs count="738">
    <xf numFmtId="0" fontId="0" fillId="0" borderId="0" xfId="0"/>
    <xf numFmtId="0" fontId="0" fillId="0" borderId="2" xfId="0" applyBorder="1"/>
    <xf numFmtId="0" fontId="0" fillId="0" borderId="6" xfId="0" applyBorder="1"/>
    <xf numFmtId="3" fontId="43" fillId="0" borderId="0" xfId="0" applyNumberFormat="1" applyFont="1" applyAlignment="1">
      <alignment horizontal="right"/>
    </xf>
    <xf numFmtId="3" fontId="46" fillId="0" borderId="0" xfId="0" applyNumberFormat="1" applyFont="1" applyAlignment="1">
      <alignment horizontal="right"/>
    </xf>
    <xf numFmtId="0" fontId="0" fillId="0" borderId="6" xfId="0" applyBorder="1" applyAlignment="1">
      <alignment horizontal="center"/>
    </xf>
    <xf numFmtId="0" fontId="0" fillId="0" borderId="10" xfId="0" applyBorder="1" applyAlignment="1">
      <alignment horizontal="center"/>
    </xf>
    <xf numFmtId="0" fontId="46" fillId="0" borderId="7" xfId="0" applyFont="1" applyBorder="1"/>
    <xf numFmtId="0" fontId="49" fillId="0" borderId="4" xfId="0" applyFont="1" applyBorder="1" applyAlignment="1">
      <alignment horizontal="center"/>
    </xf>
    <xf numFmtId="0" fontId="49" fillId="0" borderId="0" xfId="0" applyFont="1" applyAlignment="1">
      <alignment horizontal="center"/>
    </xf>
    <xf numFmtId="14" fontId="49" fillId="0" borderId="0" xfId="0" quotePrefix="1" applyNumberFormat="1" applyFont="1" applyAlignment="1">
      <alignment horizontal="center"/>
    </xf>
    <xf numFmtId="0" fontId="43" fillId="0" borderId="0" xfId="0" applyFont="1"/>
    <xf numFmtId="0" fontId="53" fillId="0" borderId="0" xfId="0" applyFont="1"/>
    <xf numFmtId="3" fontId="43" fillId="0" borderId="0" xfId="0" applyNumberFormat="1" applyFont="1"/>
    <xf numFmtId="0" fontId="0" fillId="0" borderId="0" xfId="0" applyAlignment="1">
      <alignment vertical="center"/>
    </xf>
    <xf numFmtId="0" fontId="0" fillId="0" borderId="0" xfId="0" applyAlignment="1">
      <alignment horizontal="center" vertical="center"/>
    </xf>
    <xf numFmtId="0" fontId="44" fillId="0" borderId="0" xfId="0" applyFont="1"/>
    <xf numFmtId="0" fontId="47" fillId="0" borderId="6" xfId="0" applyFont="1" applyBorder="1" applyAlignment="1">
      <alignment horizontal="left"/>
    </xf>
    <xf numFmtId="14" fontId="82" fillId="0" borderId="4" xfId="0" applyNumberFormat="1" applyFont="1" applyBorder="1" applyAlignment="1">
      <alignment horizontal="center"/>
    </xf>
    <xf numFmtId="14" fontId="82" fillId="0" borderId="0" xfId="0" applyNumberFormat="1" applyFont="1" applyAlignment="1">
      <alignment horizontal="center"/>
    </xf>
    <xf numFmtId="17" fontId="41" fillId="0" borderId="0" xfId="0" applyNumberFormat="1" applyFont="1" applyAlignment="1">
      <alignment horizontal="center"/>
    </xf>
    <xf numFmtId="17" fontId="0" fillId="0" borderId="0" xfId="0" applyNumberFormat="1" applyAlignment="1">
      <alignment horizontal="center"/>
    </xf>
    <xf numFmtId="17" fontId="0" fillId="0" borderId="9" xfId="0" applyNumberFormat="1" applyBorder="1" applyAlignment="1">
      <alignment horizontal="center"/>
    </xf>
    <xf numFmtId="0" fontId="0" fillId="0" borderId="4" xfId="0" applyBorder="1" applyAlignment="1">
      <alignment horizontal="center" wrapText="1"/>
    </xf>
    <xf numFmtId="0" fontId="81" fillId="0" borderId="6" xfId="0" applyFont="1" applyBorder="1" applyAlignment="1">
      <alignment horizontal="center" wrapText="1"/>
    </xf>
    <xf numFmtId="0" fontId="57" fillId="0" borderId="0" xfId="0" applyFont="1"/>
    <xf numFmtId="0" fontId="43" fillId="0" borderId="0" xfId="78"/>
    <xf numFmtId="0" fontId="81" fillId="0" borderId="2" xfId="0" applyFont="1" applyBorder="1" applyAlignment="1">
      <alignment horizontal="center" wrapText="1"/>
    </xf>
    <xf numFmtId="0" fontId="0" fillId="0" borderId="0" xfId="0" applyAlignment="1">
      <alignment vertical="top"/>
    </xf>
    <xf numFmtId="0" fontId="43" fillId="0" borderId="0" xfId="0" applyFont="1" applyAlignment="1">
      <alignment vertical="top"/>
    </xf>
    <xf numFmtId="172" fontId="43" fillId="0" borderId="0" xfId="0" applyNumberFormat="1" applyFont="1" applyAlignment="1">
      <alignment horizontal="right"/>
    </xf>
    <xf numFmtId="3" fontId="0" fillId="0" borderId="0" xfId="0" applyNumberFormat="1"/>
    <xf numFmtId="169" fontId="0" fillId="0" borderId="0" xfId="0" applyNumberFormat="1"/>
    <xf numFmtId="4" fontId="0" fillId="0" borderId="0" xfId="0" applyNumberFormat="1"/>
    <xf numFmtId="0" fontId="78" fillId="0" borderId="0" xfId="0" applyFont="1" applyAlignment="1">
      <alignment vertical="top"/>
    </xf>
    <xf numFmtId="0" fontId="0" fillId="0" borderId="12" xfId="0" applyBorder="1"/>
    <xf numFmtId="3" fontId="57" fillId="0" borderId="0" xfId="0" applyNumberFormat="1" applyFont="1"/>
    <xf numFmtId="0" fontId="57" fillId="0" borderId="0" xfId="11" applyFont="1"/>
    <xf numFmtId="3" fontId="57" fillId="0" borderId="0" xfId="0" applyNumberFormat="1" applyFont="1" applyAlignment="1">
      <alignment horizontal="right"/>
    </xf>
    <xf numFmtId="0" fontId="57" fillId="0" borderId="2" xfId="0" applyFont="1" applyBorder="1"/>
    <xf numFmtId="0" fontId="57" fillId="0" borderId="0" xfId="0" applyFont="1" applyAlignment="1">
      <alignment horizontal="right"/>
    </xf>
    <xf numFmtId="0" fontId="88" fillId="0" borderId="0" xfId="0" applyFont="1" applyAlignment="1">
      <alignment wrapText="1"/>
    </xf>
    <xf numFmtId="3" fontId="88" fillId="0" borderId="0" xfId="0" applyNumberFormat="1" applyFont="1" applyAlignment="1">
      <alignment horizontal="right"/>
    </xf>
    <xf numFmtId="0" fontId="57" fillId="0" borderId="6" xfId="0" applyFont="1" applyBorder="1" applyAlignment="1">
      <alignment wrapText="1"/>
    </xf>
    <xf numFmtId="4" fontId="43" fillId="0" borderId="0" xfId="0" applyNumberFormat="1" applyFont="1"/>
    <xf numFmtId="0" fontId="57" fillId="0" borderId="4" xfId="0" applyFont="1" applyBorder="1"/>
    <xf numFmtId="0" fontId="88" fillId="0" borderId="0" xfId="0" applyFont="1"/>
    <xf numFmtId="0" fontId="57" fillId="0" borderId="4" xfId="0" applyFont="1" applyBorder="1" applyAlignment="1">
      <alignment horizontal="center" vertical="center"/>
    </xf>
    <xf numFmtId="0" fontId="57" fillId="0" borderId="6" xfId="0" applyFont="1" applyBorder="1" applyAlignment="1">
      <alignment horizontal="center" vertical="center"/>
    </xf>
    <xf numFmtId="165" fontId="88" fillId="0" borderId="2" xfId="0" applyNumberFormat="1" applyFont="1" applyBorder="1" applyAlignment="1">
      <alignment horizontal="center" vertical="center"/>
    </xf>
    <xf numFmtId="0" fontId="88" fillId="0" borderId="4" xfId="0" applyFont="1" applyBorder="1" applyAlignment="1">
      <alignment horizontal="center"/>
    </xf>
    <xf numFmtId="0" fontId="57" fillId="0" borderId="4" xfId="0" applyFont="1" applyBorder="1" applyAlignment="1">
      <alignment horizontal="left"/>
    </xf>
    <xf numFmtId="3" fontId="57" fillId="0" borderId="4" xfId="0" applyNumberFormat="1" applyFont="1" applyBorder="1" applyAlignment="1">
      <alignment horizontal="right"/>
    </xf>
    <xf numFmtId="165" fontId="93" fillId="0" borderId="6" xfId="0" applyNumberFormat="1" applyFont="1" applyBorder="1" applyAlignment="1">
      <alignment horizontal="center" vertical="center"/>
    </xf>
    <xf numFmtId="0" fontId="57" fillId="0" borderId="7" xfId="0" applyFont="1" applyBorder="1" applyAlignment="1">
      <alignment horizontal="center" vertical="center" wrapText="1"/>
    </xf>
    <xf numFmtId="0" fontId="83"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 xfId="0" applyFont="1" applyBorder="1" applyAlignment="1">
      <alignment horizontal="center" vertical="top" wrapText="1"/>
    </xf>
    <xf numFmtId="0" fontId="57" fillId="0" borderId="0" xfId="0" applyFont="1" applyAlignment="1">
      <alignment vertical="top"/>
    </xf>
    <xf numFmtId="17" fontId="57" fillId="0" borderId="13" xfId="0" quotePrefix="1" applyNumberFormat="1" applyFont="1" applyBorder="1" applyAlignment="1">
      <alignment horizontal="center" vertical="center" wrapText="1"/>
    </xf>
    <xf numFmtId="17" fontId="57" fillId="0" borderId="14" xfId="0" quotePrefix="1" applyNumberFormat="1" applyFont="1" applyBorder="1" applyAlignment="1">
      <alignment horizontal="center" vertical="center" wrapText="1"/>
    </xf>
    <xf numFmtId="0" fontId="88" fillId="0" borderId="2" xfId="0" applyFont="1" applyBorder="1" applyAlignment="1">
      <alignment horizontal="center"/>
    </xf>
    <xf numFmtId="0" fontId="88" fillId="0" borderId="6" xfId="0" applyFont="1" applyBorder="1" applyAlignment="1">
      <alignment horizontal="center"/>
    </xf>
    <xf numFmtId="0" fontId="57" fillId="0" borderId="4" xfId="0" applyFont="1" applyBorder="1" applyAlignment="1">
      <alignment readingOrder="1"/>
    </xf>
    <xf numFmtId="0" fontId="57" fillId="0" borderId="0" xfId="0" applyFont="1" applyAlignment="1">
      <alignment readingOrder="1"/>
    </xf>
    <xf numFmtId="0" fontId="88" fillId="0" borderId="0" xfId="0" applyFont="1" applyAlignment="1">
      <alignment readingOrder="1"/>
    </xf>
    <xf numFmtId="0" fontId="57" fillId="0" borderId="6" xfId="0" applyFont="1" applyBorder="1" applyAlignment="1">
      <alignment readingOrder="1"/>
    </xf>
    <xf numFmtId="3" fontId="57" fillId="0" borderId="2" xfId="0" applyNumberFormat="1" applyFont="1" applyBorder="1" applyAlignment="1">
      <alignment readingOrder="1"/>
    </xf>
    <xf numFmtId="3" fontId="57" fillId="0" borderId="0" xfId="0" applyNumberFormat="1" applyFont="1" applyAlignment="1">
      <alignment readingOrder="1"/>
    </xf>
    <xf numFmtId="9" fontId="57" fillId="0" borderId="2" xfId="0" applyNumberFormat="1" applyFont="1" applyBorder="1" applyAlignment="1">
      <alignment readingOrder="1"/>
    </xf>
    <xf numFmtId="168" fontId="57" fillId="0" borderId="0" xfId="0" applyNumberFormat="1" applyFont="1" applyAlignment="1">
      <alignment readingOrder="1"/>
    </xf>
    <xf numFmtId="3" fontId="57" fillId="0" borderId="6" xfId="10" applyNumberFormat="1" applyFont="1" applyBorder="1" applyAlignment="1" applyProtection="1">
      <alignment horizontal="right"/>
    </xf>
    <xf numFmtId="3" fontId="57" fillId="0" borderId="6" xfId="10" applyNumberFormat="1" applyFont="1" applyFill="1" applyBorder="1" applyAlignment="1" applyProtection="1">
      <alignment horizontal="right"/>
    </xf>
    <xf numFmtId="165" fontId="57" fillId="0" borderId="0" xfId="1" applyNumberFormat="1" applyFont="1" applyFill="1" applyBorder="1" applyAlignment="1">
      <alignment readingOrder="1"/>
    </xf>
    <xf numFmtId="3" fontId="57" fillId="0" borderId="8" xfId="0" applyNumberFormat="1" applyFont="1" applyBorder="1" applyAlignment="1">
      <alignment readingOrder="1"/>
    </xf>
    <xf numFmtId="164" fontId="57" fillId="0" borderId="0" xfId="0" applyNumberFormat="1" applyFont="1"/>
    <xf numFmtId="3" fontId="57" fillId="0" borderId="0" xfId="0" applyNumberFormat="1" applyFont="1" applyAlignment="1">
      <alignment horizontal="right" vertical="top"/>
    </xf>
    <xf numFmtId="3" fontId="57" fillId="0" borderId="0" xfId="0" applyNumberFormat="1" applyFont="1" applyAlignment="1">
      <alignment vertical="top"/>
    </xf>
    <xf numFmtId="2" fontId="57" fillId="0" borderId="0" xfId="0" applyNumberFormat="1" applyFont="1" applyAlignment="1">
      <alignment vertical="top"/>
    </xf>
    <xf numFmtId="2" fontId="57" fillId="0" borderId="0" xfId="0" applyNumberFormat="1" applyFont="1" applyAlignment="1">
      <alignment vertical="top" readingOrder="1"/>
    </xf>
    <xf numFmtId="3" fontId="57" fillId="0" borderId="0" xfId="0" applyNumberFormat="1" applyFont="1" applyAlignment="1">
      <alignment vertical="top" readingOrder="1"/>
    </xf>
    <xf numFmtId="37" fontId="57" fillId="0" borderId="0" xfId="1" applyNumberFormat="1" applyFont="1" applyAlignment="1">
      <alignment vertical="top"/>
    </xf>
    <xf numFmtId="169" fontId="57" fillId="0" borderId="0" xfId="0" applyNumberFormat="1" applyFont="1" applyAlignment="1">
      <alignment horizontal="right"/>
    </xf>
    <xf numFmtId="169" fontId="57" fillId="0" borderId="0" xfId="0" applyNumberFormat="1" applyFont="1"/>
    <xf numFmtId="169" fontId="57" fillId="0" borderId="2" xfId="0" applyNumberFormat="1" applyFont="1" applyBorder="1" applyAlignment="1">
      <alignment horizontal="right"/>
    </xf>
    <xf numFmtId="0" fontId="57" fillId="0" borderId="12" xfId="0" applyFont="1" applyBorder="1" applyAlignment="1">
      <alignment horizontal="center" vertical="center" wrapText="1"/>
    </xf>
    <xf numFmtId="0" fontId="85" fillId="0" borderId="0" xfId="0" applyFont="1" applyAlignment="1">
      <alignment horizontal="center" wrapText="1"/>
    </xf>
    <xf numFmtId="0" fontId="57" fillId="0" borderId="0" xfId="0" applyFont="1" applyAlignment="1">
      <alignment horizontal="left"/>
    </xf>
    <xf numFmtId="0" fontId="57" fillId="0" borderId="0" xfId="0" applyFont="1" applyAlignment="1">
      <alignment wrapText="1"/>
    </xf>
    <xf numFmtId="3" fontId="57" fillId="0" borderId="6" xfId="1" applyNumberFormat="1" applyFont="1" applyBorder="1"/>
    <xf numFmtId="0" fontId="57" fillId="0" borderId="2" xfId="0" applyFont="1" applyBorder="1" applyAlignment="1">
      <alignment wrapText="1"/>
    </xf>
    <xf numFmtId="0" fontId="57" fillId="0" borderId="6" xfId="0" applyFont="1" applyBorder="1"/>
    <xf numFmtId="3" fontId="57" fillId="0" borderId="18" xfId="0" applyNumberFormat="1" applyFont="1" applyBorder="1" applyAlignment="1">
      <alignment horizontal="right"/>
    </xf>
    <xf numFmtId="3" fontId="57" fillId="0" borderId="15" xfId="0" applyNumberFormat="1" applyFont="1" applyBorder="1" applyAlignment="1">
      <alignment horizontal="right"/>
    </xf>
    <xf numFmtId="0" fontId="57" fillId="0" borderId="2" xfId="0" applyFont="1" applyBorder="1" applyAlignment="1">
      <alignment vertical="top"/>
    </xf>
    <xf numFmtId="0" fontId="57" fillId="0" borderId="2" xfId="0" applyFont="1" applyBorder="1" applyAlignment="1">
      <alignment horizontal="left" vertical="top"/>
    </xf>
    <xf numFmtId="3" fontId="91" fillId="0" borderId="0" xfId="0" applyNumberFormat="1" applyFont="1" applyAlignment="1">
      <alignment horizontal="right" vertical="center"/>
    </xf>
    <xf numFmtId="3" fontId="57" fillId="0" borderId="6" xfId="0" applyNumberFormat="1" applyFont="1" applyBorder="1" applyAlignment="1">
      <alignment horizontal="right"/>
    </xf>
    <xf numFmtId="0" fontId="91" fillId="0" borderId="0" xfId="0" applyFont="1"/>
    <xf numFmtId="3" fontId="57" fillId="0" borderId="0" xfId="1" applyNumberFormat="1" applyFont="1" applyBorder="1" applyAlignment="1"/>
    <xf numFmtId="3" fontId="57" fillId="0" borderId="6" xfId="1" applyNumberFormat="1" applyFont="1" applyBorder="1" applyAlignment="1"/>
    <xf numFmtId="169" fontId="57" fillId="0" borderId="4" xfId="0" applyNumberFormat="1" applyFont="1" applyBorder="1" applyAlignment="1">
      <alignment horizontal="right"/>
    </xf>
    <xf numFmtId="169" fontId="57" fillId="0" borderId="4" xfId="0" applyNumberFormat="1" applyFont="1" applyBorder="1"/>
    <xf numFmtId="0" fontId="102" fillId="0" borderId="12" xfId="11" applyFont="1" applyBorder="1" applyAlignment="1">
      <alignment horizontal="center"/>
    </xf>
    <xf numFmtId="169" fontId="57" fillId="0" borderId="2" xfId="0" applyNumberFormat="1" applyFont="1" applyBorder="1" applyAlignment="1">
      <alignment vertical="top"/>
    </xf>
    <xf numFmtId="0" fontId="43" fillId="0" borderId="0" xfId="78" applyAlignment="1">
      <alignment vertical="top"/>
    </xf>
    <xf numFmtId="0" fontId="43" fillId="0" borderId="0" xfId="78" applyAlignment="1">
      <alignment vertical="center"/>
    </xf>
    <xf numFmtId="165" fontId="96" fillId="0" borderId="0" xfId="1" applyNumberFormat="1" applyFont="1" applyFill="1" applyAlignment="1"/>
    <xf numFmtId="165" fontId="57" fillId="0" borderId="0" xfId="1" applyNumberFormat="1" applyFont="1" applyAlignment="1"/>
    <xf numFmtId="169" fontId="91" fillId="0" borderId="0" xfId="0" applyNumberFormat="1" applyFont="1" applyAlignment="1">
      <alignment horizontal="right" vertical="center"/>
    </xf>
    <xf numFmtId="0" fontId="43" fillId="0" borderId="1" xfId="0" applyFont="1" applyBorder="1" applyAlignment="1">
      <alignment horizontal="center" vertical="center" wrapText="1"/>
    </xf>
    <xf numFmtId="3" fontId="57" fillId="0" borderId="31" xfId="0" applyNumberFormat="1" applyFont="1" applyBorder="1" applyAlignment="1">
      <alignment readingOrder="1"/>
    </xf>
    <xf numFmtId="169" fontId="43" fillId="0" borderId="0" xfId="78" applyNumberFormat="1"/>
    <xf numFmtId="169" fontId="57" fillId="0" borderId="0" xfId="0" applyNumberFormat="1" applyFont="1" applyAlignment="1">
      <alignment vertical="top"/>
    </xf>
    <xf numFmtId="0" fontId="57" fillId="0" borderId="0" xfId="0" applyFont="1" applyAlignment="1">
      <alignment horizontal="center" wrapText="1"/>
    </xf>
    <xf numFmtId="0" fontId="57" fillId="0" borderId="0" xfId="0" quotePrefix="1" applyFont="1"/>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17" fontId="57" fillId="0" borderId="4" xfId="0" quotePrefix="1" applyNumberFormat="1" applyFont="1" applyBorder="1" applyAlignment="1">
      <alignment horizontal="center" vertical="center" wrapText="1"/>
    </xf>
    <xf numFmtId="17" fontId="57" fillId="0" borderId="0" xfId="0" quotePrefix="1" applyNumberFormat="1" applyFont="1" applyAlignment="1">
      <alignment horizontal="center" vertical="center" wrapText="1"/>
    </xf>
    <xf numFmtId="0" fontId="57" fillId="0" borderId="6" xfId="0" applyFont="1" applyBorder="1" applyAlignment="1">
      <alignment horizontal="center" vertical="center" wrapText="1"/>
    </xf>
    <xf numFmtId="17" fontId="57" fillId="0" borderId="7" xfId="0" quotePrefix="1" applyNumberFormat="1" applyFont="1" applyBorder="1" applyAlignment="1">
      <alignment horizontal="center" vertical="center" wrapText="1"/>
    </xf>
    <xf numFmtId="17" fontId="57" fillId="0" borderId="9" xfId="0" quotePrefix="1" applyNumberFormat="1" applyFont="1" applyBorder="1" applyAlignment="1">
      <alignment horizontal="center" vertical="center" wrapText="1"/>
    </xf>
    <xf numFmtId="17" fontId="57" fillId="0" borderId="5" xfId="0" quotePrefix="1"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xf>
    <xf numFmtId="0" fontId="57" fillId="0" borderId="31" xfId="0" applyFont="1" applyBorder="1"/>
    <xf numFmtId="0" fontId="85" fillId="0" borderId="0" xfId="0" applyFont="1"/>
    <xf numFmtId="0" fontId="57" fillId="0" borderId="6" xfId="0" applyFont="1" applyBorder="1" applyAlignment="1">
      <alignment horizontal="right"/>
    </xf>
    <xf numFmtId="0" fontId="88" fillId="0" borderId="4" xfId="0" applyFont="1" applyBorder="1" applyAlignment="1">
      <alignment horizontal="right"/>
    </xf>
    <xf numFmtId="0" fontId="88" fillId="0" borderId="0" xfId="0" applyFont="1" applyAlignment="1">
      <alignment horizontal="right"/>
    </xf>
    <xf numFmtId="169" fontId="57" fillId="0" borderId="31" xfId="0" applyNumberFormat="1" applyFont="1" applyBorder="1" applyAlignment="1">
      <alignment horizontal="right"/>
    </xf>
    <xf numFmtId="0" fontId="57" fillId="0" borderId="0" xfId="78" applyFont="1"/>
    <xf numFmtId="3" fontId="57" fillId="0" borderId="0" xfId="78" applyNumberFormat="1" applyFont="1"/>
    <xf numFmtId="0" fontId="57" fillId="0" borderId="0" xfId="0" applyFont="1" applyAlignment="1">
      <alignment horizontal="left" wrapText="1"/>
    </xf>
    <xf numFmtId="0" fontId="47" fillId="0" borderId="15" xfId="0" applyFont="1" applyBorder="1" applyAlignment="1">
      <alignment horizontal="left" vertical="center"/>
    </xf>
    <xf numFmtId="0" fontId="48" fillId="0" borderId="15" xfId="0" applyFont="1" applyBorder="1" applyAlignment="1">
      <alignment vertical="center"/>
    </xf>
    <xf numFmtId="0" fontId="47" fillId="0" borderId="0" xfId="0" applyFont="1" applyAlignment="1">
      <alignment horizontal="left" vertical="center"/>
    </xf>
    <xf numFmtId="0" fontId="0" fillId="0" borderId="15" xfId="0" applyBorder="1" applyAlignment="1">
      <alignment vertical="center"/>
    </xf>
    <xf numFmtId="0" fontId="81" fillId="0" borderId="0" xfId="0" applyFont="1" applyAlignment="1">
      <alignment vertical="center"/>
    </xf>
    <xf numFmtId="0" fontId="57" fillId="0" borderId="0" xfId="0" applyFont="1" applyAlignment="1">
      <alignment vertical="center"/>
    </xf>
    <xf numFmtId="0" fontId="88" fillId="0" borderId="6" xfId="0" applyFont="1" applyBorder="1"/>
    <xf numFmtId="3" fontId="57" fillId="0" borderId="35" xfId="0" applyNumberFormat="1" applyFont="1" applyBorder="1" applyAlignment="1">
      <alignment horizontal="right"/>
    </xf>
    <xf numFmtId="3" fontId="57" fillId="0" borderId="36" xfId="0" applyNumberFormat="1" applyFont="1" applyBorder="1" applyAlignment="1">
      <alignment horizontal="right"/>
    </xf>
    <xf numFmtId="0" fontId="104" fillId="0" borderId="10" xfId="73" applyFont="1" applyBorder="1" applyAlignment="1">
      <alignment vertical="center"/>
    </xf>
    <xf numFmtId="0" fontId="104" fillId="0" borderId="0" xfId="73" applyFont="1"/>
    <xf numFmtId="0" fontId="0" fillId="0" borderId="12" xfId="0" applyBorder="1" applyAlignment="1">
      <alignment vertical="center"/>
    </xf>
    <xf numFmtId="169" fontId="57" fillId="0" borderId="4" xfId="0" applyNumberFormat="1" applyFont="1" applyBorder="1" applyAlignment="1">
      <alignment readingOrder="1"/>
    </xf>
    <xf numFmtId="169" fontId="57" fillId="0" borderId="0" xfId="0" applyNumberFormat="1" applyFont="1" applyAlignment="1">
      <alignment readingOrder="1"/>
    </xf>
    <xf numFmtId="169" fontId="57" fillId="0" borderId="0" xfId="1" applyNumberFormat="1" applyFont="1" applyAlignment="1"/>
    <xf numFmtId="3" fontId="57" fillId="0" borderId="2" xfId="0" applyNumberFormat="1" applyFont="1" applyBorder="1" applyAlignment="1">
      <alignment horizontal="right" readingOrder="1"/>
    </xf>
    <xf numFmtId="3" fontId="57" fillId="0" borderId="0" xfId="0" applyNumberFormat="1" applyFont="1" applyAlignment="1">
      <alignment horizontal="right" readingOrder="1"/>
    </xf>
    <xf numFmtId="9" fontId="57" fillId="0" borderId="2" xfId="0" applyNumberFormat="1" applyFont="1" applyBorder="1" applyAlignment="1">
      <alignment horizontal="right" readingOrder="1"/>
    </xf>
    <xf numFmtId="169" fontId="57" fillId="0" borderId="0" xfId="1" applyNumberFormat="1" applyFont="1" applyFill="1" applyAlignment="1"/>
    <xf numFmtId="169" fontId="57" fillId="0" borderId="0" xfId="1" applyNumberFormat="1" applyFont="1" applyFill="1" applyBorder="1" applyAlignment="1">
      <alignment readingOrder="1"/>
    </xf>
    <xf numFmtId="165" fontId="57" fillId="0" borderId="0" xfId="0" applyNumberFormat="1" applyFont="1"/>
    <xf numFmtId="0" fontId="57" fillId="0" borderId="3" xfId="0" applyFont="1" applyBorder="1"/>
    <xf numFmtId="169" fontId="57" fillId="0" borderId="18" xfId="0" applyNumberFormat="1" applyFont="1" applyBorder="1" applyAlignment="1">
      <alignment readingOrder="1"/>
    </xf>
    <xf numFmtId="9" fontId="57" fillId="0" borderId="1" xfId="0" applyNumberFormat="1" applyFont="1" applyBorder="1" applyAlignment="1">
      <alignment readingOrder="1"/>
    </xf>
    <xf numFmtId="0" fontId="88" fillId="0" borderId="12" xfId="11" applyFont="1" applyBorder="1" applyAlignment="1">
      <alignment horizontal="center" vertical="center" wrapText="1"/>
    </xf>
    <xf numFmtId="0" fontId="97" fillId="0" borderId="12" xfId="11" applyFont="1" applyBorder="1" applyAlignment="1">
      <alignment horizontal="center" vertical="center" wrapText="1"/>
    </xf>
    <xf numFmtId="0" fontId="57" fillId="0" borderId="2" xfId="78" applyFont="1" applyBorder="1"/>
    <xf numFmtId="0" fontId="107" fillId="0" borderId="12" xfId="73" applyFont="1" applyBorder="1" applyAlignment="1">
      <alignment horizontal="center" vertical="center" wrapText="1"/>
    </xf>
    <xf numFmtId="169" fontId="57" fillId="0" borderId="30" xfId="0" applyNumberFormat="1" applyFont="1" applyBorder="1" applyAlignment="1">
      <alignment horizontal="right"/>
    </xf>
    <xf numFmtId="169" fontId="57" fillId="0" borderId="36" xfId="0" applyNumberFormat="1" applyFont="1" applyBorder="1" applyAlignment="1">
      <alignment horizontal="right"/>
    </xf>
    <xf numFmtId="0" fontId="87" fillId="0" borderId="0" xfId="0" applyFont="1" applyAlignment="1">
      <alignment horizontal="center" vertical="top" wrapText="1"/>
    </xf>
    <xf numFmtId="17" fontId="57" fillId="0" borderId="6" xfId="0" quotePrefix="1" applyNumberFormat="1" applyFont="1" applyBorder="1" applyAlignment="1">
      <alignment horizontal="center" vertical="center" wrapText="1"/>
    </xf>
    <xf numFmtId="0" fontId="57" fillId="0" borderId="12" xfId="0" applyFont="1" applyBorder="1"/>
    <xf numFmtId="0" fontId="57" fillId="0" borderId="12" xfId="0" applyFont="1" applyBorder="1" applyAlignment="1">
      <alignment vertical="center"/>
    </xf>
    <xf numFmtId="0" fontId="43" fillId="0" borderId="12" xfId="0" applyFont="1" applyBorder="1" applyAlignment="1">
      <alignment horizontal="center" vertical="center"/>
    </xf>
    <xf numFmtId="0" fontId="57" fillId="0" borderId="0" xfId="0" applyFont="1" applyAlignment="1">
      <alignment horizontal="center" vertical="top"/>
    </xf>
    <xf numFmtId="0" fontId="57" fillId="0" borderId="0" xfId="0" applyFont="1" applyAlignment="1">
      <alignment horizontal="right" vertical="top"/>
    </xf>
    <xf numFmtId="0" fontId="47" fillId="0" borderId="0" xfId="0" applyFont="1" applyAlignment="1">
      <alignment vertical="center"/>
    </xf>
    <xf numFmtId="0" fontId="85" fillId="0" borderId="28" xfId="0" applyFont="1" applyBorder="1" applyAlignment="1">
      <alignment horizontal="left" vertical="center" wrapText="1"/>
    </xf>
    <xf numFmtId="0" fontId="47" fillId="0" borderId="0" xfId="0" applyFont="1" applyAlignment="1">
      <alignment horizontal="left" vertical="center" wrapText="1"/>
    </xf>
    <xf numFmtId="0" fontId="85" fillId="0" borderId="32" xfId="0" applyFont="1" applyBorder="1" applyAlignment="1">
      <alignment horizontal="center" vertical="center" wrapText="1"/>
    </xf>
    <xf numFmtId="0" fontId="57" fillId="0" borderId="33" xfId="0" applyFont="1" applyBorder="1" applyAlignment="1">
      <alignment horizontal="left" vertical="top" wrapText="1"/>
    </xf>
    <xf numFmtId="169" fontId="57" fillId="0" borderId="33" xfId="0" applyNumberFormat="1" applyFont="1" applyBorder="1" applyAlignment="1">
      <alignment horizontal="right" vertical="top" wrapText="1"/>
    </xf>
    <xf numFmtId="3" fontId="57" fillId="0" borderId="33" xfId="0" applyNumberFormat="1" applyFont="1" applyBorder="1" applyAlignment="1">
      <alignment vertical="top"/>
    </xf>
    <xf numFmtId="0" fontId="57" fillId="0" borderId="33" xfId="0" applyFont="1" applyBorder="1" applyAlignment="1">
      <alignment vertical="top"/>
    </xf>
    <xf numFmtId="0" fontId="85" fillId="0" borderId="34" xfId="0" applyFont="1" applyBorder="1" applyAlignment="1">
      <alignment horizontal="left" vertical="top" wrapText="1"/>
    </xf>
    <xf numFmtId="169" fontId="85" fillId="0" borderId="34" xfId="0" applyNumberFormat="1" applyFont="1" applyBorder="1" applyAlignment="1">
      <alignment horizontal="right" vertical="top" wrapText="1"/>
    </xf>
    <xf numFmtId="0" fontId="97" fillId="0" borderId="12" xfId="78" applyFont="1" applyBorder="1" applyAlignment="1">
      <alignment horizontal="center" vertical="center"/>
    </xf>
    <xf numFmtId="0" fontId="93" fillId="0" borderId="12" xfId="78" applyFont="1" applyBorder="1" applyAlignment="1">
      <alignment horizontal="center" vertical="center"/>
    </xf>
    <xf numFmtId="0" fontId="88" fillId="0" borderId="12" xfId="78" applyFont="1" applyBorder="1" applyAlignment="1">
      <alignment horizontal="center" vertical="center"/>
    </xf>
    <xf numFmtId="0" fontId="47" fillId="0" borderId="12" xfId="0" applyFont="1" applyBorder="1" applyAlignment="1">
      <alignment horizontal="left" vertical="top"/>
    </xf>
    <xf numFmtId="0" fontId="57"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2" xfId="0" applyFont="1" applyBorder="1" applyAlignment="1">
      <alignment horizontal="center" vertical="top"/>
    </xf>
    <xf numFmtId="169" fontId="46" fillId="0" borderId="9" xfId="0" applyNumberFormat="1" applyFont="1" applyBorder="1" applyAlignment="1">
      <alignment horizontal="center" vertical="top"/>
    </xf>
    <xf numFmtId="169" fontId="46" fillId="0" borderId="10" xfId="0" applyNumberFormat="1" applyFont="1" applyBorder="1" applyAlignment="1">
      <alignment horizontal="center" vertical="top"/>
    </xf>
    <xf numFmtId="169" fontId="46" fillId="0" borderId="5" xfId="0" applyNumberFormat="1" applyFont="1" applyBorder="1" applyAlignment="1">
      <alignment horizontal="center" vertical="top"/>
    </xf>
    <xf numFmtId="169" fontId="85" fillId="0" borderId="2" xfId="1" applyNumberFormat="1" applyFont="1" applyBorder="1" applyAlignment="1">
      <alignment horizontal="right" vertical="top"/>
    </xf>
    <xf numFmtId="169" fontId="85" fillId="0" borderId="4" xfId="1" applyNumberFormat="1" applyFont="1" applyBorder="1" applyAlignment="1">
      <alignment horizontal="right" vertical="top"/>
    </xf>
    <xf numFmtId="169" fontId="85" fillId="0" borderId="2" xfId="0" applyNumberFormat="1" applyFont="1" applyBorder="1" applyAlignment="1">
      <alignment horizontal="right" vertical="top"/>
    </xf>
    <xf numFmtId="169" fontId="85" fillId="0" borderId="4" xfId="0" applyNumberFormat="1" applyFont="1" applyBorder="1" applyAlignment="1">
      <alignment horizontal="right" vertical="top"/>
    </xf>
    <xf numFmtId="169" fontId="85" fillId="0" borderId="0" xfId="0" applyNumberFormat="1" applyFont="1" applyAlignment="1">
      <alignment horizontal="right" vertical="top"/>
    </xf>
    <xf numFmtId="169" fontId="57" fillId="0" borderId="4" xfId="10" applyNumberFormat="1" applyFont="1" applyBorder="1" applyAlignment="1" applyProtection="1">
      <alignment vertical="top"/>
    </xf>
    <xf numFmtId="169" fontId="57" fillId="0" borderId="4" xfId="1" applyNumberFormat="1" applyFont="1" applyBorder="1" applyAlignment="1">
      <alignment vertical="top"/>
    </xf>
    <xf numFmtId="169" fontId="57" fillId="0" borderId="0" xfId="0" applyNumberFormat="1" applyFont="1" applyAlignment="1">
      <alignment horizontal="right" vertical="top"/>
    </xf>
    <xf numFmtId="169" fontId="57" fillId="0" borderId="0" xfId="1" applyNumberFormat="1" applyFont="1" applyBorder="1" applyAlignment="1">
      <alignment horizontal="right" vertical="top"/>
    </xf>
    <xf numFmtId="169" fontId="57" fillId="0" borderId="0" xfId="10" applyNumberFormat="1" applyFont="1" applyBorder="1" applyAlignment="1" applyProtection="1">
      <alignment vertical="top"/>
    </xf>
    <xf numFmtId="169" fontId="57" fillId="0" borderId="2" xfId="10" applyNumberFormat="1" applyFont="1" applyBorder="1" applyAlignment="1" applyProtection="1">
      <alignment vertical="top"/>
    </xf>
    <xf numFmtId="0" fontId="57" fillId="0" borderId="4" xfId="0" applyFont="1" applyBorder="1" applyAlignment="1">
      <alignment vertical="top"/>
    </xf>
    <xf numFmtId="169" fontId="85" fillId="0" borderId="2" xfId="10" applyNumberFormat="1" applyFont="1" applyBorder="1" applyAlignment="1" applyProtection="1">
      <alignment vertical="top"/>
    </xf>
    <xf numFmtId="169" fontId="85" fillId="0" borderId="4" xfId="1" applyNumberFormat="1" applyFont="1" applyBorder="1" applyAlignment="1">
      <alignment vertical="top"/>
    </xf>
    <xf numFmtId="169" fontId="85" fillId="0" borderId="0" xfId="0" applyNumberFormat="1" applyFont="1" applyAlignment="1">
      <alignment vertical="top"/>
    </xf>
    <xf numFmtId="169" fontId="85" fillId="0" borderId="2" xfId="0" applyNumberFormat="1" applyFont="1" applyBorder="1" applyAlignment="1">
      <alignment vertical="top"/>
    </xf>
    <xf numFmtId="169" fontId="85" fillId="0" borderId="0" xfId="1" applyNumberFormat="1" applyFont="1" applyBorder="1" applyAlignment="1">
      <alignment horizontal="right" vertical="top"/>
    </xf>
    <xf numFmtId="169" fontId="85" fillId="0" borderId="0" xfId="10" applyNumberFormat="1" applyFont="1" applyBorder="1" applyAlignment="1" applyProtection="1">
      <alignment vertical="top"/>
    </xf>
    <xf numFmtId="0" fontId="57" fillId="0" borderId="4" xfId="0" applyFont="1" applyBorder="1" applyAlignment="1">
      <alignment horizontal="left" vertical="top"/>
    </xf>
    <xf numFmtId="169" fontId="57" fillId="0" borderId="2" xfId="0" applyNumberFormat="1" applyFont="1" applyBorder="1" applyAlignment="1">
      <alignment horizontal="right" vertical="top"/>
    </xf>
    <xf numFmtId="169" fontId="57" fillId="0" borderId="4" xfId="0" applyNumberFormat="1" applyFont="1" applyBorder="1" applyAlignment="1">
      <alignment horizontal="right" vertical="top"/>
    </xf>
    <xf numFmtId="0" fontId="57" fillId="0" borderId="18" xfId="0" applyFont="1" applyBorder="1" applyAlignment="1">
      <alignment vertical="top"/>
    </xf>
    <xf numFmtId="169" fontId="85" fillId="0" borderId="30" xfId="0" applyNumberFormat="1" applyFont="1" applyBorder="1" applyAlignment="1">
      <alignment vertical="top"/>
    </xf>
    <xf numFmtId="169" fontId="85" fillId="0" borderId="31" xfId="0" applyNumberFormat="1" applyFont="1" applyBorder="1" applyAlignment="1">
      <alignment horizontal="right" vertical="top"/>
    </xf>
    <xf numFmtId="169" fontId="85" fillId="0" borderId="30" xfId="0" applyNumberFormat="1" applyFont="1" applyBorder="1" applyAlignment="1">
      <alignment horizontal="right" vertical="top"/>
    </xf>
    <xf numFmtId="169" fontId="85" fillId="0" borderId="36" xfId="0" applyNumberFormat="1" applyFont="1" applyBorder="1" applyAlignment="1">
      <alignment horizontal="right" vertical="top"/>
    </xf>
    <xf numFmtId="3" fontId="57" fillId="0" borderId="2" xfId="1" applyNumberFormat="1" applyFont="1" applyBorder="1"/>
    <xf numFmtId="0" fontId="43" fillId="0" borderId="12" xfId="0" applyFont="1" applyBorder="1" applyAlignment="1">
      <alignment horizontal="right" vertical="top"/>
    </xf>
    <xf numFmtId="0" fontId="44" fillId="0" borderId="0" xfId="0" applyFont="1" applyAlignment="1">
      <alignment vertical="center"/>
    </xf>
    <xf numFmtId="0" fontId="88" fillId="0" borderId="4" xfId="0" applyFont="1" applyBorder="1" applyAlignment="1">
      <alignment horizontal="center" vertical="center"/>
    </xf>
    <xf numFmtId="0" fontId="88" fillId="0" borderId="0" xfId="0" applyFont="1" applyAlignment="1">
      <alignment horizontal="center" vertical="center"/>
    </xf>
    <xf numFmtId="0" fontId="57" fillId="0" borderId="18" xfId="0" applyFont="1" applyBorder="1" applyAlignment="1">
      <alignment vertical="center"/>
    </xf>
    <xf numFmtId="0" fontId="57" fillId="0" borderId="16" xfId="0" applyFont="1" applyBorder="1" applyAlignment="1">
      <alignment vertical="center"/>
    </xf>
    <xf numFmtId="17" fontId="57" fillId="0" borderId="18" xfId="0" quotePrefix="1" applyNumberFormat="1" applyFont="1" applyBorder="1" applyAlignment="1">
      <alignment horizontal="center" vertical="center"/>
    </xf>
    <xf numFmtId="17" fontId="57" fillId="0" borderId="15" xfId="0" quotePrefix="1" applyNumberFormat="1" applyFont="1" applyBorder="1" applyAlignment="1">
      <alignment horizontal="center" vertical="center" wrapText="1"/>
    </xf>
    <xf numFmtId="17" fontId="57" fillId="0" borderId="16" xfId="0" quotePrefix="1" applyNumberFormat="1" applyFont="1" applyBorder="1" applyAlignment="1">
      <alignment horizontal="center" vertical="center" wrapText="1"/>
    </xf>
    <xf numFmtId="15" fontId="46" fillId="0" borderId="18" xfId="0" applyNumberFormat="1" applyFont="1" applyBorder="1" applyAlignment="1">
      <alignment horizontal="center" vertical="center"/>
    </xf>
    <xf numFmtId="15" fontId="59" fillId="0" borderId="16" xfId="0" applyNumberFormat="1" applyFont="1" applyBorder="1" applyAlignment="1">
      <alignment horizontal="center" vertical="center"/>
    </xf>
    <xf numFmtId="15" fontId="59"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7" fillId="0" borderId="18" xfId="0" applyFont="1" applyBorder="1" applyAlignment="1">
      <alignment horizontal="center" vertical="center"/>
    </xf>
    <xf numFmtId="0" fontId="57" fillId="0" borderId="16" xfId="0" applyFont="1" applyBorder="1" applyAlignment="1">
      <alignment horizontal="center" vertical="center"/>
    </xf>
    <xf numFmtId="0" fontId="57" fillId="0" borderId="4" xfId="0" applyFont="1" applyBorder="1" applyAlignment="1">
      <alignment vertical="center"/>
    </xf>
    <xf numFmtId="0" fontId="57" fillId="0" borderId="6" xfId="0" applyFont="1" applyBorder="1" applyAlignment="1">
      <alignment vertical="center"/>
    </xf>
    <xf numFmtId="0" fontId="90" fillId="0" borderId="0" xfId="0" applyFont="1" applyAlignment="1">
      <alignment horizontal="center" vertical="center"/>
    </xf>
    <xf numFmtId="165" fontId="57" fillId="0" borderId="4" xfId="0" applyNumberFormat="1" applyFont="1" applyBorder="1" applyAlignment="1">
      <alignment vertical="center"/>
    </xf>
    <xf numFmtId="165" fontId="83" fillId="0" borderId="6" xfId="0" applyNumberFormat="1" applyFont="1" applyBorder="1" applyAlignment="1">
      <alignment vertical="center"/>
    </xf>
    <xf numFmtId="165" fontId="83" fillId="0" borderId="2" xfId="0" applyNumberFormat="1" applyFont="1" applyBorder="1" applyAlignment="1">
      <alignment vertical="center"/>
    </xf>
    <xf numFmtId="3" fontId="57" fillId="0" borderId="4" xfId="1" quotePrefix="1" applyNumberFormat="1" applyFont="1" applyFill="1" applyBorder="1" applyAlignment="1">
      <alignment vertical="center" readingOrder="2"/>
    </xf>
    <xf numFmtId="3" fontId="57" fillId="0" borderId="0" xfId="1" quotePrefix="1" applyNumberFormat="1" applyFont="1" applyFill="1" applyBorder="1" applyAlignment="1">
      <alignment vertical="center" readingOrder="2"/>
    </xf>
    <xf numFmtId="3" fontId="57" fillId="0" borderId="4" xfId="1" applyNumberFormat="1" applyFont="1" applyBorder="1" applyAlignment="1">
      <alignment horizontal="right" vertical="center" readingOrder="2"/>
    </xf>
    <xf numFmtId="3" fontId="83" fillId="0" borderId="0" xfId="1" applyNumberFormat="1" applyFont="1" applyFill="1" applyBorder="1" applyAlignment="1">
      <alignment horizontal="right" vertical="center" readingOrder="2"/>
    </xf>
    <xf numFmtId="9" fontId="91" fillId="0" borderId="2" xfId="14" applyFont="1" applyFill="1" applyBorder="1" applyAlignment="1">
      <alignment horizontal="right" vertical="center" readingOrder="2"/>
    </xf>
    <xf numFmtId="3" fontId="57" fillId="0" borderId="4" xfId="1" applyNumberFormat="1" applyFont="1" applyFill="1" applyBorder="1" applyAlignment="1">
      <alignment horizontal="right" vertical="center" readingOrder="2"/>
    </xf>
    <xf numFmtId="169" fontId="57" fillId="0" borderId="0" xfId="0" applyNumberFormat="1" applyFont="1" applyAlignment="1">
      <alignment vertical="center"/>
    </xf>
    <xf numFmtId="3" fontId="57" fillId="0" borderId="0" xfId="0" applyNumberFormat="1" applyFont="1" applyAlignment="1">
      <alignment vertical="center"/>
    </xf>
    <xf numFmtId="3" fontId="83" fillId="0" borderId="6" xfId="1" applyNumberFormat="1" applyFont="1" applyFill="1" applyBorder="1" applyAlignment="1">
      <alignment horizontal="right" vertical="center" readingOrder="2"/>
    </xf>
    <xf numFmtId="169" fontId="57" fillId="0" borderId="0" xfId="1" quotePrefix="1" applyNumberFormat="1" applyFont="1" applyFill="1" applyBorder="1" applyAlignment="1">
      <alignment vertical="center"/>
    </xf>
    <xf numFmtId="3" fontId="57" fillId="0" borderId="0" xfId="1" quotePrefix="1" applyNumberFormat="1" applyFont="1" applyFill="1" applyBorder="1" applyAlignment="1">
      <alignment horizontal="right" vertical="center" readingOrder="2"/>
    </xf>
    <xf numFmtId="0" fontId="57" fillId="0" borderId="6" xfId="0" applyFont="1" applyBorder="1" applyAlignment="1">
      <alignment horizontal="left" vertical="center" wrapText="1"/>
    </xf>
    <xf numFmtId="3" fontId="57" fillId="0" borderId="15" xfId="0" applyNumberFormat="1" applyFont="1" applyBorder="1" applyAlignment="1">
      <alignment vertical="center" readingOrder="2"/>
    </xf>
    <xf numFmtId="3" fontId="57" fillId="0" borderId="18" xfId="1" applyNumberFormat="1" applyFont="1" applyFill="1" applyBorder="1" applyAlignment="1">
      <alignment horizontal="right" vertical="center" readingOrder="2"/>
    </xf>
    <xf numFmtId="3" fontId="83" fillId="0" borderId="16" xfId="1" applyNumberFormat="1" applyFont="1" applyFill="1" applyBorder="1" applyAlignment="1">
      <alignment horizontal="right" vertical="center" readingOrder="2"/>
    </xf>
    <xf numFmtId="9" fontId="91" fillId="0" borderId="1" xfId="14" applyFont="1" applyFill="1" applyBorder="1" applyAlignment="1">
      <alignment horizontal="right" vertical="center" readingOrder="2"/>
    </xf>
    <xf numFmtId="3" fontId="83" fillId="0" borderId="6" xfId="1" applyNumberFormat="1" applyFont="1" applyBorder="1" applyAlignment="1">
      <alignment horizontal="right" vertical="center" readingOrder="2"/>
    </xf>
    <xf numFmtId="9" fontId="91" fillId="0" borderId="2" xfId="14" applyFont="1" applyBorder="1" applyAlignment="1">
      <alignment horizontal="right" vertical="center" readingOrder="2"/>
    </xf>
    <xf numFmtId="0" fontId="57" fillId="0" borderId="4" xfId="0" applyFont="1" applyBorder="1" applyAlignment="1">
      <alignment horizontal="left" vertical="center"/>
    </xf>
    <xf numFmtId="0" fontId="57" fillId="0" borderId="0" xfId="0" applyFont="1" applyAlignment="1">
      <alignment horizontal="left" vertical="center" wrapText="1"/>
    </xf>
    <xf numFmtId="0" fontId="57" fillId="0" borderId="15" xfId="0" applyFont="1" applyBorder="1" applyAlignment="1">
      <alignment vertical="center"/>
    </xf>
    <xf numFmtId="3" fontId="57" fillId="0" borderId="18" xfId="1" quotePrefix="1" applyNumberFormat="1" applyFont="1" applyFill="1" applyBorder="1" applyAlignment="1">
      <alignment vertical="center" readingOrder="2"/>
    </xf>
    <xf numFmtId="3" fontId="83" fillId="0" borderId="16" xfId="1" applyNumberFormat="1" applyFont="1" applyBorder="1" applyAlignment="1">
      <alignment horizontal="right" vertical="center" readingOrder="2"/>
    </xf>
    <xf numFmtId="9" fontId="91" fillId="0" borderId="1" xfId="14" applyFont="1" applyBorder="1" applyAlignment="1">
      <alignment horizontal="right" vertical="center" readingOrder="2"/>
    </xf>
    <xf numFmtId="165" fontId="57" fillId="0" borderId="0" xfId="1" applyNumberFormat="1" applyFont="1" applyAlignment="1">
      <alignment vertical="center"/>
    </xf>
    <xf numFmtId="3" fontId="83" fillId="0" borderId="0" xfId="0" applyNumberFormat="1" applyFont="1" applyAlignment="1">
      <alignment vertical="center"/>
    </xf>
    <xf numFmtId="3" fontId="57" fillId="0" borderId="0" xfId="0" applyNumberFormat="1" applyFont="1" applyAlignment="1">
      <alignment horizontal="right" vertical="center" readingOrder="2"/>
    </xf>
    <xf numFmtId="4" fontId="83" fillId="0" borderId="0" xfId="0" applyNumberFormat="1" applyFont="1" applyAlignment="1">
      <alignment horizontal="right" vertical="center" readingOrder="2"/>
    </xf>
    <xf numFmtId="173" fontId="57" fillId="0" borderId="0" xfId="0" applyNumberFormat="1" applyFont="1" applyAlignment="1">
      <alignment horizontal="right" vertical="center" readingOrder="2"/>
    </xf>
    <xf numFmtId="171" fontId="57" fillId="0" borderId="0" xfId="0" applyNumberFormat="1" applyFont="1" applyAlignment="1">
      <alignment vertical="center"/>
    </xf>
    <xf numFmtId="170" fontId="57" fillId="0" borderId="0" xfId="0" applyNumberFormat="1" applyFont="1" applyAlignment="1">
      <alignment vertical="center"/>
    </xf>
    <xf numFmtId="0" fontId="83" fillId="0" borderId="0" xfId="0" applyFont="1" applyAlignment="1">
      <alignment vertical="center"/>
    </xf>
    <xf numFmtId="0" fontId="57" fillId="0" borderId="4" xfId="78" applyFont="1" applyBorder="1" applyAlignment="1">
      <alignment horizontal="left" vertical="top" indent="1"/>
    </xf>
    <xf numFmtId="0" fontId="57" fillId="0" borderId="2" xfId="0" applyFont="1" applyBorder="1" applyAlignment="1">
      <alignment horizontal="left" vertical="top" indent="1"/>
    </xf>
    <xf numFmtId="0" fontId="57" fillId="0" borderId="4" xfId="0" applyFont="1" applyBorder="1" applyAlignment="1">
      <alignment horizontal="left" vertical="top" indent="1"/>
    </xf>
    <xf numFmtId="3" fontId="57" fillId="0" borderId="36" xfId="1" quotePrefix="1" applyNumberFormat="1" applyFont="1" applyFill="1" applyBorder="1" applyAlignment="1">
      <alignment vertical="center" readingOrder="2"/>
    </xf>
    <xf numFmtId="169" fontId="57" fillId="0" borderId="36" xfId="0" applyNumberFormat="1" applyFont="1" applyBorder="1" applyAlignment="1">
      <alignment readingOrder="1"/>
    </xf>
    <xf numFmtId="169" fontId="85" fillId="0" borderId="36" xfId="0" applyNumberFormat="1" applyFont="1" applyBorder="1" applyAlignment="1">
      <alignment vertical="top"/>
    </xf>
    <xf numFmtId="166" fontId="53" fillId="0" borderId="15" xfId="0" applyNumberFormat="1" applyFont="1" applyBorder="1" applyAlignment="1">
      <alignment horizontal="right" vertical="center"/>
    </xf>
    <xf numFmtId="175" fontId="44" fillId="0" borderId="0" xfId="1951" applyNumberFormat="1" applyFont="1"/>
    <xf numFmtId="3" fontId="104" fillId="0" borderId="28" xfId="0" applyNumberFormat="1" applyFont="1" applyBorder="1" applyAlignment="1">
      <alignment horizontal="right" wrapText="1"/>
    </xf>
    <xf numFmtId="0" fontId="47" fillId="0" borderId="10" xfId="0" applyFont="1" applyBorder="1" applyAlignment="1">
      <alignment horizontal="left" vertical="center"/>
    </xf>
    <xf numFmtId="0" fontId="47" fillId="0" borderId="31" xfId="0" applyFont="1" applyBorder="1" applyAlignment="1">
      <alignment horizontal="left" vertical="center"/>
    </xf>
    <xf numFmtId="17" fontId="57" fillId="0" borderId="13" xfId="0" quotePrefix="1" applyNumberFormat="1" applyFont="1" applyBorder="1" applyAlignment="1">
      <alignment horizontal="right" vertical="center"/>
    </xf>
    <xf numFmtId="17" fontId="57" fillId="0" borderId="14" xfId="0" quotePrefix="1" applyNumberFormat="1" applyFont="1" applyBorder="1" applyAlignment="1">
      <alignment horizontal="right" vertical="center"/>
    </xf>
    <xf numFmtId="0" fontId="47" fillId="0" borderId="2" xfId="0" applyFont="1" applyBorder="1" applyAlignment="1">
      <alignment horizontal="left" vertical="center"/>
    </xf>
    <xf numFmtId="0" fontId="47" fillId="0" borderId="12" xfId="0" applyFont="1" applyBorder="1" applyAlignment="1">
      <alignment horizontal="left" vertical="center"/>
    </xf>
    <xf numFmtId="9" fontId="57" fillId="0" borderId="2" xfId="14" applyFont="1" applyBorder="1" applyAlignment="1">
      <alignment horizontal="right" vertical="center"/>
    </xf>
    <xf numFmtId="3" fontId="57" fillId="0" borderId="2" xfId="0" applyNumberFormat="1" applyFont="1" applyBorder="1" applyAlignment="1">
      <alignment horizontal="right" vertical="center"/>
    </xf>
    <xf numFmtId="3" fontId="57" fillId="0" borderId="2" xfId="0" applyNumberFormat="1" applyFont="1" applyBorder="1" applyAlignment="1">
      <alignment horizontal="right" vertical="top" readingOrder="1"/>
    </xf>
    <xf numFmtId="3" fontId="57" fillId="0" borderId="0" xfId="0" applyNumberFormat="1" applyFont="1" applyAlignment="1">
      <alignment horizontal="right" vertical="top" readingOrder="1"/>
    </xf>
    <xf numFmtId="9" fontId="57" fillId="0" borderId="2" xfId="0" applyNumberFormat="1" applyFont="1" applyBorder="1" applyAlignment="1">
      <alignment horizontal="right" vertical="top" readingOrder="1"/>
    </xf>
    <xf numFmtId="165" fontId="57" fillId="0" borderId="0" xfId="0" applyNumberFormat="1" applyFont="1" applyAlignment="1">
      <alignment horizontal="right" vertical="top"/>
    </xf>
    <xf numFmtId="3" fontId="57" fillId="0" borderId="31" xfId="0" applyNumberFormat="1" applyFont="1" applyBorder="1" applyAlignment="1">
      <alignment horizontal="right" vertical="top" readingOrder="1"/>
    </xf>
    <xf numFmtId="3" fontId="57" fillId="0" borderId="8" xfId="0" applyNumberFormat="1" applyFont="1" applyBorder="1" applyAlignment="1">
      <alignment horizontal="right" vertical="top" readingOrder="1"/>
    </xf>
    <xf numFmtId="9" fontId="57" fillId="0" borderId="17" xfId="0" applyNumberFormat="1" applyFont="1" applyBorder="1" applyAlignment="1">
      <alignment horizontal="right" vertical="top" readingOrder="1"/>
    </xf>
    <xf numFmtId="0" fontId="44" fillId="0" borderId="12" xfId="0" applyFont="1" applyBorder="1" applyAlignment="1">
      <alignment vertical="top"/>
    </xf>
    <xf numFmtId="0" fontId="43" fillId="0" borderId="1" xfId="0" applyFont="1" applyBorder="1" applyAlignment="1">
      <alignment horizontal="center" vertical="top"/>
    </xf>
    <xf numFmtId="0" fontId="43" fillId="0" borderId="1" xfId="0" applyFont="1" applyBorder="1" applyAlignment="1">
      <alignment horizontal="center" vertical="top" wrapText="1"/>
    </xf>
    <xf numFmtId="0" fontId="88" fillId="0" borderId="10" xfId="0" applyFont="1" applyBorder="1" applyAlignment="1">
      <alignment vertical="top"/>
    </xf>
    <xf numFmtId="0" fontId="88" fillId="0" borderId="4" xfId="0" applyFont="1" applyBorder="1" applyAlignment="1">
      <alignment horizontal="center" vertical="top"/>
    </xf>
    <xf numFmtId="0" fontId="88" fillId="0" borderId="0" xfId="0" applyFont="1" applyAlignment="1">
      <alignment horizontal="center" vertical="top"/>
    </xf>
    <xf numFmtId="14" fontId="88" fillId="0" borderId="0" xfId="0" quotePrefix="1" applyNumberFormat="1" applyFont="1" applyAlignment="1">
      <alignment horizontal="center" vertical="top"/>
    </xf>
    <xf numFmtId="0" fontId="57" fillId="0" borderId="6" xfId="0" applyFont="1" applyBorder="1" applyAlignment="1">
      <alignment vertical="top"/>
    </xf>
    <xf numFmtId="0" fontId="57" fillId="0" borderId="10" xfId="0" applyFont="1" applyBorder="1" applyAlignment="1">
      <alignment horizontal="center" vertical="top"/>
    </xf>
    <xf numFmtId="0" fontId="57" fillId="0" borderId="6" xfId="0" applyFont="1" applyBorder="1" applyAlignment="1">
      <alignment horizontal="center" vertical="top"/>
    </xf>
    <xf numFmtId="0" fontId="88" fillId="0" borderId="2" xfId="0" applyFont="1" applyBorder="1" applyAlignment="1">
      <alignment horizontal="center" vertical="top"/>
    </xf>
    <xf numFmtId="0" fontId="88" fillId="0" borderId="6" xfId="0" applyFont="1" applyBorder="1" applyAlignment="1">
      <alignment horizontal="center" vertical="top"/>
    </xf>
    <xf numFmtId="0" fontId="88" fillId="0" borderId="0" xfId="0" applyFont="1" applyAlignment="1">
      <alignment vertical="top"/>
    </xf>
    <xf numFmtId="3" fontId="57" fillId="0" borderId="6" xfId="10" applyNumberFormat="1" applyFont="1" applyBorder="1" applyAlignment="1" applyProtection="1">
      <alignment horizontal="right" vertical="top"/>
    </xf>
    <xf numFmtId="3" fontId="57" fillId="0" borderId="6" xfId="10" applyNumberFormat="1" applyFont="1" applyFill="1" applyBorder="1" applyAlignment="1" applyProtection="1">
      <alignment horizontal="right" vertical="top"/>
    </xf>
    <xf numFmtId="0" fontId="57" fillId="0" borderId="1" xfId="0" applyFont="1" applyBorder="1" applyAlignment="1">
      <alignment vertical="top"/>
    </xf>
    <xf numFmtId="166" fontId="43" fillId="0" borderId="12" xfId="0" applyNumberFormat="1" applyFont="1" applyBorder="1" applyAlignment="1">
      <alignment horizontal="center" vertical="center" wrapText="1"/>
    </xf>
    <xf numFmtId="0" fontId="57" fillId="0" borderId="36" xfId="0" applyFont="1" applyBorder="1" applyAlignment="1">
      <alignment horizontal="right" vertical="center"/>
    </xf>
    <xf numFmtId="3" fontId="57" fillId="0" borderId="4" xfId="0" applyNumberFormat="1" applyFont="1" applyBorder="1" applyAlignment="1">
      <alignment horizontal="right" vertical="top" readingOrder="1"/>
    </xf>
    <xf numFmtId="169" fontId="57" fillId="0" borderId="0" xfId="1" applyNumberFormat="1" applyFont="1" applyAlignment="1">
      <alignment horizontal="right" vertical="top"/>
    </xf>
    <xf numFmtId="168" fontId="57" fillId="0" borderId="0" xfId="0" applyNumberFormat="1" applyFont="1" applyAlignment="1">
      <alignment horizontal="right" vertical="top" readingOrder="1"/>
    </xf>
    <xf numFmtId="37" fontId="57" fillId="0" borderId="0" xfId="1" applyNumberFormat="1" applyFont="1" applyFill="1" applyAlignment="1">
      <alignment horizontal="right" vertical="top"/>
    </xf>
    <xf numFmtId="165" fontId="57" fillId="0" borderId="0" xfId="1" applyNumberFormat="1" applyFont="1" applyFill="1" applyBorder="1" applyAlignment="1">
      <alignment horizontal="right" vertical="top" readingOrder="1"/>
    </xf>
    <xf numFmtId="3" fontId="57" fillId="0" borderId="18" xfId="0" applyNumberFormat="1" applyFont="1" applyBorder="1" applyAlignment="1">
      <alignment horizontal="right" vertical="top" readingOrder="1"/>
    </xf>
    <xf numFmtId="3" fontId="57" fillId="0" borderId="0" xfId="0" applyNumberFormat="1" applyFont="1" applyAlignment="1">
      <alignment horizontal="right" vertical="center"/>
    </xf>
    <xf numFmtId="169" fontId="57" fillId="0" borderId="4" xfId="0" applyNumberFormat="1" applyFont="1" applyBorder="1" applyAlignment="1">
      <alignment horizontal="right" vertical="center"/>
    </xf>
    <xf numFmtId="169" fontId="57" fillId="0" borderId="30" xfId="0" applyNumberFormat="1" applyFont="1" applyBorder="1" applyAlignment="1">
      <alignment horizontal="right" vertical="center"/>
    </xf>
    <xf numFmtId="169" fontId="57" fillId="0" borderId="36" xfId="0" applyNumberFormat="1" applyFont="1" applyBorder="1" applyAlignment="1">
      <alignment horizontal="right" vertical="center"/>
    </xf>
    <xf numFmtId="0" fontId="85" fillId="0" borderId="28" xfId="0" applyFont="1" applyBorder="1" applyAlignment="1">
      <alignment horizontal="center" vertical="center" wrapText="1"/>
    </xf>
    <xf numFmtId="14" fontId="57" fillId="0" borderId="0" xfId="0" applyNumberFormat="1" applyFont="1" applyAlignment="1">
      <alignment vertical="top"/>
    </xf>
    <xf numFmtId="3" fontId="57" fillId="0" borderId="36" xfId="0" applyNumberFormat="1" applyFont="1" applyBorder="1" applyAlignment="1">
      <alignment horizontal="right" vertical="center"/>
    </xf>
    <xf numFmtId="3" fontId="53" fillId="0" borderId="0" xfId="0" applyNumberFormat="1" applyFont="1"/>
    <xf numFmtId="169" fontId="116" fillId="0" borderId="0" xfId="0" applyNumberFormat="1" applyFont="1"/>
    <xf numFmtId="3" fontId="57" fillId="0" borderId="0" xfId="0" applyNumberFormat="1" applyFont="1" applyAlignment="1">
      <alignment vertical="center" readingOrder="2"/>
    </xf>
    <xf numFmtId="9" fontId="91" fillId="0" borderId="6" xfId="14" applyFont="1" applyFill="1" applyBorder="1" applyAlignment="1">
      <alignment horizontal="right" vertical="center" readingOrder="2"/>
    </xf>
    <xf numFmtId="3" fontId="57" fillId="0" borderId="7" xfId="0" applyNumberFormat="1" applyFont="1" applyBorder="1" applyAlignment="1">
      <alignment vertical="center" readingOrder="2"/>
    </xf>
    <xf numFmtId="169" fontId="57" fillId="0" borderId="0" xfId="1" quotePrefix="1" applyNumberFormat="1" applyFont="1" applyFill="1" applyBorder="1" applyAlignment="1">
      <alignment vertical="center" readingOrder="2"/>
    </xf>
    <xf numFmtId="15" fontId="59" fillId="0" borderId="0" xfId="0" applyNumberFormat="1" applyFont="1" applyAlignment="1">
      <alignment horizontal="center" vertical="center"/>
    </xf>
    <xf numFmtId="0" fontId="57" fillId="0" borderId="0" xfId="0" applyFont="1" applyAlignment="1">
      <alignment horizontal="center" vertical="center" wrapText="1"/>
    </xf>
    <xf numFmtId="0" fontId="81" fillId="0" borderId="0" xfId="0" applyFont="1" applyAlignment="1">
      <alignment horizontal="center" wrapText="1"/>
    </xf>
    <xf numFmtId="165" fontId="88" fillId="0" borderId="0" xfId="0" applyNumberFormat="1" applyFont="1" applyAlignment="1">
      <alignment horizontal="center" vertical="center"/>
    </xf>
    <xf numFmtId="165" fontId="83" fillId="0" borderId="0" xfId="0" applyNumberFormat="1" applyFont="1" applyAlignment="1">
      <alignment vertical="center"/>
    </xf>
    <xf numFmtId="9" fontId="91" fillId="0" borderId="0" xfId="14" applyFont="1" applyFill="1" applyBorder="1" applyAlignment="1">
      <alignment horizontal="right" vertical="center" readingOrder="2"/>
    </xf>
    <xf numFmtId="165" fontId="93" fillId="0" borderId="0" xfId="0" applyNumberFormat="1" applyFont="1" applyAlignment="1">
      <alignment horizontal="center" vertical="center"/>
    </xf>
    <xf numFmtId="9" fontId="91" fillId="0" borderId="0" xfId="14" applyFont="1" applyBorder="1" applyAlignment="1">
      <alignment horizontal="right" vertical="center" readingOrder="2"/>
    </xf>
    <xf numFmtId="9" fontId="57" fillId="0" borderId="0" xfId="14" applyFont="1" applyBorder="1" applyAlignment="1">
      <alignment vertical="center" readingOrder="2"/>
    </xf>
    <xf numFmtId="1" fontId="57" fillId="0" borderId="0" xfId="14" applyNumberFormat="1" applyFont="1" applyBorder="1" applyAlignment="1">
      <alignment vertical="center" readingOrder="2"/>
    </xf>
    <xf numFmtId="0" fontId="57" fillId="0" borderId="10" xfId="0" applyFont="1" applyBorder="1" applyAlignment="1">
      <alignment horizontal="center" vertical="top" wrapText="1"/>
    </xf>
    <xf numFmtId="0" fontId="85" fillId="0" borderId="12" xfId="0" applyFont="1" applyBorder="1" applyAlignment="1">
      <alignment horizontal="left" vertical="center"/>
    </xf>
    <xf numFmtId="0" fontId="78" fillId="0" borderId="0" xfId="0" applyFont="1" applyAlignment="1">
      <alignment horizontal="left" vertical="top" wrapText="1"/>
    </xf>
    <xf numFmtId="3" fontId="98" fillId="0" borderId="2" xfId="11" applyNumberFormat="1" applyFont="1" applyBorder="1" applyAlignment="1">
      <alignment vertical="center"/>
    </xf>
    <xf numFmtId="169" fontId="114" fillId="0" borderId="2" xfId="1" applyNumberFormat="1" applyFont="1" applyFill="1" applyBorder="1" applyAlignment="1">
      <alignment vertical="center"/>
    </xf>
    <xf numFmtId="0" fontId="44" fillId="0" borderId="31" xfId="0" applyFont="1" applyBorder="1"/>
    <xf numFmtId="0" fontId="53" fillId="0" borderId="12" xfId="0" applyFont="1" applyBorder="1" applyAlignment="1">
      <alignment horizontal="center" vertical="center"/>
    </xf>
    <xf numFmtId="166" fontId="53" fillId="0" borderId="12" xfId="0" applyNumberFormat="1" applyFont="1" applyBorder="1" applyAlignment="1">
      <alignment horizontal="center" vertical="center" wrapText="1"/>
    </xf>
    <xf numFmtId="14" fontId="53" fillId="0" borderId="12" xfId="0" applyNumberFormat="1" applyFont="1" applyBorder="1" applyAlignment="1">
      <alignment horizontal="center" vertical="center"/>
    </xf>
    <xf numFmtId="0" fontId="43" fillId="0" borderId="31" xfId="0" applyFont="1" applyBorder="1" applyAlignment="1">
      <alignment horizontal="center" vertical="center" wrapText="1"/>
    </xf>
    <xf numFmtId="169" fontId="57" fillId="0" borderId="0" xfId="0" applyNumberFormat="1" applyFont="1" applyAlignment="1">
      <alignment horizontal="right" vertical="center"/>
    </xf>
    <xf numFmtId="17" fontId="57" fillId="0" borderId="11" xfId="0" quotePrefix="1" applyNumberFormat="1" applyFont="1" applyBorder="1" applyAlignment="1">
      <alignment horizontal="center" vertical="center" wrapText="1"/>
    </xf>
    <xf numFmtId="0" fontId="88" fillId="0" borderId="31" xfId="0" applyFont="1" applyBorder="1" applyAlignment="1">
      <alignment horizontal="left" vertical="center"/>
    </xf>
    <xf numFmtId="3" fontId="57" fillId="0" borderId="31" xfId="0" applyNumberFormat="1" applyFont="1" applyBorder="1" applyAlignment="1">
      <alignment vertical="center"/>
    </xf>
    <xf numFmtId="169" fontId="57" fillId="0" borderId="2" xfId="0" applyNumberFormat="1" applyFont="1" applyBorder="1" applyAlignment="1">
      <alignment horizontal="right" vertical="top" wrapText="1"/>
    </xf>
    <xf numFmtId="0" fontId="88" fillId="0" borderId="2" xfId="0" applyFont="1" applyBorder="1" applyAlignment="1">
      <alignment horizontal="left" vertical="center"/>
    </xf>
    <xf numFmtId="3" fontId="57" fillId="0" borderId="30" xfId="0" applyNumberFormat="1" applyFont="1" applyBorder="1" applyAlignment="1">
      <alignment horizontal="right" vertical="center"/>
    </xf>
    <xf numFmtId="3" fontId="57" fillId="0" borderId="33" xfId="0" applyNumberFormat="1" applyFont="1" applyBorder="1"/>
    <xf numFmtId="0" fontId="57" fillId="0" borderId="33" xfId="0" applyFont="1" applyBorder="1"/>
    <xf numFmtId="0" fontId="0" fillId="0" borderId="33" xfId="0" applyBorder="1"/>
    <xf numFmtId="3" fontId="106" fillId="0" borderId="28" xfId="0" applyNumberFormat="1" applyFont="1" applyBorder="1" applyAlignment="1">
      <alignment horizontal="right" wrapText="1"/>
    </xf>
    <xf numFmtId="169" fontId="85" fillId="0" borderId="2" xfId="0" applyNumberFormat="1" applyFont="1" applyBorder="1"/>
    <xf numFmtId="169" fontId="57" fillId="0" borderId="2" xfId="0" applyNumberFormat="1" applyFont="1" applyBorder="1"/>
    <xf numFmtId="169" fontId="57" fillId="0" borderId="0" xfId="0" quotePrefix="1" applyNumberFormat="1" applyFont="1" applyAlignment="1">
      <alignment horizontal="right" vertical="center" wrapText="1"/>
    </xf>
    <xf numFmtId="17" fontId="57" fillId="0" borderId="0" xfId="0" quotePrefix="1" applyNumberFormat="1" applyFont="1" applyAlignment="1">
      <alignment horizontal="right" vertical="center" wrapText="1"/>
    </xf>
    <xf numFmtId="0" fontId="88" fillId="0" borderId="0" xfId="0" applyFont="1" applyAlignment="1">
      <alignment horizontal="left" vertical="center"/>
    </xf>
    <xf numFmtId="0" fontId="95" fillId="0" borderId="0" xfId="0" applyFont="1"/>
    <xf numFmtId="37" fontId="57" fillId="0" borderId="0" xfId="0" applyNumberFormat="1" applyFont="1"/>
    <xf numFmtId="0" fontId="85" fillId="0" borderId="12" xfId="78" applyFont="1" applyBorder="1" applyAlignment="1">
      <alignment horizontal="left"/>
    </xf>
    <xf numFmtId="17" fontId="57" fillId="0" borderId="13" xfId="78" quotePrefix="1" applyNumberFormat="1" applyFont="1" applyBorder="1" applyAlignment="1">
      <alignment horizontal="center" vertical="center" wrapText="1"/>
    </xf>
    <xf numFmtId="17" fontId="57" fillId="0" borderId="14" xfId="78" quotePrefix="1" applyNumberFormat="1" applyFont="1" applyBorder="1" applyAlignment="1">
      <alignment horizontal="center" vertical="center" wrapText="1"/>
    </xf>
    <xf numFmtId="0" fontId="57" fillId="0" borderId="12" xfId="78" applyFont="1" applyBorder="1" applyAlignment="1">
      <alignment horizontal="center" vertical="top" wrapText="1"/>
    </xf>
    <xf numFmtId="0" fontId="85" fillId="0" borderId="10" xfId="78" applyFont="1" applyBorder="1" applyAlignment="1">
      <alignment horizontal="left"/>
    </xf>
    <xf numFmtId="0" fontId="57" fillId="0" borderId="2" xfId="78" applyFont="1" applyBorder="1" applyAlignment="1">
      <alignment horizontal="center" vertical="top" wrapText="1"/>
    </xf>
    <xf numFmtId="0" fontId="85" fillId="0" borderId="2" xfId="78" applyFont="1" applyBorder="1"/>
    <xf numFmtId="3" fontId="57" fillId="0" borderId="4" xfId="1" applyNumberFormat="1" applyFont="1" applyFill="1" applyBorder="1" applyAlignment="1">
      <alignment readingOrder="2"/>
    </xf>
    <xf numFmtId="3" fontId="57" fillId="0" borderId="0" xfId="1" applyNumberFormat="1" applyFont="1" applyFill="1" applyBorder="1" applyAlignment="1">
      <alignment horizontal="right" readingOrder="2"/>
    </xf>
    <xf numFmtId="3" fontId="57" fillId="0" borderId="0" xfId="1" applyNumberFormat="1" applyFont="1" applyBorder="1" applyAlignment="1">
      <alignment readingOrder="2"/>
    </xf>
    <xf numFmtId="3" fontId="57" fillId="0" borderId="0" xfId="1" applyNumberFormat="1" applyFont="1" applyFill="1" applyBorder="1" applyAlignment="1">
      <alignment readingOrder="2"/>
    </xf>
    <xf numFmtId="3" fontId="57" fillId="0" borderId="6" xfId="1" applyNumberFormat="1" applyFont="1" applyBorder="1" applyAlignment="1">
      <alignment readingOrder="2"/>
    </xf>
    <xf numFmtId="3" fontId="57" fillId="0" borderId="2" xfId="1" applyNumberFormat="1" applyFont="1" applyBorder="1" applyAlignment="1">
      <alignment readingOrder="2"/>
    </xf>
    <xf numFmtId="0" fontId="91" fillId="0" borderId="2" xfId="1959" applyFont="1" applyBorder="1" applyAlignment="1">
      <alignment horizontal="left" indent="1"/>
    </xf>
    <xf numFmtId="169" fontId="57" fillId="0" borderId="4" xfId="1" applyNumberFormat="1" applyFont="1" applyBorder="1"/>
    <xf numFmtId="169" fontId="57" fillId="0" borderId="0" xfId="1" applyNumberFormat="1" applyFont="1" applyBorder="1"/>
    <xf numFmtId="169" fontId="57" fillId="0" borderId="0" xfId="1" applyNumberFormat="1" applyFont="1" applyFill="1" applyBorder="1"/>
    <xf numFmtId="169" fontId="57" fillId="0" borderId="0" xfId="1" applyNumberFormat="1" applyFont="1" applyFill="1" applyBorder="1" applyAlignment="1">
      <alignment readingOrder="2"/>
    </xf>
    <xf numFmtId="3" fontId="57" fillId="0" borderId="0" xfId="1" applyNumberFormat="1" applyFont="1" applyFill="1" applyBorder="1" applyAlignment="1"/>
    <xf numFmtId="169" fontId="57" fillId="0" borderId="0" xfId="1" applyNumberFormat="1" applyFont="1"/>
    <xf numFmtId="169" fontId="57" fillId="0" borderId="0" xfId="1" applyNumberFormat="1" applyFont="1" applyFill="1"/>
    <xf numFmtId="0" fontId="57" fillId="0" borderId="2" xfId="78" applyFont="1" applyBorder="1" applyAlignment="1">
      <alignment horizontal="left" indent="1"/>
    </xf>
    <xf numFmtId="169" fontId="57" fillId="0" borderId="0" xfId="1" applyNumberFormat="1" applyFont="1" applyFill="1" applyBorder="1" applyAlignment="1">
      <alignment horizontal="right" readingOrder="2"/>
    </xf>
    <xf numFmtId="0" fontId="57" fillId="0" borderId="2" xfId="78" applyFont="1" applyBorder="1" applyAlignment="1">
      <alignment horizontal="left" vertical="center" wrapText="1" indent="1"/>
    </xf>
    <xf numFmtId="169" fontId="57" fillId="0" borderId="0" xfId="1" applyNumberFormat="1" applyFont="1" applyBorder="1" applyAlignment="1"/>
    <xf numFmtId="169" fontId="57" fillId="0" borderId="0" xfId="1" applyNumberFormat="1" applyFont="1" applyFill="1" applyBorder="1" applyAlignment="1"/>
    <xf numFmtId="0" fontId="88" fillId="0" borderId="30" xfId="78" applyFont="1" applyBorder="1" applyAlignment="1">
      <alignment horizontal="left" wrapText="1" indent="1"/>
    </xf>
    <xf numFmtId="169" fontId="88" fillId="0" borderId="30" xfId="1" quotePrefix="1" applyNumberFormat="1" applyFont="1" applyBorder="1" applyAlignment="1">
      <alignment readingOrder="2"/>
    </xf>
    <xf numFmtId="169" fontId="88" fillId="0" borderId="36" xfId="1" quotePrefix="1" applyNumberFormat="1" applyFont="1" applyBorder="1" applyAlignment="1">
      <alignment readingOrder="2"/>
    </xf>
    <xf numFmtId="169" fontId="88" fillId="0" borderId="31" xfId="1" applyNumberFormat="1" applyFont="1" applyBorder="1" applyAlignment="1">
      <alignment readingOrder="2"/>
    </xf>
    <xf numFmtId="0" fontId="88" fillId="0" borderId="0" xfId="78" applyFont="1" applyAlignment="1">
      <alignment horizontal="left" wrapText="1" indent="1"/>
    </xf>
    <xf numFmtId="169" fontId="88" fillId="0" borderId="0" xfId="1" quotePrefix="1" applyNumberFormat="1" applyFont="1" applyBorder="1" applyAlignment="1">
      <alignment readingOrder="2"/>
    </xf>
    <xf numFmtId="169" fontId="88" fillId="0" borderId="0" xfId="1" quotePrefix="1" applyNumberFormat="1" applyFont="1" applyFill="1" applyBorder="1" applyAlignment="1">
      <alignment readingOrder="2"/>
    </xf>
    <xf numFmtId="169" fontId="88" fillId="0" borderId="0" xfId="1" applyNumberFormat="1" applyFont="1" applyBorder="1" applyAlignment="1">
      <alignment readingOrder="2"/>
    </xf>
    <xf numFmtId="0" fontId="95" fillId="0" borderId="0" xfId="78" applyFont="1"/>
    <xf numFmtId="37" fontId="57" fillId="0" borderId="0" xfId="78" applyNumberFormat="1" applyFont="1"/>
    <xf numFmtId="0" fontId="118" fillId="0" borderId="0" xfId="78" applyFont="1"/>
    <xf numFmtId="0" fontId="0" fillId="0" borderId="12" xfId="0" applyBorder="1" applyAlignment="1">
      <alignment horizontal="right" vertical="top"/>
    </xf>
    <xf numFmtId="169" fontId="85" fillId="0" borderId="0" xfId="1" applyNumberFormat="1" applyFont="1" applyBorder="1" applyAlignment="1">
      <alignment vertical="top"/>
    </xf>
    <xf numFmtId="3" fontId="57" fillId="0" borderId="36" xfId="0" applyNumberFormat="1" applyFont="1" applyBorder="1" applyAlignment="1">
      <alignment horizontal="right" vertical="top" readingOrder="1"/>
    </xf>
    <xf numFmtId="3" fontId="88" fillId="0" borderId="31" xfId="11" applyNumberFormat="1" applyFont="1" applyBorder="1" applyAlignment="1">
      <alignment horizontal="center" vertical="center"/>
    </xf>
    <xf numFmtId="0" fontId="0" fillId="0" borderId="10" xfId="0" applyBorder="1" applyAlignment="1">
      <alignment vertical="center"/>
    </xf>
    <xf numFmtId="0" fontId="88" fillId="0" borderId="2" xfId="0" applyFont="1" applyBorder="1" applyAlignment="1">
      <alignment horizontal="center" vertical="center"/>
    </xf>
    <xf numFmtId="0" fontId="88" fillId="0" borderId="10" xfId="0" applyFont="1" applyBorder="1" applyAlignment="1">
      <alignment horizontal="center" vertical="center"/>
    </xf>
    <xf numFmtId="0" fontId="57" fillId="0" borderId="2" xfId="0" applyFont="1" applyBorder="1" applyAlignment="1">
      <alignment vertical="center"/>
    </xf>
    <xf numFmtId="169" fontId="57" fillId="0" borderId="30" xfId="0" quotePrefix="1" applyNumberFormat="1" applyFont="1" applyBorder="1" applyAlignment="1">
      <alignment horizontal="right" vertical="center"/>
    </xf>
    <xf numFmtId="169" fontId="57" fillId="0" borderId="36" xfId="0" quotePrefix="1" applyNumberFormat="1" applyFont="1" applyBorder="1" applyAlignment="1">
      <alignment horizontal="right" vertical="center"/>
    </xf>
    <xf numFmtId="169" fontId="57" fillId="0" borderId="4" xfId="0" quotePrefix="1" applyNumberFormat="1" applyFont="1" applyBorder="1" applyAlignment="1">
      <alignment horizontal="right" vertical="center"/>
    </xf>
    <xf numFmtId="169" fontId="57" fillId="0" borderId="0" xfId="0" quotePrefix="1" applyNumberFormat="1" applyFont="1" applyAlignment="1">
      <alignment horizontal="right" vertical="center"/>
    </xf>
    <xf numFmtId="3" fontId="57" fillId="0" borderId="6" xfId="0" applyNumberFormat="1" applyFont="1" applyBorder="1" applyAlignment="1">
      <alignment horizontal="right" vertical="center"/>
    </xf>
    <xf numFmtId="0" fontId="57" fillId="0" borderId="2" xfId="11" applyFont="1" applyBorder="1" applyAlignment="1">
      <alignment horizontal="left" vertical="center" indent="1"/>
    </xf>
    <xf numFmtId="3" fontId="57" fillId="0" borderId="2" xfId="0" applyNumberFormat="1" applyFont="1" applyBorder="1"/>
    <xf numFmtId="169" fontId="57" fillId="0" borderId="2" xfId="0" applyNumberFormat="1" applyFont="1" applyBorder="1" applyAlignment="1">
      <alignment wrapText="1"/>
    </xf>
    <xf numFmtId="169" fontId="91" fillId="0" borderId="6" xfId="0" applyNumberFormat="1" applyFont="1" applyBorder="1"/>
    <xf numFmtId="3" fontId="57" fillId="0" borderId="2" xfId="0" applyNumberFormat="1" applyFont="1" applyBorder="1" applyAlignment="1">
      <alignment wrapText="1"/>
    </xf>
    <xf numFmtId="0" fontId="57" fillId="0" borderId="31" xfId="0" applyFont="1" applyBorder="1" applyAlignment="1">
      <alignment horizontal="left"/>
    </xf>
    <xf numFmtId="169" fontId="57" fillId="0" borderId="30" xfId="0" applyNumberFormat="1" applyFont="1" applyBorder="1"/>
    <xf numFmtId="169" fontId="57" fillId="0" borderId="36" xfId="0" applyNumberFormat="1" applyFont="1" applyBorder="1"/>
    <xf numFmtId="169" fontId="57" fillId="0" borderId="31" xfId="0" applyNumberFormat="1" applyFont="1" applyBorder="1"/>
    <xf numFmtId="3" fontId="57" fillId="0" borderId="31" xfId="0" applyNumberFormat="1" applyFont="1" applyBorder="1"/>
    <xf numFmtId="4" fontId="57" fillId="0" borderId="0" xfId="0" applyNumberFormat="1" applyFont="1"/>
    <xf numFmtId="0" fontId="47" fillId="0" borderId="0" xfId="78" applyFont="1"/>
    <xf numFmtId="0" fontId="47" fillId="0" borderId="12" xfId="78" applyFont="1" applyBorder="1" applyAlignment="1">
      <alignment horizontal="center"/>
    </xf>
    <xf numFmtId="0" fontId="47" fillId="0" borderId="12" xfId="78" applyFont="1" applyBorder="1" applyAlignment="1">
      <alignment horizontal="center" wrapText="1"/>
    </xf>
    <xf numFmtId="0" fontId="85" fillId="0" borderId="10" xfId="78" applyFont="1" applyBorder="1" applyAlignment="1">
      <alignment vertical="center"/>
    </xf>
    <xf numFmtId="0" fontId="57" fillId="0" borderId="10" xfId="78" applyFont="1" applyBorder="1"/>
    <xf numFmtId="169" fontId="57" fillId="0" borderId="2" xfId="78" applyNumberFormat="1" applyFont="1" applyBorder="1"/>
    <xf numFmtId="169" fontId="57" fillId="0" borderId="4" xfId="78" applyNumberFormat="1" applyFont="1" applyBorder="1"/>
    <xf numFmtId="0" fontId="57" fillId="0" borderId="31" xfId="78" applyFont="1" applyBorder="1"/>
    <xf numFmtId="0" fontId="85" fillId="0" borderId="12" xfId="78" applyFont="1" applyBorder="1"/>
    <xf numFmtId="169" fontId="85" fillId="0" borderId="12" xfId="78" applyNumberFormat="1" applyFont="1" applyBorder="1"/>
    <xf numFmtId="0" fontId="57" fillId="0" borderId="0" xfId="78" applyFont="1" applyAlignment="1">
      <alignment vertical="top"/>
    </xf>
    <xf numFmtId="0" fontId="85" fillId="0" borderId="10" xfId="0" applyFont="1" applyBorder="1" applyAlignment="1">
      <alignment horizontal="left" vertical="center"/>
    </xf>
    <xf numFmtId="0" fontId="57" fillId="0" borderId="2" xfId="0" applyFont="1" applyBorder="1" applyAlignment="1">
      <alignment horizontal="left" indent="1"/>
    </xf>
    <xf numFmtId="0" fontId="85" fillId="0" borderId="2" xfId="0" applyFont="1" applyBorder="1" applyAlignment="1">
      <alignment horizontal="left" vertical="center"/>
    </xf>
    <xf numFmtId="0" fontId="3" fillId="0" borderId="0" xfId="1972" applyAlignment="1">
      <alignment vertical="center"/>
    </xf>
    <xf numFmtId="0" fontId="3" fillId="0" borderId="0" xfId="1972"/>
    <xf numFmtId="3" fontId="104" fillId="0" borderId="10" xfId="1974" applyNumberFormat="1" applyFont="1" applyBorder="1" applyAlignment="1">
      <alignment horizontal="left" vertical="center" wrapText="1"/>
    </xf>
    <xf numFmtId="0" fontId="106" fillId="0" borderId="7" xfId="1976" applyFont="1" applyBorder="1"/>
    <xf numFmtId="0" fontId="106" fillId="0" borderId="9" xfId="1976" applyFont="1" applyBorder="1"/>
    <xf numFmtId="0" fontId="106" fillId="0" borderId="37" xfId="1976" applyFont="1" applyBorder="1"/>
    <xf numFmtId="0" fontId="106" fillId="0" borderId="0" xfId="1980" applyFont="1"/>
    <xf numFmtId="0" fontId="106" fillId="0" borderId="0" xfId="1981" applyFont="1"/>
    <xf numFmtId="0" fontId="104" fillId="0" borderId="0" xfId="1980" applyFont="1"/>
    <xf numFmtId="3" fontId="104" fillId="0" borderId="28" xfId="0" applyNumberFormat="1" applyFont="1" applyBorder="1"/>
    <xf numFmtId="3" fontId="104" fillId="0" borderId="40" xfId="0" applyNumberFormat="1" applyFont="1" applyBorder="1"/>
    <xf numFmtId="0" fontId="104" fillId="0" borderId="0" xfId="73" applyFont="1" applyAlignment="1">
      <alignment vertical="center" wrapText="1"/>
    </xf>
    <xf numFmtId="3" fontId="106" fillId="0" borderId="0" xfId="1973" applyNumberFormat="1" applyFont="1" applyAlignment="1">
      <alignment horizontal="right" wrapText="1"/>
    </xf>
    <xf numFmtId="3" fontId="80" fillId="0" borderId="0" xfId="1973" applyNumberFormat="1" applyFont="1" applyAlignment="1">
      <alignment horizontal="right" wrapText="1"/>
    </xf>
    <xf numFmtId="3" fontId="104" fillId="0" borderId="0" xfId="0" applyNumberFormat="1" applyFont="1" applyAlignment="1">
      <alignment horizontal="right" wrapText="1"/>
    </xf>
    <xf numFmtId="0" fontId="85" fillId="0" borderId="2" xfId="11" applyFont="1" applyBorder="1" applyAlignment="1">
      <alignment horizontal="left"/>
    </xf>
    <xf numFmtId="0" fontId="57" fillId="0" borderId="2" xfId="11" applyFont="1" applyBorder="1" applyAlignment="1">
      <alignment horizontal="left" indent="1"/>
    </xf>
    <xf numFmtId="3" fontId="57" fillId="0" borderId="4" xfId="11" applyNumberFormat="1" applyFont="1" applyBorder="1" applyAlignment="1">
      <alignment horizontal="right"/>
    </xf>
    <xf numFmtId="3" fontId="97" fillId="0" borderId="2" xfId="11" applyNumberFormat="1" applyFont="1" applyBorder="1" applyAlignment="1">
      <alignment horizontal="right"/>
    </xf>
    <xf numFmtId="3" fontId="57" fillId="0" borderId="2" xfId="11" applyNumberFormat="1" applyFont="1" applyBorder="1" applyAlignment="1">
      <alignment horizontal="right"/>
    </xf>
    <xf numFmtId="3" fontId="57" fillId="0" borderId="0" xfId="11" applyNumberFormat="1" applyFont="1" applyAlignment="1">
      <alignment horizontal="right"/>
    </xf>
    <xf numFmtId="169" fontId="57" fillId="0" borderId="0" xfId="78" applyNumberFormat="1" applyFont="1"/>
    <xf numFmtId="169" fontId="57" fillId="0" borderId="0" xfId="11" applyNumberFormat="1" applyFont="1" applyAlignment="1">
      <alignment horizontal="right"/>
    </xf>
    <xf numFmtId="169" fontId="114" fillId="0" borderId="2" xfId="1" applyNumberFormat="1" applyFont="1" applyFill="1" applyBorder="1" applyAlignment="1"/>
    <xf numFmtId="3" fontId="57" fillId="0" borderId="2" xfId="1" applyNumberFormat="1" applyFont="1" applyFill="1" applyBorder="1" applyAlignment="1">
      <alignment horizontal="right" readingOrder="2"/>
    </xf>
    <xf numFmtId="169" fontId="97" fillId="0" borderId="2" xfId="1" applyNumberFormat="1" applyFont="1" applyFill="1" applyBorder="1" applyAlignment="1">
      <alignment horizontal="right" readingOrder="2"/>
    </xf>
    <xf numFmtId="3" fontId="57" fillId="0" borderId="0" xfId="11" applyNumberFormat="1" applyFont="1" applyAlignment="1">
      <alignment horizontal="right" readingOrder="2"/>
    </xf>
    <xf numFmtId="165" fontId="89" fillId="0" borderId="2" xfId="1" applyNumberFormat="1" applyFont="1" applyFill="1" applyBorder="1" applyAlignment="1"/>
    <xf numFmtId="169" fontId="99" fillId="0" borderId="31" xfId="1" applyNumberFormat="1" applyFont="1" applyFill="1" applyBorder="1" applyAlignment="1"/>
    <xf numFmtId="176" fontId="57" fillId="0" borderId="0" xfId="0" applyNumberFormat="1" applyFont="1"/>
    <xf numFmtId="4" fontId="43" fillId="0" borderId="0" xfId="0" applyNumberFormat="1" applyFont="1" applyAlignment="1">
      <alignment horizontal="right" vertical="center"/>
    </xf>
    <xf numFmtId="0" fontId="43" fillId="0" borderId="0" xfId="0" applyFont="1" applyAlignment="1">
      <alignment horizontal="right" vertical="center"/>
    </xf>
    <xf numFmtId="169" fontId="96" fillId="0" borderId="0" xfId="0" applyNumberFormat="1" applyFont="1"/>
    <xf numFmtId="0" fontId="43" fillId="0" borderId="0" xfId="0" applyFont="1" applyAlignment="1">
      <alignment horizontal="center" vertical="center" wrapText="1"/>
    </xf>
    <xf numFmtId="0" fontId="104" fillId="0" borderId="4" xfId="73" applyFont="1" applyBorder="1" applyAlignment="1">
      <alignment horizontal="left" vertical="center" wrapText="1" indent="1"/>
    </xf>
    <xf numFmtId="0" fontId="104" fillId="0" borderId="30" xfId="73" applyFont="1" applyBorder="1" applyAlignment="1">
      <alignment horizontal="left" vertical="center" wrapText="1" indent="1"/>
    </xf>
    <xf numFmtId="3" fontId="104" fillId="0" borderId="4" xfId="1974" applyNumberFormat="1" applyFont="1" applyBorder="1" applyAlignment="1">
      <alignment horizontal="left" vertical="center" wrapText="1" indent="1"/>
    </xf>
    <xf numFmtId="3" fontId="104" fillId="0" borderId="4" xfId="1977" applyNumberFormat="1" applyFont="1" applyBorder="1" applyAlignment="1">
      <alignment horizontal="left" vertical="center" wrapText="1" indent="1"/>
    </xf>
    <xf numFmtId="0" fontId="104" fillId="0" borderId="38" xfId="73" applyFont="1" applyBorder="1" applyAlignment="1">
      <alignment horizontal="left" vertical="center" wrapText="1" indent="1"/>
    </xf>
    <xf numFmtId="0" fontId="57" fillId="0" borderId="2" xfId="11" applyFont="1" applyBorder="1" applyAlignment="1">
      <alignment horizontal="left"/>
    </xf>
    <xf numFmtId="3" fontId="98" fillId="0" borderId="4" xfId="11" applyNumberFormat="1" applyFont="1" applyBorder="1" applyAlignment="1">
      <alignment vertical="center"/>
    </xf>
    <xf numFmtId="3" fontId="3" fillId="0" borderId="0" xfId="1972" applyNumberFormat="1"/>
    <xf numFmtId="169" fontId="57" fillId="0" borderId="0" xfId="0" quotePrefix="1" applyNumberFormat="1" applyFont="1" applyAlignment="1">
      <alignment horizontal="center" vertical="center" wrapText="1"/>
    </xf>
    <xf numFmtId="17" fontId="57" fillId="0" borderId="36" xfId="0" quotePrefix="1" applyNumberFormat="1" applyFont="1" applyBorder="1" applyAlignment="1">
      <alignment horizontal="center" vertical="center" wrapText="1"/>
    </xf>
    <xf numFmtId="17" fontId="57" fillId="0" borderId="35" xfId="0" quotePrefix="1" applyNumberFormat="1" applyFont="1" applyBorder="1" applyAlignment="1">
      <alignment horizontal="center" vertical="center" wrapText="1"/>
    </xf>
    <xf numFmtId="169" fontId="57" fillId="0" borderId="31" xfId="0" applyNumberFormat="1" applyFont="1" applyBorder="1" applyAlignment="1">
      <alignment horizontal="right" vertical="top"/>
    </xf>
    <xf numFmtId="0" fontId="85" fillId="0" borderId="2" xfId="0" applyFont="1" applyBorder="1" applyAlignment="1">
      <alignment horizontal="left" vertical="center" indent="2"/>
    </xf>
    <xf numFmtId="37" fontId="53" fillId="0" borderId="0" xfId="1" applyNumberFormat="1" applyFont="1" applyAlignment="1">
      <alignment vertical="top"/>
    </xf>
    <xf numFmtId="0" fontId="43" fillId="0" borderId="0" xfId="0" applyFont="1" applyAlignment="1">
      <alignment horizontal="left" vertical="center" wrapText="1"/>
    </xf>
    <xf numFmtId="4" fontId="43" fillId="0" borderId="0" xfId="0" applyNumberFormat="1" applyFont="1" applyAlignment="1">
      <alignment horizontal="left" vertical="center" wrapText="1"/>
    </xf>
    <xf numFmtId="169" fontId="115" fillId="0" borderId="0" xfId="0" applyNumberFormat="1" applyFont="1"/>
    <xf numFmtId="0" fontId="53" fillId="0" borderId="0" xfId="0" applyFont="1" applyAlignment="1">
      <alignment horizontal="center" vertical="center" wrapText="1"/>
    </xf>
    <xf numFmtId="169" fontId="57" fillId="0" borderId="2" xfId="11" applyNumberFormat="1" applyFont="1" applyBorder="1" applyAlignment="1">
      <alignment horizontal="right"/>
    </xf>
    <xf numFmtId="3" fontId="57" fillId="0" borderId="2" xfId="11" applyNumberFormat="1" applyFont="1" applyBorder="1" applyAlignment="1">
      <alignment horizontal="right" readingOrder="2"/>
    </xf>
    <xf numFmtId="0" fontId="57" fillId="0" borderId="2" xfId="78" applyFont="1" applyBorder="1" applyAlignment="1">
      <alignment horizontal="right"/>
    </xf>
    <xf numFmtId="169" fontId="99" fillId="0" borderId="2" xfId="78" applyNumberFormat="1" applyFont="1" applyBorder="1" applyAlignment="1">
      <alignment horizontal="right"/>
    </xf>
    <xf numFmtId="169" fontId="97" fillId="0" borderId="2" xfId="78" applyNumberFormat="1" applyFont="1" applyBorder="1" applyAlignment="1">
      <alignment horizontal="right"/>
    </xf>
    <xf numFmtId="0" fontId="57" fillId="0" borderId="0" xfId="78" applyFont="1" applyAlignment="1">
      <alignment vertical="center"/>
    </xf>
    <xf numFmtId="0" fontId="53" fillId="0" borderId="0" xfId="0" applyFont="1" applyAlignment="1">
      <alignment horizontal="right" vertical="center"/>
    </xf>
    <xf numFmtId="4" fontId="0" fillId="0" borderId="0" xfId="0" applyNumberFormat="1" applyAlignment="1">
      <alignment horizontal="right" vertical="center"/>
    </xf>
    <xf numFmtId="0" fontId="0" fillId="0" borderId="0" xfId="0" applyAlignment="1">
      <alignment horizontal="right" vertical="center"/>
    </xf>
    <xf numFmtId="3" fontId="91" fillId="0" borderId="36" xfId="0" applyNumberFormat="1" applyFont="1" applyBorder="1"/>
    <xf numFmtId="3" fontId="57" fillId="0" borderId="35" xfId="1" applyNumberFormat="1" applyFont="1" applyBorder="1"/>
    <xf numFmtId="169" fontId="43" fillId="0" borderId="0" xfId="0" applyNumberFormat="1" applyFont="1" applyAlignment="1">
      <alignment vertical="top"/>
    </xf>
    <xf numFmtId="14" fontId="43" fillId="0" borderId="0" xfId="0" applyNumberFormat="1" applyFont="1" applyAlignment="1">
      <alignment horizontal="right" vertical="top"/>
    </xf>
    <xf numFmtId="1" fontId="120" fillId="0" borderId="43" xfId="78" applyNumberFormat="1" applyFont="1" applyBorder="1" applyAlignment="1">
      <alignment horizontal="right" shrinkToFit="1"/>
    </xf>
    <xf numFmtId="169" fontId="57" fillId="0" borderId="0" xfId="0" quotePrefix="1" applyNumberFormat="1" applyFont="1"/>
    <xf numFmtId="49" fontId="87" fillId="0" borderId="0" xfId="0" applyNumberFormat="1" applyFont="1" applyAlignment="1">
      <alignment horizontal="center" vertical="center" wrapText="1"/>
    </xf>
    <xf numFmtId="169" fontId="57" fillId="0" borderId="6" xfId="10" applyNumberFormat="1" applyFont="1" applyBorder="1" applyAlignment="1" applyProtection="1">
      <alignment horizontal="right"/>
    </xf>
    <xf numFmtId="3" fontId="97" fillId="0" borderId="2" xfId="78" applyNumberFormat="1" applyFont="1" applyBorder="1" applyAlignment="1">
      <alignment horizontal="right"/>
    </xf>
    <xf numFmtId="166" fontId="53" fillId="0" borderId="0" xfId="0" applyNumberFormat="1" applyFont="1" applyAlignment="1">
      <alignment horizontal="right" vertical="center"/>
    </xf>
    <xf numFmtId="166" fontId="53" fillId="0" borderId="11" xfId="0" applyNumberFormat="1" applyFont="1" applyBorder="1" applyAlignment="1">
      <alignment horizontal="right" vertical="center"/>
    </xf>
    <xf numFmtId="166" fontId="53" fillId="0" borderId="13" xfId="0" applyNumberFormat="1" applyFont="1" applyBorder="1" applyAlignment="1">
      <alignment horizontal="right" vertical="center"/>
    </xf>
    <xf numFmtId="166" fontId="53" fillId="0" borderId="14" xfId="0" applyNumberFormat="1" applyFont="1" applyBorder="1" applyAlignment="1">
      <alignment horizontal="right" vertical="center"/>
    </xf>
    <xf numFmtId="14" fontId="43" fillId="0" borderId="12" xfId="0" applyNumberFormat="1" applyFont="1" applyBorder="1" applyAlignment="1">
      <alignment horizontal="center" vertical="center" wrapText="1"/>
    </xf>
    <xf numFmtId="3" fontId="57" fillId="0" borderId="2" xfId="11" applyNumberFormat="1" applyFont="1" applyBorder="1"/>
    <xf numFmtId="14" fontId="57" fillId="0" borderId="0" xfId="0" applyNumberFormat="1" applyFont="1" applyAlignment="1">
      <alignment horizontal="right" vertical="top"/>
    </xf>
    <xf numFmtId="3" fontId="57" fillId="0" borderId="2" xfId="10" applyNumberFormat="1" applyFont="1" applyBorder="1" applyAlignment="1" applyProtection="1">
      <alignment vertical="top"/>
    </xf>
    <xf numFmtId="0" fontId="57" fillId="0" borderId="2" xfId="10" applyFont="1" applyBorder="1" applyAlignment="1" applyProtection="1">
      <alignment vertical="top"/>
    </xf>
    <xf numFmtId="0" fontId="57" fillId="0" borderId="31" xfId="11" applyFont="1" applyBorder="1"/>
    <xf numFmtId="0" fontId="57" fillId="0" borderId="12" xfId="11" applyFont="1" applyBorder="1"/>
    <xf numFmtId="0" fontId="57" fillId="0" borderId="2" xfId="11" applyFont="1" applyBorder="1"/>
    <xf numFmtId="3" fontId="57" fillId="0" borderId="0" xfId="11" applyNumberFormat="1" applyFont="1"/>
    <xf numFmtId="3" fontId="57" fillId="0" borderId="10" xfId="11" applyNumberFormat="1" applyFont="1" applyBorder="1"/>
    <xf numFmtId="3" fontId="89" fillId="0" borderId="10" xfId="11" applyNumberFormat="1" applyFont="1" applyBorder="1"/>
    <xf numFmtId="3" fontId="89" fillId="0" borderId="2" xfId="11" applyNumberFormat="1" applyFont="1" applyBorder="1"/>
    <xf numFmtId="3" fontId="97" fillId="0" borderId="2" xfId="11" applyNumberFormat="1" applyFont="1" applyBorder="1"/>
    <xf numFmtId="169" fontId="97" fillId="0" borderId="2" xfId="78" applyNumberFormat="1" applyFont="1" applyBorder="1"/>
    <xf numFmtId="0" fontId="97" fillId="0" borderId="2" xfId="78" applyFont="1" applyBorder="1"/>
    <xf numFmtId="3" fontId="97" fillId="0" borderId="2" xfId="78" applyNumberFormat="1" applyFont="1" applyBorder="1"/>
    <xf numFmtId="3" fontId="98" fillId="0" borderId="2" xfId="11" applyNumberFormat="1" applyFont="1" applyBorder="1"/>
    <xf numFmtId="3" fontId="98" fillId="0" borderId="0" xfId="11" applyNumberFormat="1" applyFont="1"/>
    <xf numFmtId="3" fontId="99" fillId="0" borderId="2" xfId="11" applyNumberFormat="1" applyFont="1" applyBorder="1"/>
    <xf numFmtId="169" fontId="99" fillId="0" borderId="2" xfId="78" applyNumberFormat="1" applyFont="1" applyBorder="1"/>
    <xf numFmtId="3" fontId="99" fillId="0" borderId="2" xfId="78" applyNumberFormat="1" applyFont="1" applyBorder="1"/>
    <xf numFmtId="169" fontId="89" fillId="0" borderId="2" xfId="78" applyNumberFormat="1" applyFont="1" applyBorder="1"/>
    <xf numFmtId="169" fontId="57" fillId="0" borderId="0" xfId="11" applyNumberFormat="1" applyFont="1"/>
    <xf numFmtId="169" fontId="57" fillId="0" borderId="2" xfId="11" applyNumberFormat="1" applyFont="1" applyBorder="1"/>
    <xf numFmtId="0" fontId="57" fillId="0" borderId="0" xfId="11" applyFont="1" applyAlignment="1">
      <alignment horizontal="right"/>
    </xf>
    <xf numFmtId="0" fontId="121" fillId="0" borderId="2" xfId="78" applyFont="1" applyBorder="1"/>
    <xf numFmtId="3" fontId="98" fillId="0" borderId="0" xfId="11" applyNumberFormat="1" applyFont="1" applyAlignment="1">
      <alignment vertical="center"/>
    </xf>
    <xf numFmtId="0" fontId="85" fillId="0" borderId="2" xfId="11" applyFont="1" applyBorder="1"/>
    <xf numFmtId="1" fontId="89" fillId="0" borderId="2" xfId="11" applyNumberFormat="1" applyFont="1" applyBorder="1"/>
    <xf numFmtId="3" fontId="98" fillId="0" borderId="4" xfId="11" applyNumberFormat="1" applyFont="1" applyBorder="1"/>
    <xf numFmtId="177" fontId="57" fillId="0" borderId="0" xfId="78" applyNumberFormat="1" applyFont="1"/>
    <xf numFmtId="0" fontId="85" fillId="0" borderId="31" xfId="11" applyFont="1" applyBorder="1"/>
    <xf numFmtId="3" fontId="98" fillId="0" borderId="31" xfId="11" applyNumberFormat="1" applyFont="1" applyBorder="1"/>
    <xf numFmtId="3" fontId="98" fillId="0" borderId="36" xfId="11" applyNumberFormat="1" applyFont="1" applyBorder="1"/>
    <xf numFmtId="169" fontId="99" fillId="0" borderId="31" xfId="78" applyNumberFormat="1" applyFont="1" applyBorder="1"/>
    <xf numFmtId="3" fontId="57" fillId="0" borderId="31" xfId="0" applyNumberFormat="1" applyFont="1" applyBorder="1" applyAlignment="1">
      <alignment horizontal="right"/>
    </xf>
    <xf numFmtId="169" fontId="57" fillId="0" borderId="4" xfId="0" applyNumberFormat="1" applyFont="1" applyBorder="1" applyAlignment="1">
      <alignment wrapText="1"/>
    </xf>
    <xf numFmtId="3" fontId="57" fillId="0" borderId="4" xfId="0" applyNumberFormat="1" applyFont="1" applyBorder="1" applyAlignment="1">
      <alignment wrapText="1"/>
    </xf>
    <xf numFmtId="3" fontId="57" fillId="0" borderId="4" xfId="10" applyNumberFormat="1" applyFont="1" applyFill="1" applyBorder="1" applyAlignment="1" applyProtection="1">
      <alignment horizontal="right"/>
    </xf>
    <xf numFmtId="169" fontId="88" fillId="0" borderId="10" xfId="0" applyNumberFormat="1" applyFont="1" applyBorder="1" applyAlignment="1">
      <alignment horizontal="right"/>
    </xf>
    <xf numFmtId="166" fontId="53" fillId="0" borderId="0" xfId="0" applyNumberFormat="1" applyFont="1" applyAlignment="1">
      <alignment horizontal="center" vertical="center"/>
    </xf>
    <xf numFmtId="0" fontId="57" fillId="0" borderId="32" xfId="0" applyFont="1" applyBorder="1" applyAlignment="1">
      <alignment horizontal="left" vertical="center" wrapText="1"/>
    </xf>
    <xf numFmtId="0" fontId="57" fillId="0" borderId="32" xfId="0" applyFont="1" applyBorder="1" applyAlignment="1">
      <alignment horizontal="right" vertical="center" wrapText="1"/>
    </xf>
    <xf numFmtId="3" fontId="57" fillId="0" borderId="32" xfId="0" applyNumberFormat="1" applyFont="1" applyBorder="1" applyAlignment="1">
      <alignment horizontal="right" vertical="center" wrapText="1"/>
    </xf>
    <xf numFmtId="0" fontId="85" fillId="0" borderId="0" xfId="0" applyFont="1" applyAlignment="1">
      <alignment horizontal="left" vertical="center" wrapText="1"/>
    </xf>
    <xf numFmtId="0" fontId="88" fillId="0" borderId="0" xfId="0" applyFont="1" applyAlignment="1">
      <alignment vertical="center"/>
    </xf>
    <xf numFmtId="0" fontId="88" fillId="0" borderId="44" xfId="0" applyFont="1" applyBorder="1" applyAlignment="1">
      <alignment horizontal="center" vertical="center" wrapText="1"/>
    </xf>
    <xf numFmtId="0" fontId="0" fillId="0" borderId="44" xfId="0" applyBorder="1"/>
    <xf numFmtId="169" fontId="53" fillId="0" borderId="0" xfId="0" applyNumberFormat="1" applyFont="1" applyAlignment="1">
      <alignment vertical="center"/>
    </xf>
    <xf numFmtId="169" fontId="53" fillId="0" borderId="0" xfId="0" applyNumberFormat="1" applyFont="1" applyAlignment="1">
      <alignment horizontal="left" vertical="center" wrapText="1"/>
    </xf>
    <xf numFmtId="0" fontId="85" fillId="0" borderId="12" xfId="0" applyFont="1" applyBorder="1" applyAlignment="1">
      <alignment horizontal="center" vertical="center"/>
    </xf>
    <xf numFmtId="0" fontId="85" fillId="0" borderId="12" xfId="0" applyFont="1" applyBorder="1" applyAlignment="1">
      <alignment horizontal="center" vertical="center" wrapText="1"/>
    </xf>
    <xf numFmtId="9" fontId="57" fillId="0" borderId="0" xfId="14" applyFont="1" applyBorder="1" applyAlignment="1">
      <alignment horizontal="right"/>
    </xf>
    <xf numFmtId="9" fontId="43" fillId="0" borderId="0" xfId="14"/>
    <xf numFmtId="3" fontId="89" fillId="0" borderId="2" xfId="78" applyNumberFormat="1" applyFont="1" applyBorder="1"/>
    <xf numFmtId="3" fontId="99" fillId="0" borderId="31" xfId="78" applyNumberFormat="1" applyFont="1" applyBorder="1"/>
    <xf numFmtId="169" fontId="57" fillId="0" borderId="0" xfId="1" applyNumberFormat="1" applyFont="1" applyBorder="1" applyAlignment="1">
      <alignment vertical="top"/>
    </xf>
    <xf numFmtId="169" fontId="97" fillId="0" borderId="2" xfId="1" applyNumberFormat="1" applyFont="1" applyFill="1" applyBorder="1" applyAlignment="1"/>
    <xf numFmtId="0" fontId="88" fillId="0" borderId="6" xfId="0" applyFont="1" applyBorder="1" applyAlignment="1">
      <alignment horizontal="center" vertical="center"/>
    </xf>
    <xf numFmtId="0" fontId="57" fillId="0" borderId="36" xfId="0" applyFont="1" applyBorder="1" applyAlignment="1">
      <alignment horizontal="left" vertical="center"/>
    </xf>
    <xf numFmtId="0" fontId="57" fillId="0" borderId="35" xfId="0" applyFont="1" applyBorder="1" applyAlignment="1">
      <alignment horizontal="right" vertical="center"/>
    </xf>
    <xf numFmtId="0" fontId="57" fillId="0" borderId="31" xfId="0" applyFont="1" applyBorder="1" applyAlignment="1">
      <alignment horizontal="right" vertical="center"/>
    </xf>
    <xf numFmtId="0" fontId="85" fillId="0" borderId="31" xfId="0" applyFont="1" applyBorder="1" applyAlignment="1">
      <alignment horizontal="right" vertical="center"/>
    </xf>
    <xf numFmtId="3" fontId="106" fillId="0" borderId="0" xfId="0" applyNumberFormat="1" applyFont="1" applyAlignment="1">
      <alignment horizontal="right" wrapText="1"/>
    </xf>
    <xf numFmtId="3" fontId="106" fillId="0" borderId="45" xfId="0" applyNumberFormat="1" applyFont="1" applyBorder="1" applyAlignment="1">
      <alignment horizontal="right" wrapText="1"/>
    </xf>
    <xf numFmtId="0" fontId="104" fillId="0" borderId="31" xfId="73" applyFont="1" applyBorder="1" applyAlignment="1">
      <alignment horizontal="left" vertical="center" wrapText="1" indent="1"/>
    </xf>
    <xf numFmtId="3" fontId="106" fillId="0" borderId="28" xfId="0" applyNumberFormat="1" applyFont="1" applyBorder="1"/>
    <xf numFmtId="3" fontId="104" fillId="0" borderId="7" xfId="1974" applyNumberFormat="1" applyFont="1" applyBorder="1" applyAlignment="1">
      <alignment horizontal="left" vertical="center" wrapText="1"/>
    </xf>
    <xf numFmtId="3" fontId="104" fillId="0" borderId="31" xfId="0" applyNumberFormat="1" applyFont="1" applyBorder="1" applyAlignment="1">
      <alignment horizontal="right"/>
    </xf>
    <xf numFmtId="3" fontId="106" fillId="0" borderId="39" xfId="1973" applyNumberFormat="1" applyFont="1" applyBorder="1" applyAlignment="1">
      <alignment horizontal="right" wrapText="1"/>
    </xf>
    <xf numFmtId="3" fontId="106" fillId="0" borderId="46" xfId="1973" applyNumberFormat="1" applyFont="1" applyBorder="1" applyAlignment="1">
      <alignment horizontal="right" wrapText="1"/>
    </xf>
    <xf numFmtId="3" fontId="80" fillId="0" borderId="31" xfId="1973" applyNumberFormat="1" applyFont="1" applyBorder="1" applyAlignment="1">
      <alignment horizontal="right" wrapText="1"/>
    </xf>
    <xf numFmtId="0" fontId="88" fillId="0" borderId="4" xfId="0" applyFont="1" applyBorder="1" applyAlignment="1">
      <alignment horizontal="center" vertical="center" wrapText="1"/>
    </xf>
    <xf numFmtId="0" fontId="88" fillId="0" borderId="0" xfId="0" applyFont="1" applyAlignment="1">
      <alignment horizontal="center" vertical="center" wrapText="1"/>
    </xf>
    <xf numFmtId="174" fontId="123" fillId="0" borderId="0" xfId="0" applyNumberFormat="1" applyFont="1"/>
    <xf numFmtId="3" fontId="46" fillId="0" borderId="31" xfId="11" applyNumberFormat="1" applyFont="1" applyBorder="1" applyAlignment="1">
      <alignment horizontal="center"/>
    </xf>
    <xf numFmtId="0" fontId="88" fillId="0" borderId="12" xfId="78" applyFont="1" applyBorder="1" applyAlignment="1">
      <alignment horizontal="center"/>
    </xf>
    <xf numFmtId="0" fontId="124" fillId="0" borderId="12" xfId="78" applyFont="1" applyBorder="1" applyAlignment="1">
      <alignment horizontal="center"/>
    </xf>
    <xf numFmtId="0" fontId="125" fillId="0" borderId="11" xfId="78" quotePrefix="1" applyFont="1" applyBorder="1" applyAlignment="1">
      <alignment horizontal="center"/>
    </xf>
    <xf numFmtId="0" fontId="59" fillId="0" borderId="12" xfId="78" quotePrefix="1" applyFont="1" applyBorder="1" applyAlignment="1">
      <alignment horizontal="center"/>
    </xf>
    <xf numFmtId="3" fontId="57" fillId="0" borderId="4" xfId="11" applyNumberFormat="1" applyFont="1" applyBorder="1"/>
    <xf numFmtId="177" fontId="43" fillId="0" borderId="0" xfId="78" applyNumberFormat="1"/>
    <xf numFmtId="169" fontId="57" fillId="0" borderId="0" xfId="1" applyNumberFormat="1" applyFont="1" applyBorder="1" applyAlignment="1">
      <alignment readingOrder="2"/>
    </xf>
    <xf numFmtId="165" fontId="57" fillId="0" borderId="2" xfId="78" applyNumberFormat="1" applyFont="1" applyBorder="1"/>
    <xf numFmtId="0" fontId="57" fillId="0" borderId="2" xfId="12" applyFont="1" applyBorder="1"/>
    <xf numFmtId="3" fontId="57" fillId="0" borderId="2" xfId="12" applyNumberFormat="1" applyFont="1" applyBorder="1"/>
    <xf numFmtId="165" fontId="57" fillId="0" borderId="31" xfId="78" applyNumberFormat="1" applyFont="1" applyBorder="1"/>
    <xf numFmtId="169" fontId="57" fillId="0" borderId="2" xfId="12" applyNumberFormat="1" applyFont="1" applyBorder="1"/>
    <xf numFmtId="3" fontId="99" fillId="0" borderId="2" xfId="78" applyNumberFormat="1" applyFont="1" applyBorder="1" applyAlignment="1">
      <alignment vertical="center"/>
    </xf>
    <xf numFmtId="3" fontId="106" fillId="0" borderId="36" xfId="0" applyNumberFormat="1" applyFont="1" applyBorder="1"/>
    <xf numFmtId="3" fontId="106" fillId="0" borderId="47" xfId="0" applyNumberFormat="1" applyFont="1" applyBorder="1"/>
    <xf numFmtId="3" fontId="106" fillId="0" borderId="48" xfId="0" applyNumberFormat="1" applyFont="1" applyBorder="1"/>
    <xf numFmtId="169" fontId="57" fillId="0" borderId="7" xfId="0" quotePrefix="1" applyNumberFormat="1" applyFont="1" applyBorder="1" applyAlignment="1">
      <alignment horizontal="right" vertical="center"/>
    </xf>
    <xf numFmtId="0" fontId="0" fillId="0" borderId="0" xfId="0" applyAlignment="1">
      <alignment horizontal="left" vertical="center" wrapText="1"/>
    </xf>
    <xf numFmtId="4" fontId="53" fillId="0" borderId="0" xfId="0" applyNumberFormat="1" applyFont="1" applyAlignment="1">
      <alignment horizontal="left" vertical="center" wrapText="1"/>
    </xf>
    <xf numFmtId="0" fontId="127" fillId="0" borderId="0" xfId="0" applyFont="1"/>
    <xf numFmtId="0" fontId="126" fillId="0" borderId="0" xfId="0" applyFont="1" applyAlignment="1">
      <alignment horizontal="center" vertical="center"/>
    </xf>
    <xf numFmtId="169" fontId="88" fillId="0" borderId="0" xfId="0" applyNumberFormat="1" applyFont="1" applyAlignment="1">
      <alignment horizontal="center" vertical="center" wrapText="1"/>
    </xf>
    <xf numFmtId="3" fontId="88" fillId="0" borderId="0" xfId="0" applyNumberFormat="1" applyFont="1" applyAlignment="1">
      <alignment horizontal="center" vertical="center" wrapText="1"/>
    </xf>
    <xf numFmtId="0" fontId="88" fillId="0" borderId="6" xfId="0" applyFont="1" applyBorder="1" applyAlignment="1">
      <alignment horizontal="center" vertical="center" wrapText="1"/>
    </xf>
    <xf numFmtId="0" fontId="88" fillId="0" borderId="4" xfId="0" applyFont="1" applyBorder="1" applyAlignment="1">
      <alignment horizontal="left" vertical="center"/>
    </xf>
    <xf numFmtId="0" fontId="88" fillId="0" borderId="10" xfId="0" applyFont="1" applyBorder="1" applyAlignment="1">
      <alignment horizontal="left" vertical="center"/>
    </xf>
    <xf numFmtId="3" fontId="57" fillId="0" borderId="2" xfId="0" applyNumberFormat="1" applyFont="1" applyBorder="1" applyAlignment="1">
      <alignment horizontal="left"/>
    </xf>
    <xf numFmtId="3" fontId="91" fillId="0" borderId="2" xfId="12" applyNumberFormat="1" applyFont="1" applyBorder="1" applyAlignment="1">
      <alignment horizontal="left"/>
    </xf>
    <xf numFmtId="0" fontId="57" fillId="0" borderId="2" xfId="0" applyFont="1" applyBorder="1" applyAlignment="1">
      <alignment horizontal="left"/>
    </xf>
    <xf numFmtId="3" fontId="57" fillId="0" borderId="31" xfId="0" applyNumberFormat="1" applyFont="1" applyBorder="1" applyAlignment="1">
      <alignment horizontal="left"/>
    </xf>
    <xf numFmtId="0" fontId="0" fillId="0" borderId="0" xfId="0" applyAlignment="1">
      <alignment horizontal="left"/>
    </xf>
    <xf numFmtId="0" fontId="0" fillId="0" borderId="0" xfId="0" applyAlignment="1">
      <alignment vertical="center" wrapText="1"/>
    </xf>
    <xf numFmtId="0" fontId="88" fillId="0" borderId="10" xfId="0" applyFont="1" applyBorder="1" applyAlignment="1">
      <alignment horizontal="center" vertical="center" wrapText="1"/>
    </xf>
    <xf numFmtId="169" fontId="91" fillId="0" borderId="6" xfId="0" applyNumberFormat="1" applyFont="1" applyBorder="1" applyAlignment="1">
      <alignment wrapText="1"/>
    </xf>
    <xf numFmtId="169" fontId="57" fillId="0" borderId="31" xfId="0" applyNumberFormat="1" applyFont="1" applyBorder="1" applyAlignment="1">
      <alignment wrapText="1"/>
    </xf>
    <xf numFmtId="3" fontId="57" fillId="0" borderId="0" xfId="0" applyNumberFormat="1" applyFont="1" applyAlignment="1">
      <alignment wrapText="1"/>
    </xf>
    <xf numFmtId="9" fontId="57" fillId="0" borderId="0" xfId="14" applyFont="1" applyFill="1" applyAlignment="1">
      <alignment wrapText="1"/>
    </xf>
    <xf numFmtId="4" fontId="57" fillId="0" borderId="0" xfId="0" applyNumberFormat="1" applyFont="1" applyAlignment="1">
      <alignment wrapText="1"/>
    </xf>
    <xf numFmtId="0" fontId="0" fillId="0" borderId="0" xfId="0" applyAlignment="1">
      <alignment wrapText="1"/>
    </xf>
    <xf numFmtId="3" fontId="91" fillId="0" borderId="6" xfId="0" applyNumberFormat="1" applyFont="1" applyBorder="1"/>
    <xf numFmtId="0" fontId="91" fillId="0" borderId="6" xfId="0" applyFont="1" applyBorder="1"/>
    <xf numFmtId="169" fontId="96" fillId="0" borderId="4" xfId="0" applyNumberFormat="1" applyFont="1" applyBorder="1"/>
    <xf numFmtId="0" fontId="96" fillId="0" borderId="2" xfId="0" applyFont="1" applyBorder="1" applyAlignment="1">
      <alignment horizontal="left" indent="1"/>
    </xf>
    <xf numFmtId="0" fontId="43" fillId="0" borderId="31" xfId="0" applyFont="1" applyBorder="1" applyAlignment="1">
      <alignment horizontal="left" indent="1"/>
    </xf>
    <xf numFmtId="3" fontId="123" fillId="0" borderId="0" xfId="0" applyNumberFormat="1" applyFont="1"/>
    <xf numFmtId="0" fontId="123" fillId="0" borderId="0" xfId="0" applyFont="1"/>
    <xf numFmtId="0" fontId="78" fillId="0" borderId="0" xfId="0" applyFont="1" applyAlignment="1">
      <alignment horizontal="left" vertical="top" wrapText="1"/>
    </xf>
    <xf numFmtId="0" fontId="84" fillId="0" borderId="0" xfId="0" applyFont="1" applyAlignment="1">
      <alignment horizontal="center" vertical="top" wrapText="1"/>
    </xf>
    <xf numFmtId="0" fontId="79" fillId="0" borderId="0" xfId="0" applyFont="1" applyAlignment="1">
      <alignment horizontal="center" vertical="top" wrapText="1"/>
    </xf>
    <xf numFmtId="0" fontId="87" fillId="0" borderId="0" xfId="0" applyFont="1" applyAlignment="1">
      <alignment horizontal="center" vertical="top" wrapText="1"/>
    </xf>
    <xf numFmtId="49" fontId="87" fillId="0" borderId="0" xfId="0" applyNumberFormat="1" applyFont="1" applyAlignment="1">
      <alignment horizontal="center" vertical="center" wrapText="1"/>
    </xf>
    <xf numFmtId="0" fontId="57" fillId="0" borderId="4" xfId="0" applyFont="1" applyBorder="1" applyAlignment="1">
      <alignment horizontal="left" vertical="center" wrapText="1"/>
    </xf>
    <xf numFmtId="0" fontId="57" fillId="0" borderId="6" xfId="0" applyFont="1" applyBorder="1" applyAlignment="1">
      <alignment horizontal="left" vertical="center" wrapText="1"/>
    </xf>
    <xf numFmtId="0" fontId="88" fillId="0" borderId="4" xfId="0" applyFont="1" applyBorder="1" applyAlignment="1">
      <alignment horizontal="center" vertical="center" wrapText="1"/>
    </xf>
    <xf numFmtId="0" fontId="88" fillId="0" borderId="0" xfId="0" applyFont="1" applyAlignment="1">
      <alignment vertical="center" wrapText="1"/>
    </xf>
    <xf numFmtId="0" fontId="88" fillId="0" borderId="6" xfId="0" applyFont="1" applyBorder="1" applyAlignment="1">
      <alignment vertical="center" wrapText="1"/>
    </xf>
    <xf numFmtId="165" fontId="88" fillId="0" borderId="4" xfId="0" applyNumberFormat="1" applyFont="1" applyBorder="1" applyAlignment="1">
      <alignment horizontal="center" vertical="center" wrapText="1"/>
    </xf>
    <xf numFmtId="165" fontId="88" fillId="0" borderId="6" xfId="0" applyNumberFormat="1" applyFont="1" applyBorder="1" applyAlignment="1">
      <alignment horizontal="center" vertical="center" wrapText="1"/>
    </xf>
    <xf numFmtId="0" fontId="85" fillId="0" borderId="7" xfId="0" quotePrefix="1" applyFont="1" applyBorder="1" applyAlignment="1">
      <alignment horizontal="center" vertical="center" wrapText="1"/>
    </xf>
    <xf numFmtId="0" fontId="85" fillId="0" borderId="9" xfId="0" quotePrefix="1" applyFont="1" applyBorder="1" applyAlignment="1">
      <alignment horizontal="center" vertical="center" wrapText="1"/>
    </xf>
    <xf numFmtId="0" fontId="85" fillId="0" borderId="5" xfId="0" quotePrefix="1" applyFont="1" applyBorder="1" applyAlignment="1">
      <alignment horizontal="center" vertical="center" wrapText="1"/>
    </xf>
    <xf numFmtId="0" fontId="88" fillId="0" borderId="0" xfId="0" applyFont="1" applyAlignment="1">
      <alignment horizontal="center" vertical="center" wrapText="1"/>
    </xf>
    <xf numFmtId="0" fontId="88" fillId="0" borderId="6" xfId="0" applyFont="1" applyBorder="1" applyAlignment="1">
      <alignment horizontal="center" vertical="center" wrapText="1"/>
    </xf>
    <xf numFmtId="165" fontId="88" fillId="0" borderId="4" xfId="0" applyNumberFormat="1" applyFont="1" applyBorder="1" applyAlignment="1">
      <alignment horizontal="center" vertical="center"/>
    </xf>
    <xf numFmtId="165" fontId="88" fillId="0" borderId="6" xfId="0" applyNumberFormat="1" applyFont="1" applyBorder="1" applyAlignment="1">
      <alignment horizontal="center" vertical="center"/>
    </xf>
    <xf numFmtId="0" fontId="57" fillId="0" borderId="0" xfId="78" applyFont="1" applyAlignment="1">
      <alignment horizontal="left" wrapText="1"/>
    </xf>
    <xf numFmtId="0" fontId="47" fillId="0" borderId="36" xfId="78" applyFont="1" applyBorder="1" applyAlignment="1">
      <alignment horizontal="left" vertical="center"/>
    </xf>
    <xf numFmtId="0" fontId="43" fillId="0" borderId="0" xfId="78" applyAlignment="1">
      <alignment vertical="center"/>
    </xf>
    <xf numFmtId="0" fontId="43" fillId="0" borderId="36" xfId="78" applyBorder="1" applyAlignment="1">
      <alignment vertical="center"/>
    </xf>
    <xf numFmtId="17" fontId="88" fillId="0" borderId="7" xfId="78" quotePrefix="1" applyNumberFormat="1" applyFont="1" applyBorder="1" applyAlignment="1">
      <alignment horizontal="center" vertical="center"/>
    </xf>
    <xf numFmtId="17" fontId="88" fillId="0" borderId="9" xfId="78" quotePrefix="1" applyNumberFormat="1" applyFont="1" applyBorder="1" applyAlignment="1">
      <alignment horizontal="center" vertical="center"/>
    </xf>
    <xf numFmtId="17" fontId="88" fillId="0" borderId="5" xfId="78" quotePrefix="1" applyNumberFormat="1" applyFont="1" applyBorder="1" applyAlignment="1">
      <alignment horizontal="center" vertical="center"/>
    </xf>
    <xf numFmtId="0" fontId="57" fillId="0" borderId="0" xfId="0" applyFont="1" applyAlignment="1">
      <alignment horizontal="left"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quotePrefix="1" applyFont="1" applyBorder="1" applyAlignment="1">
      <alignment horizontal="center" vertical="center" wrapText="1"/>
    </xf>
    <xf numFmtId="0" fontId="0" fillId="0" borderId="13" xfId="0" applyBorder="1" applyAlignment="1">
      <alignment horizontal="center" vertical="center" wrapText="1"/>
    </xf>
    <xf numFmtId="0" fontId="43" fillId="0" borderId="10" xfId="0" applyFont="1" applyBorder="1" applyAlignment="1">
      <alignment horizontal="center" vertical="center" wrapText="1"/>
    </xf>
    <xf numFmtId="0" fontId="0" fillId="0" borderId="31" xfId="0" applyBorder="1" applyAlignment="1">
      <alignment vertical="center"/>
    </xf>
    <xf numFmtId="0" fontId="88" fillId="0" borderId="7" xfId="0" applyFont="1" applyBorder="1" applyAlignment="1">
      <alignment horizontal="center" vertical="center" wrapText="1"/>
    </xf>
    <xf numFmtId="0" fontId="88" fillId="0" borderId="9" xfId="0" applyFont="1" applyBorder="1" applyAlignment="1">
      <alignment horizontal="center" vertical="center" wrapText="1"/>
    </xf>
    <xf numFmtId="0" fontId="88" fillId="0" borderId="11" xfId="78" applyFont="1" applyBorder="1" applyAlignment="1">
      <alignment horizontal="center" vertical="center" wrapText="1"/>
    </xf>
    <xf numFmtId="0" fontId="88" fillId="0" borderId="13" xfId="78" applyFont="1" applyBorder="1" applyAlignment="1">
      <alignment horizontal="center" vertical="center" wrapText="1"/>
    </xf>
    <xf numFmtId="0" fontId="88" fillId="0" borderId="14" xfId="78" applyFont="1" applyBorder="1" applyAlignment="1">
      <alignment horizontal="center" vertical="center" wrapText="1"/>
    </xf>
    <xf numFmtId="0" fontId="88" fillId="0" borderId="4" xfId="0" applyFont="1" applyBorder="1" applyAlignment="1">
      <alignment horizontal="center" wrapText="1"/>
    </xf>
    <xf numFmtId="0" fontId="88" fillId="0" borderId="0" xfId="0" applyFont="1" applyAlignment="1">
      <alignment horizontal="center" wrapText="1"/>
    </xf>
    <xf numFmtId="0" fontId="88" fillId="0" borderId="6" xfId="0" applyFont="1" applyBorder="1" applyAlignment="1">
      <alignment horizontal="center" wrapText="1"/>
    </xf>
    <xf numFmtId="0" fontId="57" fillId="0" borderId="11" xfId="0" quotePrefix="1" applyFont="1" applyBorder="1" applyAlignment="1">
      <alignment horizontal="center" vertical="center"/>
    </xf>
    <xf numFmtId="0" fontId="57" fillId="0" borderId="13" xfId="0" quotePrefix="1" applyFont="1" applyBorder="1" applyAlignment="1">
      <alignment horizontal="center" vertical="center"/>
    </xf>
    <xf numFmtId="0" fontId="57" fillId="0" borderId="14" xfId="0" quotePrefix="1" applyFont="1" applyBorder="1" applyAlignment="1">
      <alignment horizontal="center" vertical="center"/>
    </xf>
    <xf numFmtId="0" fontId="57" fillId="0" borderId="0" xfId="0" applyFont="1" applyAlignment="1">
      <alignment vertical="top" wrapText="1"/>
    </xf>
    <xf numFmtId="17" fontId="57" fillId="0" borderId="11" xfId="0" quotePrefix="1" applyNumberFormat="1" applyFont="1" applyBorder="1" applyAlignment="1">
      <alignment horizontal="center" vertical="center"/>
    </xf>
    <xf numFmtId="17" fontId="57" fillId="0" borderId="14" xfId="0" quotePrefix="1" applyNumberFormat="1" applyFont="1" applyBorder="1" applyAlignment="1">
      <alignment horizontal="center" vertical="center"/>
    </xf>
    <xf numFmtId="0" fontId="47" fillId="0" borderId="29" xfId="0" applyFont="1" applyBorder="1" applyAlignment="1">
      <alignment horizontal="left" vertical="center"/>
    </xf>
    <xf numFmtId="0" fontId="47" fillId="0" borderId="36" xfId="0" applyFont="1" applyBorder="1" applyAlignment="1">
      <alignment horizontal="left" vertical="center"/>
    </xf>
    <xf numFmtId="0" fontId="57" fillId="0" borderId="11" xfId="0" applyFont="1" applyBorder="1" applyAlignment="1">
      <alignment horizontal="center" vertical="center"/>
    </xf>
    <xf numFmtId="0" fontId="57" fillId="0" borderId="14" xfId="0" applyFont="1" applyBorder="1" applyAlignment="1">
      <alignment horizontal="center" vertical="center"/>
    </xf>
    <xf numFmtId="0" fontId="46" fillId="0" borderId="11"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88" fillId="0" borderId="40" xfId="0" applyFont="1" applyBorder="1" applyAlignment="1">
      <alignment horizontal="center" vertical="center" wrapText="1"/>
    </xf>
    <xf numFmtId="0" fontId="88" fillId="0" borderId="41" xfId="0" applyFont="1" applyBorder="1" applyAlignment="1">
      <alignment horizontal="center" vertical="center" wrapText="1"/>
    </xf>
    <xf numFmtId="0" fontId="88" fillId="0" borderId="42" xfId="0" applyFont="1" applyBorder="1" applyAlignment="1">
      <alignment horizontal="center" vertical="center" wrapText="1"/>
    </xf>
    <xf numFmtId="0" fontId="88" fillId="0" borderId="4" xfId="0" applyFont="1" applyBorder="1" applyAlignment="1">
      <alignment horizontal="center"/>
    </xf>
    <xf numFmtId="0" fontId="88" fillId="0" borderId="0" xfId="0" applyFont="1"/>
    <xf numFmtId="0" fontId="47" fillId="0" borderId="36" xfId="0" applyFont="1" applyBorder="1" applyAlignment="1">
      <alignment horizontal="left" vertical="center" wrapText="1"/>
    </xf>
    <xf numFmtId="0" fontId="88" fillId="0" borderId="0" xfId="0" applyFont="1" applyAlignment="1">
      <alignment horizontal="center"/>
    </xf>
    <xf numFmtId="0" fontId="47" fillId="0" borderId="36" xfId="11" applyFont="1" applyBorder="1" applyAlignment="1">
      <alignment vertical="center" wrapText="1"/>
    </xf>
    <xf numFmtId="0" fontId="78" fillId="0" borderId="36" xfId="78" applyFont="1" applyBorder="1" applyAlignment="1">
      <alignment vertical="center" wrapText="1"/>
    </xf>
    <xf numFmtId="0" fontId="102" fillId="0" borderId="11" xfId="78" quotePrefix="1" applyFont="1" applyBorder="1" applyAlignment="1">
      <alignment horizontal="center" wrapText="1"/>
    </xf>
    <xf numFmtId="0" fontId="102" fillId="0" borderId="13" xfId="78" quotePrefix="1" applyFont="1" applyBorder="1" applyAlignment="1">
      <alignment horizontal="center" wrapText="1"/>
    </xf>
    <xf numFmtId="0" fontId="102" fillId="0" borderId="14" xfId="78" quotePrefix="1" applyFont="1" applyBorder="1" applyAlignment="1">
      <alignment horizontal="center" wrapText="1"/>
    </xf>
    <xf numFmtId="0" fontId="89" fillId="0" borderId="11" xfId="78" quotePrefix="1" applyFont="1" applyBorder="1" applyAlignment="1">
      <alignment horizontal="center" wrapText="1"/>
    </xf>
    <xf numFmtId="0" fontId="89" fillId="0" borderId="13" xfId="78" quotePrefix="1" applyFont="1" applyBorder="1" applyAlignment="1">
      <alignment horizontal="center" wrapText="1"/>
    </xf>
    <xf numFmtId="0" fontId="89" fillId="0" borderId="14" xfId="78" quotePrefix="1" applyFont="1" applyBorder="1" applyAlignment="1">
      <alignment horizontal="center" wrapText="1"/>
    </xf>
    <xf numFmtId="0" fontId="43" fillId="0" borderId="36" xfId="78" applyBorder="1" applyAlignment="1">
      <alignment vertical="center" wrapText="1"/>
    </xf>
    <xf numFmtId="0" fontId="106" fillId="0" borderId="0" xfId="1981" applyFont="1" applyAlignment="1">
      <alignment horizontal="left" wrapText="1"/>
    </xf>
    <xf numFmtId="0" fontId="110" fillId="0" borderId="35" xfId="73" applyFont="1" applyBorder="1" applyAlignment="1">
      <alignment horizontal="left" vertical="center"/>
    </xf>
    <xf numFmtId="0" fontId="110" fillId="0" borderId="31" xfId="73" applyFont="1" applyBorder="1" applyAlignment="1">
      <alignment horizontal="left" vertical="center"/>
    </xf>
    <xf numFmtId="0" fontId="110" fillId="0" borderId="30" xfId="73" applyFont="1" applyBorder="1" applyAlignment="1">
      <alignment horizontal="left" vertical="center"/>
    </xf>
    <xf numFmtId="0" fontId="107" fillId="0" borderId="12" xfId="73" applyFont="1" applyBorder="1" applyAlignment="1">
      <alignment horizontal="center" wrapText="1"/>
    </xf>
    <xf numFmtId="0" fontId="105" fillId="0" borderId="12" xfId="73" applyFont="1" applyBorder="1" applyAlignment="1">
      <alignment horizontal="center" vertical="center" wrapText="1"/>
    </xf>
    <xf numFmtId="0" fontId="108" fillId="0" borderId="12" xfId="73" applyFont="1" applyBorder="1" applyAlignment="1">
      <alignment horizontal="center" vertical="center" wrapText="1"/>
    </xf>
    <xf numFmtId="0" fontId="47" fillId="0" borderId="0" xfId="0" applyFont="1" applyAlignment="1">
      <alignment horizontal="left" vertical="center"/>
    </xf>
    <xf numFmtId="0" fontId="78" fillId="0" borderId="0" xfId="0" applyFont="1" applyAlignment="1">
      <alignment vertical="center"/>
    </xf>
    <xf numFmtId="17" fontId="88" fillId="0" borderId="7" xfId="0" quotePrefix="1" applyNumberFormat="1" applyFont="1" applyBorder="1" applyAlignment="1">
      <alignment horizontal="center" vertical="center"/>
    </xf>
    <xf numFmtId="17" fontId="88" fillId="0" borderId="9" xfId="0" quotePrefix="1" applyNumberFormat="1" applyFont="1" applyBorder="1" applyAlignment="1">
      <alignment horizontal="center" vertical="center"/>
    </xf>
    <xf numFmtId="17" fontId="88" fillId="0" borderId="5" xfId="0" quotePrefix="1" applyNumberFormat="1" applyFont="1" applyBorder="1" applyAlignment="1">
      <alignment horizontal="center" vertical="center"/>
    </xf>
    <xf numFmtId="0" fontId="88" fillId="0" borderId="7" xfId="0" applyFont="1" applyBorder="1" applyAlignment="1">
      <alignment horizontal="center" wrapText="1"/>
    </xf>
    <xf numFmtId="0" fontId="88" fillId="0" borderId="9" xfId="0" applyFont="1" applyBorder="1" applyAlignment="1">
      <alignment horizontal="center" wrapText="1"/>
    </xf>
    <xf numFmtId="0" fontId="88" fillId="0" borderId="5" xfId="0" applyFont="1" applyBorder="1" applyAlignment="1">
      <alignment horizontal="center" wrapText="1"/>
    </xf>
    <xf numFmtId="0" fontId="88" fillId="0" borderId="4" xfId="0" applyFont="1" applyBorder="1" applyAlignment="1">
      <alignment horizontal="center" vertical="top" wrapText="1"/>
    </xf>
    <xf numFmtId="0" fontId="88" fillId="0" borderId="0" xfId="0" applyFont="1" applyAlignment="1">
      <alignment horizontal="center" vertical="top" wrapText="1"/>
    </xf>
    <xf numFmtId="0" fontId="88" fillId="0" borderId="6" xfId="0" applyFont="1" applyBorder="1" applyAlignment="1">
      <alignment horizontal="center" vertical="top" wrapText="1"/>
    </xf>
    <xf numFmtId="0" fontId="57" fillId="0" borderId="11" xfId="0" quotePrefix="1" applyFont="1" applyBorder="1" applyAlignment="1">
      <alignment horizontal="center" vertical="top"/>
    </xf>
    <xf numFmtId="0" fontId="57" fillId="0" borderId="13" xfId="0" quotePrefix="1" applyFont="1" applyBorder="1" applyAlignment="1">
      <alignment horizontal="center" vertical="top"/>
    </xf>
    <xf numFmtId="0" fontId="57" fillId="0" borderId="14" xfId="0" quotePrefix="1" applyFont="1" applyBorder="1" applyAlignment="1">
      <alignment horizontal="center" vertical="top"/>
    </xf>
    <xf numFmtId="0" fontId="57" fillId="0" borderId="11"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cellXfs>
  <cellStyles count="1985">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1 7" xfId="1957" xr:uid="{0ED94279-2DA8-4958-A159-39A1EB8B3E88}"/>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2 3" xfId="1961" xr:uid="{E8752C60-1FE7-4C77-9ADC-1BE3F2E2A904}"/>
    <cellStyle name="Normal 12 11 2 3 2 2 4" xfId="1973" xr:uid="{C6D9E6A4-23D8-44CC-A65B-C9C0299A297A}"/>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7 2 5 2 3 2 2 2" xfId="1962" xr:uid="{72B4337E-33B4-4DE7-BFDE-4F3AC3D21415}"/>
    <cellStyle name="Normal 12 7 2 5 2 3 2 2 3" xfId="1974" xr:uid="{15B8AF53-0A85-4D5E-9383-3C5E106FB81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2 3" xfId="1965" xr:uid="{2129EFAE-1858-4338-8529-4D1493876DB9}"/>
    <cellStyle name="Normal 12 9 3 2 3 2 2 4" xfId="1977" xr:uid="{1D05C986-D8CB-4DA0-A785-ADA238F6DB5C}"/>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3 7" xfId="1954" xr:uid="{3D343ACF-EA33-40AF-803D-BE98D437EBBA}"/>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2 4 3 2 3 2 2 3" xfId="1968" xr:uid="{0B91EE80-5C04-40E4-8B39-CDC97ACF6482}"/>
    <cellStyle name="Normal 15 2 4 3 2 3 2 2 4" xfId="1980" xr:uid="{FB850706-9C25-4ABC-B299-A3CACA2F073A}"/>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2 3 2 3 2 2 3" xfId="1966" xr:uid="{B075E3D7-DA74-45F9-9891-37D5D2A326F1}"/>
    <cellStyle name="Normal 16 2 3 2 3 2 2 4" xfId="1978" xr:uid="{05A3956B-09E7-456D-A8BB-1C81E23D1D6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6 4 2 3 2 2 3" xfId="1967" xr:uid="{0214BF93-2FA5-40E6-81CA-3660EE5D4166}"/>
    <cellStyle name="Normal 16 4 2 3 2 2 4" xfId="1979" xr:uid="{40682157-1F71-4DEE-8A7F-2248E00FD952}"/>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7 3 2 3 2 2 3" xfId="1963" xr:uid="{6C9180CA-53D2-485E-8D9B-7CBD71E51711}"/>
    <cellStyle name="Normal 17 3 2 3 2 2 4" xfId="1975" xr:uid="{6BF249A8-3167-451D-887E-EEEDA8EE094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2 2 3" xfId="1964" xr:uid="{BAC79931-5ECA-4B9F-A7B0-2A11AFD6A6F6}"/>
    <cellStyle name="Normal 20 2 3 2 2 4" xfId="1976" xr:uid="{96ADD4AB-3AF0-4431-AF9B-840056DEBC4D}"/>
    <cellStyle name="Normal 20 2 3 3" xfId="1210" xr:uid="{E7749A52-EB61-427E-927B-AAEF4E9CE12B}"/>
    <cellStyle name="Normal 20 2 3 3 2" xfId="1936" xr:uid="{4FD657CA-810A-4BA3-8B07-1D95C3E9BDA0}"/>
    <cellStyle name="Normal 20 2 3 3 3" xfId="1960" xr:uid="{BC35305D-5B84-4B3B-B365-19BC83E41BFE}"/>
    <cellStyle name="Normal 20 2 3 3 4" xfId="1972" xr:uid="{7A16800B-64BE-43FD-91D4-489B4AD5E381}"/>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25" xfId="1970" xr:uid="{A39B04CB-59F8-40EB-BBA3-4250B11AF4E4}"/>
    <cellStyle name="Normal 25 2" xfId="1983" xr:uid="{491193BB-77EA-48A2-9E3A-12399BE9F7D8}"/>
    <cellStyle name="Normal 26" xfId="1971" xr:uid="{BBCEB99A-267C-4855-9F42-7E6E851D2093}"/>
    <cellStyle name="Normal 27" xfId="1982" xr:uid="{100AF3C5-6722-46F2-93A2-F90ABF03B6E9}"/>
    <cellStyle name="Normal 3" xfId="12" xr:uid="{00000000-0005-0000-0000-00003E030000}"/>
    <cellStyle name="Normal 3 2" xfId="1984" xr:uid="{74312E94-9CD1-4416-BCEC-366AE5B75C7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11" xfId="1959" xr:uid="{BEAEEAF2-7365-4C21-83E0-3E44C04F1565}"/>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11" xfId="1955" xr:uid="{A209BE5F-17EF-4568-BED8-220379492A35}"/>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4 7" xfId="1956" xr:uid="{BC5F83B5-5ED6-41A4-81EB-8E2B4169987D}"/>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2 9 2 4 3 2 3 2 2 3" xfId="1969" xr:uid="{C1A94B3D-1B87-42E6-B822-3C673CC25B70}"/>
    <cellStyle name="Normal 8 2 9 2 4 3 2 3 2 2 4" xfId="1981" xr:uid="{3F44523F-ABF8-42D3-A15F-0AAF26B01BD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6 7" xfId="1958" xr:uid="{A0733775-06A3-45BA-9BF0-F62F749582D2}"/>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codeName="Sheet2">
    <pageSetUpPr fitToPage="1"/>
  </sheetPr>
  <dimension ref="A3:Q19"/>
  <sheetViews>
    <sheetView showGridLines="0" tabSelected="1" zoomScaleNormal="100" zoomScaleSheetLayoutView="75" workbookViewId="0">
      <selection activeCell="B16" sqref="B16"/>
    </sheetView>
  </sheetViews>
  <sheetFormatPr defaultColWidth="8.88671875" defaultRowHeight="13.2"/>
  <cols>
    <col min="1" max="1" width="8.33203125" customWidth="1"/>
    <col min="2" max="2" width="11.88671875" customWidth="1"/>
    <col min="4" max="4" width="11.6640625" customWidth="1"/>
    <col min="5" max="5" width="10.6640625" bestFit="1" customWidth="1"/>
    <col min="7" max="7" width="10.6640625" bestFit="1" customWidth="1"/>
    <col min="9" max="10" width="9.109375" bestFit="1" customWidth="1"/>
    <col min="11" max="11" width="10.6640625" bestFit="1" customWidth="1"/>
    <col min="15" max="15" width="10" customWidth="1"/>
    <col min="16" max="16" width="18.33203125" customWidth="1"/>
    <col min="17" max="17" width="5.33203125" customWidth="1"/>
  </cols>
  <sheetData>
    <row r="3" spans="1:17" s="28" customFormat="1" ht="26.4" customHeight="1">
      <c r="B3" s="644" t="s">
        <v>115</v>
      </c>
      <c r="C3" s="644"/>
      <c r="D3" s="644"/>
      <c r="E3" s="644"/>
      <c r="F3" s="644"/>
      <c r="G3" s="644"/>
      <c r="H3" s="644"/>
      <c r="I3" s="644"/>
      <c r="J3" s="644"/>
      <c r="K3" s="644"/>
      <c r="L3" s="644"/>
      <c r="M3" s="644"/>
      <c r="N3" s="644"/>
      <c r="O3" s="644"/>
      <c r="P3" s="644"/>
    </row>
    <row r="4" spans="1:17" s="28" customFormat="1" ht="12.6" customHeight="1">
      <c r="B4" s="645"/>
      <c r="C4" s="645"/>
      <c r="D4" s="645"/>
      <c r="E4" s="645"/>
      <c r="F4" s="645"/>
      <c r="G4" s="645"/>
      <c r="H4" s="645"/>
      <c r="I4" s="645"/>
      <c r="J4" s="645"/>
      <c r="K4" s="645"/>
      <c r="L4" s="645"/>
      <c r="M4" s="645"/>
      <c r="N4" s="645"/>
      <c r="O4" s="645"/>
      <c r="P4" s="645"/>
    </row>
    <row r="5" spans="1:17" s="28" customFormat="1" ht="22.2" customHeight="1">
      <c r="B5" s="646" t="s">
        <v>285</v>
      </c>
      <c r="C5" s="646"/>
      <c r="D5" s="646"/>
      <c r="E5" s="646"/>
      <c r="F5" s="646"/>
      <c r="G5" s="646"/>
      <c r="H5" s="646"/>
      <c r="I5" s="646"/>
      <c r="J5" s="646"/>
      <c r="K5" s="646"/>
      <c r="L5" s="646"/>
      <c r="M5" s="646"/>
      <c r="N5" s="646"/>
      <c r="O5" s="646"/>
      <c r="P5" s="646"/>
    </row>
    <row r="6" spans="1:17" s="28" customFormat="1" ht="12.6" customHeight="1">
      <c r="B6" s="165"/>
      <c r="C6" s="165"/>
      <c r="D6" s="165"/>
      <c r="E6" s="165"/>
      <c r="F6" s="165"/>
      <c r="G6" s="165"/>
      <c r="H6" s="165"/>
      <c r="I6" s="165"/>
      <c r="J6" s="165"/>
      <c r="K6" s="165"/>
      <c r="L6" s="165"/>
      <c r="M6" s="165"/>
      <c r="N6" s="165"/>
      <c r="O6" s="165"/>
      <c r="P6" s="165"/>
    </row>
    <row r="7" spans="1:17" s="14" customFormat="1" ht="22.2" customHeight="1">
      <c r="B7" s="647" t="s">
        <v>341</v>
      </c>
      <c r="C7" s="647"/>
      <c r="D7" s="647"/>
      <c r="E7" s="647"/>
      <c r="F7" s="647"/>
      <c r="G7" s="647"/>
      <c r="H7" s="647"/>
      <c r="I7" s="647"/>
      <c r="J7" s="647"/>
      <c r="K7" s="647"/>
      <c r="L7" s="647"/>
      <c r="M7" s="647"/>
      <c r="N7" s="647"/>
      <c r="O7" s="647"/>
      <c r="P7" s="647"/>
    </row>
    <row r="8" spans="1:17" s="14" customFormat="1" ht="10.95" customHeight="1">
      <c r="B8" s="514"/>
      <c r="C8" s="514"/>
      <c r="D8" s="514"/>
      <c r="E8" s="514"/>
      <c r="F8" s="514"/>
      <c r="G8" s="514"/>
      <c r="H8" s="514"/>
      <c r="I8" s="514"/>
      <c r="J8" s="514"/>
      <c r="K8" s="514"/>
      <c r="L8" s="514"/>
      <c r="M8" s="514"/>
      <c r="N8" s="514"/>
      <c r="O8" s="514"/>
      <c r="P8" s="514"/>
    </row>
    <row r="9" spans="1:17" s="14" customFormat="1" ht="30.6" customHeight="1">
      <c r="B9" s="643" t="s">
        <v>342</v>
      </c>
      <c r="C9" s="643"/>
      <c r="D9" s="643"/>
      <c r="E9" s="643"/>
      <c r="F9" s="643"/>
      <c r="G9" s="643"/>
      <c r="H9" s="643"/>
      <c r="I9" s="643"/>
      <c r="J9" s="643"/>
      <c r="K9" s="643"/>
      <c r="L9" s="643"/>
      <c r="M9" s="643"/>
      <c r="N9" s="643"/>
      <c r="O9" s="643"/>
      <c r="P9" s="643"/>
    </row>
    <row r="10" spans="1:17" s="14" customFormat="1" ht="12" customHeight="1">
      <c r="B10" s="346"/>
      <c r="C10" s="346"/>
      <c r="D10" s="346"/>
      <c r="E10" s="346"/>
      <c r="F10" s="346"/>
      <c r="G10" s="346"/>
      <c r="H10" s="346"/>
      <c r="I10" s="346"/>
      <c r="J10" s="346"/>
      <c r="K10" s="346"/>
      <c r="L10" s="346"/>
      <c r="M10" s="346"/>
      <c r="N10" s="346"/>
      <c r="O10" s="346"/>
      <c r="P10" s="346"/>
    </row>
    <row r="11" spans="1:17" s="14" customFormat="1" ht="30.6" customHeight="1">
      <c r="B11" s="643" t="s">
        <v>343</v>
      </c>
      <c r="C11" s="643"/>
      <c r="D11" s="643"/>
      <c r="E11" s="643"/>
      <c r="F11" s="643"/>
      <c r="G11" s="643"/>
      <c r="H11" s="643"/>
      <c r="I11" s="643"/>
      <c r="J11" s="643"/>
      <c r="K11" s="643"/>
      <c r="L11" s="643"/>
      <c r="M11" s="643"/>
      <c r="N11" s="643"/>
      <c r="O11" s="643"/>
      <c r="P11" s="643"/>
      <c r="Q11" s="34"/>
    </row>
    <row r="12" spans="1:17" ht="10.95" customHeight="1">
      <c r="A12" s="28"/>
      <c r="B12" s="346"/>
      <c r="C12" s="346"/>
      <c r="D12" s="346"/>
      <c r="E12" s="346"/>
      <c r="F12" s="346"/>
      <c r="G12" s="346"/>
      <c r="H12" s="346"/>
      <c r="I12" s="346"/>
      <c r="J12" s="346"/>
      <c r="K12" s="346"/>
      <c r="L12" s="346"/>
      <c r="M12" s="346"/>
      <c r="N12" s="346"/>
      <c r="O12" s="346"/>
      <c r="P12" s="346"/>
      <c r="Q12" s="346"/>
    </row>
    <row r="13" spans="1:17" s="28" customFormat="1" ht="32.4" customHeight="1">
      <c r="B13" s="643" t="s">
        <v>176</v>
      </c>
      <c r="C13" s="643"/>
      <c r="D13" s="643"/>
      <c r="E13" s="643"/>
      <c r="F13" s="643"/>
      <c r="G13" s="643"/>
      <c r="H13" s="643"/>
      <c r="I13" s="643"/>
      <c r="J13" s="643"/>
      <c r="K13" s="643"/>
      <c r="L13" s="643"/>
      <c r="M13" s="643"/>
      <c r="N13" s="643"/>
      <c r="O13" s="643"/>
      <c r="P13" s="643"/>
      <c r="Q13" s="34"/>
    </row>
    <row r="17" spans="12:12">
      <c r="L17" s="31"/>
    </row>
    <row r="18" spans="12:12">
      <c r="L18" s="31"/>
    </row>
    <row r="19" spans="12:12">
      <c r="L19" s="31"/>
    </row>
  </sheetData>
  <mergeCells count="7">
    <mergeCell ref="B9:P9"/>
    <mergeCell ref="B13:P13"/>
    <mergeCell ref="B3:P3"/>
    <mergeCell ref="B4:P4"/>
    <mergeCell ref="B5:P5"/>
    <mergeCell ref="B7:P7"/>
    <mergeCell ref="B11:P11"/>
  </mergeCells>
  <printOptions horizontalCentered="1"/>
  <pageMargins left="0.7" right="0.7" top="1" bottom="0.75" header="0.3" footer="0.3"/>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C6937-BBDC-45AE-9418-2364FBBFC15A}">
  <sheetPr>
    <pageSetUpPr fitToPage="1"/>
  </sheetPr>
  <dimension ref="A1:H58"/>
  <sheetViews>
    <sheetView showGridLines="0" showWhiteSpace="0" topLeftCell="A31" zoomScaleNormal="100" zoomScaleSheetLayoutView="75" workbookViewId="0">
      <selection activeCell="D45" sqref="D45"/>
    </sheetView>
  </sheetViews>
  <sheetFormatPr defaultColWidth="8.88671875" defaultRowHeight="13.2"/>
  <cols>
    <col min="1" max="1" width="51.33203125" style="26" customWidth="1"/>
    <col min="2" max="4" width="25.6640625" style="26" customWidth="1"/>
    <col min="5" max="16384" width="8.88671875" style="26"/>
  </cols>
  <sheetData>
    <row r="1" spans="1:4" s="106" customFormat="1" ht="23.4" customHeight="1">
      <c r="A1" s="705" t="s">
        <v>348</v>
      </c>
      <c r="B1" s="713"/>
      <c r="C1" s="713"/>
      <c r="D1" s="713"/>
    </row>
    <row r="2" spans="1:4" ht="14.4">
      <c r="A2" s="526"/>
      <c r="B2" s="596" t="s">
        <v>224</v>
      </c>
      <c r="C2" s="597" t="s">
        <v>177</v>
      </c>
      <c r="D2" s="598" t="s">
        <v>177</v>
      </c>
    </row>
    <row r="3" spans="1:4" ht="16.2" customHeight="1">
      <c r="A3" s="527"/>
      <c r="B3" s="103" t="s">
        <v>39</v>
      </c>
      <c r="C3" s="599" t="s">
        <v>172</v>
      </c>
      <c r="D3" s="600" t="s">
        <v>320</v>
      </c>
    </row>
    <row r="4" spans="1:4" ht="13.8">
      <c r="A4" s="528"/>
      <c r="B4" s="522"/>
      <c r="C4" s="529"/>
      <c r="D4" s="531"/>
    </row>
    <row r="5" spans="1:4" ht="13.8">
      <c r="A5" s="462" t="s">
        <v>323</v>
      </c>
      <c r="B5" s="528"/>
      <c r="C5" s="529"/>
      <c r="D5" s="532"/>
    </row>
    <row r="6" spans="1:4" ht="14.4">
      <c r="A6" s="463" t="s">
        <v>61</v>
      </c>
      <c r="B6" s="522">
        <v>1117195</v>
      </c>
      <c r="C6" s="529">
        <v>1117195</v>
      </c>
      <c r="D6" s="533">
        <f>C6*1.10231125</f>
        <v>1231496.6169437501</v>
      </c>
    </row>
    <row r="7" spans="1:4" ht="14.4">
      <c r="A7" s="463" t="s">
        <v>192</v>
      </c>
      <c r="B7" s="528"/>
      <c r="C7" s="601">
        <v>-85329</v>
      </c>
      <c r="D7" s="533">
        <f>C7*1.10231125</f>
        <v>-94059.116651250006</v>
      </c>
    </row>
    <row r="8" spans="1:4" ht="13.8">
      <c r="A8" s="462" t="s">
        <v>57</v>
      </c>
      <c r="B8" s="537">
        <f>SUM(B6:B7)</f>
        <v>1117195</v>
      </c>
      <c r="C8" s="538">
        <f>SUM(C6:C7)</f>
        <v>1031866</v>
      </c>
      <c r="D8" s="539">
        <f>C8*1.10231125</f>
        <v>1137437.5002925</v>
      </c>
    </row>
    <row r="9" spans="1:4" ht="13.8">
      <c r="A9" s="528"/>
      <c r="B9" s="522"/>
      <c r="C9" s="529"/>
      <c r="D9" s="532"/>
    </row>
    <row r="10" spans="1:4" ht="13.8">
      <c r="A10" s="462" t="s">
        <v>324</v>
      </c>
      <c r="B10" s="522"/>
      <c r="C10" s="529"/>
      <c r="D10" s="532"/>
    </row>
    <row r="11" spans="1:4" ht="14.4">
      <c r="A11" s="463" t="s">
        <v>62</v>
      </c>
      <c r="B11" s="464" t="s">
        <v>49</v>
      </c>
      <c r="C11" s="464" t="s">
        <v>49</v>
      </c>
      <c r="D11" s="465" t="s">
        <v>49</v>
      </c>
    </row>
    <row r="12" spans="1:4" ht="14.4">
      <c r="A12" s="463" t="s">
        <v>77</v>
      </c>
      <c r="B12" s="464" t="s">
        <v>49</v>
      </c>
      <c r="C12" s="464" t="s">
        <v>49</v>
      </c>
      <c r="D12" s="465" t="s">
        <v>49</v>
      </c>
    </row>
    <row r="13" spans="1:4" ht="14.4">
      <c r="A13" s="463" t="s">
        <v>63</v>
      </c>
      <c r="B13" s="464" t="s">
        <v>49</v>
      </c>
      <c r="C13" s="464" t="s">
        <v>49</v>
      </c>
      <c r="D13" s="465" t="s">
        <v>49</v>
      </c>
    </row>
    <row r="14" spans="1:4" ht="14.4">
      <c r="A14" s="463"/>
      <c r="B14" s="522"/>
      <c r="C14" s="529"/>
      <c r="D14" s="533"/>
    </row>
    <row r="15" spans="1:4" ht="14.4">
      <c r="A15" s="486" t="s">
        <v>64</v>
      </c>
      <c r="B15" s="522"/>
      <c r="C15" s="529"/>
      <c r="D15" s="533"/>
    </row>
    <row r="16" spans="1:4" ht="14.4">
      <c r="A16" s="463" t="s">
        <v>56</v>
      </c>
      <c r="B16" s="522">
        <v>1656</v>
      </c>
      <c r="C16" s="601">
        <v>1656</v>
      </c>
      <c r="D16" s="533">
        <f>C16*1.10231125</f>
        <v>1825.4274300000002</v>
      </c>
    </row>
    <row r="17" spans="1:4" ht="14.4">
      <c r="A17" s="463" t="s">
        <v>58</v>
      </c>
      <c r="B17" s="466" t="s">
        <v>49</v>
      </c>
      <c r="C17" s="467" t="s">
        <v>49</v>
      </c>
      <c r="D17" s="465" t="s">
        <v>49</v>
      </c>
    </row>
    <row r="18" spans="1:4" ht="13.8">
      <c r="A18" s="462" t="s">
        <v>59</v>
      </c>
      <c r="B18" s="537">
        <v>22000</v>
      </c>
      <c r="C18" s="550">
        <v>22000</v>
      </c>
      <c r="D18" s="539">
        <f>C18*1.10231125</f>
        <v>24250.8475</v>
      </c>
    </row>
    <row r="19" spans="1:4" ht="13.8">
      <c r="A19" s="528"/>
      <c r="B19" s="522"/>
      <c r="C19" s="529"/>
      <c r="D19" s="532"/>
    </row>
    <row r="20" spans="1:4" ht="13.8">
      <c r="A20" s="462" t="s">
        <v>60</v>
      </c>
      <c r="B20" s="522"/>
      <c r="C20" s="529"/>
      <c r="D20" s="532"/>
    </row>
    <row r="21" spans="1:4" ht="13.8">
      <c r="A21" s="463" t="s">
        <v>325</v>
      </c>
      <c r="B21" s="438">
        <v>150100</v>
      </c>
      <c r="C21" s="529"/>
      <c r="D21" s="532"/>
    </row>
    <row r="22" spans="1:4" ht="14.4">
      <c r="A22" s="463" t="s">
        <v>326</v>
      </c>
      <c r="B22" s="522"/>
      <c r="C22" s="543">
        <v>36915</v>
      </c>
      <c r="D22" s="533">
        <f>C22*1.10231125</f>
        <v>40691.819793750001</v>
      </c>
    </row>
    <row r="23" spans="1:4" ht="14.4">
      <c r="A23" s="463" t="s">
        <v>327</v>
      </c>
      <c r="B23" s="522"/>
      <c r="C23" s="543">
        <v>112575</v>
      </c>
      <c r="D23" s="533">
        <f>C23*1.10231125</f>
        <v>124092.68896875001</v>
      </c>
    </row>
    <row r="24" spans="1:4" ht="14.4">
      <c r="A24" s="463"/>
      <c r="B24" s="522"/>
      <c r="C24" s="543"/>
      <c r="D24" s="533"/>
    </row>
    <row r="25" spans="1:4" ht="14.4">
      <c r="A25" s="463" t="s">
        <v>328</v>
      </c>
      <c r="B25" s="522">
        <v>2000</v>
      </c>
      <c r="C25" s="543"/>
      <c r="D25" s="533"/>
    </row>
    <row r="26" spans="1:4" ht="14.4">
      <c r="A26" s="463" t="s">
        <v>326</v>
      </c>
      <c r="B26" s="522"/>
      <c r="C26" s="543">
        <v>500</v>
      </c>
      <c r="D26" s="533">
        <f>C26*1.10231125</f>
        <v>551.15562499999999</v>
      </c>
    </row>
    <row r="27" spans="1:4" ht="14.4">
      <c r="A27" s="463" t="s">
        <v>327</v>
      </c>
      <c r="B27" s="522"/>
      <c r="C27" s="543">
        <v>1500</v>
      </c>
      <c r="D27" s="533">
        <f>C27*1.10231125</f>
        <v>1653.4668750000001</v>
      </c>
    </row>
    <row r="28" spans="1:4" ht="14.4">
      <c r="A28" s="463"/>
      <c r="B28" s="522"/>
      <c r="C28" s="543"/>
      <c r="D28" s="533"/>
    </row>
    <row r="29" spans="1:4" ht="14.4">
      <c r="A29" s="463" t="s">
        <v>329</v>
      </c>
      <c r="B29" s="522">
        <v>59000</v>
      </c>
      <c r="C29" s="543"/>
      <c r="D29" s="533"/>
    </row>
    <row r="30" spans="1:4" ht="14.4">
      <c r="A30" s="463" t="s">
        <v>326</v>
      </c>
      <c r="B30" s="522"/>
      <c r="C30" s="543">
        <v>14562.5</v>
      </c>
      <c r="D30" s="533">
        <f>C30*1.10231125</f>
        <v>16052.407578125001</v>
      </c>
    </row>
    <row r="31" spans="1:4" ht="14.4">
      <c r="A31" s="463" t="s">
        <v>327</v>
      </c>
      <c r="B31" s="522"/>
      <c r="C31" s="543">
        <v>44250</v>
      </c>
      <c r="D31" s="533">
        <f>C31*1.10231125</f>
        <v>48777.272812500007</v>
      </c>
    </row>
    <row r="32" spans="1:4" ht="14.4">
      <c r="A32" s="463"/>
      <c r="B32" s="522"/>
      <c r="C32" s="468"/>
      <c r="D32" s="533"/>
    </row>
    <row r="33" spans="1:8" ht="14.4">
      <c r="A33" s="463" t="s">
        <v>330</v>
      </c>
      <c r="B33" s="466">
        <v>7665</v>
      </c>
      <c r="C33" s="469"/>
      <c r="D33" s="533"/>
    </row>
    <row r="34" spans="1:8" ht="14.4">
      <c r="A34" s="463" t="s">
        <v>326</v>
      </c>
      <c r="B34" s="466"/>
      <c r="C34" s="469">
        <v>1915</v>
      </c>
      <c r="D34" s="533">
        <f>C34*1.10231125</f>
        <v>2110.9260437500002</v>
      </c>
    </row>
    <row r="35" spans="1:8" ht="14.4">
      <c r="A35" s="463" t="s">
        <v>327</v>
      </c>
      <c r="B35" s="466"/>
      <c r="C35" s="469">
        <v>5748.75</v>
      </c>
      <c r="D35" s="533">
        <f>C35*1.10231125</f>
        <v>6336.9117984375007</v>
      </c>
    </row>
    <row r="36" spans="1:8" ht="14.4">
      <c r="A36" s="463"/>
      <c r="B36" s="466"/>
      <c r="C36" s="469"/>
      <c r="D36" s="533"/>
    </row>
    <row r="37" spans="1:8" ht="14.4">
      <c r="A37" s="463" t="s">
        <v>331</v>
      </c>
      <c r="B37" s="466">
        <v>9600</v>
      </c>
      <c r="D37" s="533"/>
    </row>
    <row r="38" spans="1:8" ht="14.4">
      <c r="A38" s="463" t="s">
        <v>326</v>
      </c>
      <c r="B38" s="466"/>
      <c r="C38" s="469">
        <v>2400</v>
      </c>
      <c r="D38" s="533">
        <f>C38*1.10231125</f>
        <v>2645.547</v>
      </c>
    </row>
    <row r="39" spans="1:8" ht="14.4">
      <c r="A39" s="463" t="s">
        <v>327</v>
      </c>
      <c r="B39" s="466"/>
      <c r="C39" s="469">
        <v>7200</v>
      </c>
      <c r="D39" s="533">
        <f>C39*1.10231125</f>
        <v>7936.6410000000005</v>
      </c>
    </row>
    <row r="40" spans="1:8" ht="13.8">
      <c r="A40" s="486"/>
      <c r="B40" s="466"/>
      <c r="C40" s="467"/>
      <c r="D40" s="532"/>
    </row>
    <row r="41" spans="1:8" s="106" customFormat="1" ht="19.95" customHeight="1">
      <c r="A41" s="462" t="s">
        <v>193</v>
      </c>
      <c r="B41" s="347">
        <f>SUM(B21:B39)</f>
        <v>228365</v>
      </c>
      <c r="C41" s="487">
        <f>SUM(C22:C39)</f>
        <v>227566.25</v>
      </c>
      <c r="D41" s="348">
        <f>SUM(D22:D39)</f>
        <v>250848.83749531256</v>
      </c>
    </row>
    <row r="42" spans="1:8" ht="13.8">
      <c r="A42" s="548"/>
      <c r="B42" s="522"/>
      <c r="C42" s="529"/>
      <c r="D42" s="549"/>
    </row>
    <row r="43" spans="1:8" ht="17.399999999999999">
      <c r="A43" s="462" t="s">
        <v>75</v>
      </c>
      <c r="B43" s="537">
        <f>B8+B18+B41</f>
        <v>1367560</v>
      </c>
      <c r="C43" s="550">
        <f>C8+C18+C41</f>
        <v>1281432.25</v>
      </c>
      <c r="D43" s="470">
        <f>D8+D18+D41</f>
        <v>1412537.1852878125</v>
      </c>
    </row>
    <row r="44" spans="1:8" ht="13.8">
      <c r="A44" s="548"/>
      <c r="B44" s="522"/>
      <c r="C44" s="529"/>
      <c r="D44" s="549"/>
    </row>
    <row r="45" spans="1:8" ht="21.6" customHeight="1">
      <c r="A45" s="463" t="s">
        <v>162</v>
      </c>
      <c r="B45" s="471"/>
      <c r="C45" s="380">
        <f>D45/1.10231125</f>
        <v>1376293.673860264</v>
      </c>
      <c r="D45" s="472">
        <v>1517104</v>
      </c>
      <c r="H45" s="602"/>
    </row>
    <row r="46" spans="1:8" ht="14.4">
      <c r="A46" s="463"/>
      <c r="B46" s="522"/>
      <c r="C46" s="473"/>
      <c r="D46" s="472"/>
    </row>
    <row r="47" spans="1:8" ht="21.6" customHeight="1">
      <c r="A47" s="463" t="s">
        <v>161</v>
      </c>
      <c r="B47" s="522"/>
      <c r="C47" s="473">
        <f>D47/1.10231125</f>
        <v>226796.19753495211</v>
      </c>
      <c r="D47" s="472">
        <v>250000</v>
      </c>
    </row>
    <row r="48" spans="1:8" ht="14.4">
      <c r="A48" s="463"/>
      <c r="B48" s="522"/>
      <c r="C48" s="473"/>
      <c r="D48" s="472"/>
    </row>
    <row r="49" spans="1:4" ht="14.4">
      <c r="A49" s="463" t="s">
        <v>158</v>
      </c>
      <c r="B49" s="522"/>
      <c r="C49" s="473">
        <f>D49/1.10231125</f>
        <v>108862.17481677701</v>
      </c>
      <c r="D49" s="472">
        <v>120000</v>
      </c>
    </row>
    <row r="50" spans="1:4" ht="13.8">
      <c r="A50" s="548"/>
      <c r="B50" s="522"/>
      <c r="C50" s="529"/>
      <c r="D50" s="474"/>
    </row>
    <row r="51" spans="1:4" ht="15.6" customHeight="1">
      <c r="A51" s="552" t="s">
        <v>160</v>
      </c>
      <c r="B51" s="553"/>
      <c r="C51" s="554">
        <f>C43+C45+C47+C49</f>
        <v>2993384.2962119933</v>
      </c>
      <c r="D51" s="475">
        <f>D43+D45+D47+D49</f>
        <v>3299641.1852878127</v>
      </c>
    </row>
    <row r="52" spans="1:4" ht="13.8">
      <c r="A52" s="37"/>
      <c r="B52" s="529"/>
      <c r="C52" s="529"/>
      <c r="D52" s="529"/>
    </row>
    <row r="53" spans="1:4" s="132" customFormat="1" ht="14.4">
      <c r="A53" s="132" t="s">
        <v>321</v>
      </c>
      <c r="B53" s="133"/>
      <c r="D53" s="642"/>
    </row>
    <row r="54" spans="1:4" s="132" customFormat="1" ht="13.8">
      <c r="A54" s="37" t="s">
        <v>332</v>
      </c>
      <c r="B54" s="133"/>
      <c r="D54" s="529"/>
    </row>
    <row r="55" spans="1:4" s="132" customFormat="1" ht="13.8">
      <c r="A55" s="37" t="s">
        <v>114</v>
      </c>
      <c r="B55" s="529"/>
      <c r="C55" s="529"/>
      <c r="D55" s="529"/>
    </row>
    <row r="56" spans="1:4" s="132" customFormat="1" ht="13.8">
      <c r="A56" s="37" t="s">
        <v>113</v>
      </c>
      <c r="B56" s="529"/>
      <c r="C56" s="529"/>
      <c r="D56" s="529"/>
    </row>
    <row r="57" spans="1:4" s="132" customFormat="1" ht="13.8">
      <c r="A57" s="132" t="s">
        <v>112</v>
      </c>
    </row>
    <row r="58" spans="1:4" ht="13.8">
      <c r="A58" s="132" t="s">
        <v>322</v>
      </c>
      <c r="B58" s="132"/>
    </row>
  </sheetData>
  <mergeCells count="1">
    <mergeCell ref="A1:D1"/>
  </mergeCells>
  <pageMargins left="0.5" right="0.17" top="0.5" bottom="0.17" header="0.17" footer="0.17"/>
  <pageSetup scale="6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B5AA-7D75-4FAF-AA66-8FD6FAEDDC31}">
  <sheetPr codeName="Sheet9">
    <pageSetUpPr fitToPage="1"/>
  </sheetPr>
  <dimension ref="A1:K53"/>
  <sheetViews>
    <sheetView showGridLines="0" topLeftCell="A34" zoomScaleNormal="100" zoomScaleSheetLayoutView="75" workbookViewId="0">
      <selection activeCell="A55" sqref="A55"/>
    </sheetView>
  </sheetViews>
  <sheetFormatPr defaultColWidth="8.88671875" defaultRowHeight="14.4"/>
  <cols>
    <col min="1" max="1" width="35.6640625" style="448" customWidth="1"/>
    <col min="2" max="2" width="23.88671875" style="448" customWidth="1"/>
    <col min="3" max="3" width="14.88671875" style="448" customWidth="1"/>
    <col min="4" max="4" width="16.33203125" style="448" customWidth="1"/>
    <col min="5" max="7" width="22.6640625" style="448" customWidth="1"/>
    <col min="8" max="8" width="17.5546875" style="448" customWidth="1"/>
    <col min="9" max="10" width="22.6640625" style="448" customWidth="1"/>
    <col min="11" max="11" width="28" style="448" customWidth="1"/>
    <col min="12" max="12" width="8.88671875" style="448"/>
    <col min="13" max="15" width="20.6640625" style="448" customWidth="1"/>
    <col min="16" max="16384" width="8.88671875" style="448"/>
  </cols>
  <sheetData>
    <row r="1" spans="1:11" s="447" customFormat="1" ht="22.95" customHeight="1">
      <c r="A1" s="715" t="s">
        <v>78</v>
      </c>
      <c r="B1" s="716"/>
      <c r="C1" s="716"/>
      <c r="D1" s="716"/>
      <c r="E1" s="716"/>
      <c r="F1" s="716"/>
      <c r="G1" s="716"/>
      <c r="H1" s="716"/>
      <c r="I1" s="716"/>
      <c r="J1" s="716"/>
      <c r="K1" s="717"/>
    </row>
    <row r="2" spans="1:11" ht="17.399999999999999" customHeight="1">
      <c r="A2" s="718" t="s">
        <v>169</v>
      </c>
      <c r="B2" s="719" t="s">
        <v>79</v>
      </c>
      <c r="C2" s="719"/>
      <c r="D2" s="719"/>
      <c r="E2" s="719"/>
      <c r="F2" s="719" t="s">
        <v>80</v>
      </c>
      <c r="G2" s="719"/>
      <c r="H2" s="719"/>
      <c r="I2" s="719" t="s">
        <v>81</v>
      </c>
      <c r="J2" s="719"/>
      <c r="K2" s="719"/>
    </row>
    <row r="3" spans="1:11" ht="18" customHeight="1">
      <c r="A3" s="718"/>
      <c r="B3" s="720" t="s">
        <v>71</v>
      </c>
      <c r="C3" s="720"/>
      <c r="D3" s="720"/>
      <c r="E3" s="720"/>
      <c r="F3" s="720" t="s">
        <v>82</v>
      </c>
      <c r="G3" s="720"/>
      <c r="H3" s="720"/>
      <c r="I3" s="720" t="s">
        <v>82</v>
      </c>
      <c r="J3" s="720"/>
      <c r="K3" s="720"/>
    </row>
    <row r="4" spans="1:11" s="447" customFormat="1" ht="42" customHeight="1">
      <c r="A4" s="718"/>
      <c r="B4" s="162" t="s">
        <v>173</v>
      </c>
      <c r="C4" s="162" t="s">
        <v>83</v>
      </c>
      <c r="D4" s="162" t="s">
        <v>84</v>
      </c>
      <c r="E4" s="162" t="s">
        <v>85</v>
      </c>
      <c r="F4" s="162" t="s">
        <v>174</v>
      </c>
      <c r="G4" s="162" t="s">
        <v>86</v>
      </c>
      <c r="H4" s="162" t="s">
        <v>84</v>
      </c>
      <c r="I4" s="162" t="s">
        <v>170</v>
      </c>
      <c r="J4" s="162" t="s">
        <v>86</v>
      </c>
      <c r="K4" s="162" t="s">
        <v>87</v>
      </c>
    </row>
    <row r="5" spans="1:11" ht="19.95" customHeight="1">
      <c r="A5" s="449" t="s">
        <v>189</v>
      </c>
      <c r="B5" s="281"/>
      <c r="C5" s="281"/>
      <c r="D5" s="281"/>
      <c r="E5" s="281"/>
      <c r="F5" s="281"/>
      <c r="G5" s="281"/>
      <c r="H5" s="281"/>
      <c r="I5" s="281"/>
      <c r="J5" s="281"/>
      <c r="K5" s="281"/>
    </row>
    <row r="6" spans="1:11" ht="19.95" customHeight="1">
      <c r="A6" s="483" t="s">
        <v>147</v>
      </c>
      <c r="B6" s="281">
        <v>-25434.21</v>
      </c>
      <c r="C6" s="281">
        <v>32875.279999999999</v>
      </c>
      <c r="D6" s="281">
        <v>3562.39</v>
      </c>
      <c r="E6" s="281">
        <v>64042.06</v>
      </c>
      <c r="F6" s="281">
        <v>-86802.02</v>
      </c>
      <c r="G6" s="281">
        <v>57023.16</v>
      </c>
      <c r="H6" s="281">
        <v>62874.27</v>
      </c>
      <c r="I6" s="281">
        <v>-3494.63</v>
      </c>
      <c r="J6" s="281">
        <v>9169.08</v>
      </c>
      <c r="K6" s="281">
        <v>8579.57</v>
      </c>
    </row>
    <row r="7" spans="1:11" ht="19.95" customHeight="1">
      <c r="A7" s="481" t="s">
        <v>150</v>
      </c>
      <c r="B7" s="281">
        <v>-60021.93</v>
      </c>
      <c r="C7" s="281">
        <v>40267.269999999997</v>
      </c>
      <c r="D7" s="281">
        <v>3222.06</v>
      </c>
      <c r="E7" s="281">
        <v>61670.77</v>
      </c>
      <c r="F7" s="281">
        <v>-92653.13</v>
      </c>
      <c r="G7" s="281">
        <v>56664.03</v>
      </c>
      <c r="H7" s="281">
        <v>66848.800000000003</v>
      </c>
      <c r="I7" s="281">
        <v>-2905.1</v>
      </c>
      <c r="J7" s="281">
        <v>7070.23</v>
      </c>
      <c r="K7" s="281">
        <v>6740.23</v>
      </c>
    </row>
    <row r="8" spans="1:11" ht="19.95" customHeight="1">
      <c r="A8" s="481" t="s">
        <v>197</v>
      </c>
      <c r="B8" s="281">
        <v>-84797.82</v>
      </c>
      <c r="C8" s="281">
        <v>71829.3</v>
      </c>
      <c r="D8" s="281">
        <v>3764.14</v>
      </c>
      <c r="E8" s="281">
        <v>73916.08</v>
      </c>
      <c r="F8" s="281">
        <v>-102837.91</v>
      </c>
      <c r="G8" s="281">
        <v>67701.5</v>
      </c>
      <c r="H8" s="281">
        <v>70571.7</v>
      </c>
      <c r="I8" s="281">
        <v>-2575.09</v>
      </c>
      <c r="J8" s="281">
        <v>8558.92</v>
      </c>
      <c r="K8" s="281">
        <v>7828.82</v>
      </c>
    </row>
    <row r="9" spans="1:11" ht="19.95" customHeight="1">
      <c r="A9" s="481" t="s">
        <v>144</v>
      </c>
      <c r="B9" s="281">
        <v>-90648.72</v>
      </c>
      <c r="C9" s="281">
        <v>133536.15</v>
      </c>
      <c r="D9" s="281">
        <v>3880.77</v>
      </c>
      <c r="E9" s="281">
        <v>71052.67</v>
      </c>
      <c r="F9" s="281">
        <v>-105708.13</v>
      </c>
      <c r="G9" s="281">
        <v>65374.73</v>
      </c>
      <c r="H9" s="281">
        <v>66221.13</v>
      </c>
      <c r="I9" s="281">
        <v>-1844.97</v>
      </c>
      <c r="J9" s="281">
        <v>8021.98</v>
      </c>
      <c r="K9" s="281">
        <v>8546.0300000000007</v>
      </c>
    </row>
    <row r="10" spans="1:11" ht="19.95" customHeight="1">
      <c r="A10" s="482" t="s">
        <v>35</v>
      </c>
      <c r="B10" s="281"/>
      <c r="C10" s="281">
        <v>278508</v>
      </c>
      <c r="D10" s="281">
        <v>14429.36</v>
      </c>
      <c r="E10" s="281">
        <v>270681.58</v>
      </c>
      <c r="F10" s="281"/>
      <c r="G10" s="281">
        <v>246763.42</v>
      </c>
      <c r="H10" s="281">
        <v>266515.90000000002</v>
      </c>
      <c r="I10" s="281"/>
      <c r="J10" s="281">
        <v>32820.21</v>
      </c>
      <c r="K10" s="281">
        <v>31694.65</v>
      </c>
    </row>
    <row r="11" spans="1:11" ht="19.95" customHeight="1">
      <c r="A11" s="449" t="s">
        <v>222</v>
      </c>
      <c r="B11" s="364"/>
      <c r="C11" s="364"/>
      <c r="D11" s="364"/>
      <c r="E11" s="364"/>
      <c r="F11" s="364"/>
      <c r="G11" s="364"/>
      <c r="H11" s="364"/>
      <c r="I11" s="364"/>
      <c r="J11" s="364"/>
      <c r="K11" s="364"/>
    </row>
    <row r="12" spans="1:11" ht="19.95" customHeight="1">
      <c r="A12" s="483" t="s">
        <v>147</v>
      </c>
      <c r="B12" s="587">
        <v>-32046.01</v>
      </c>
      <c r="C12" s="587">
        <v>70158.759999999995</v>
      </c>
      <c r="D12" s="587">
        <v>3631.76</v>
      </c>
      <c r="E12" s="587">
        <v>70042.37</v>
      </c>
      <c r="F12" s="587">
        <v>-106554.61</v>
      </c>
      <c r="G12" s="587">
        <v>64770.03</v>
      </c>
      <c r="H12" s="587">
        <v>59547.73</v>
      </c>
      <c r="I12" s="587">
        <v>-2369.02</v>
      </c>
      <c r="J12" s="587">
        <v>6730</v>
      </c>
      <c r="K12" s="587">
        <v>8409.44</v>
      </c>
    </row>
    <row r="13" spans="1:11" ht="19.95" customHeight="1">
      <c r="A13" s="481" t="s">
        <v>150</v>
      </c>
      <c r="B13" s="587">
        <v>-35561.370000000003</v>
      </c>
      <c r="C13" s="587">
        <v>52413.61</v>
      </c>
      <c r="D13" s="587">
        <v>4944.8599999999997</v>
      </c>
      <c r="E13" s="587">
        <v>69075.990000000005</v>
      </c>
      <c r="F13" s="587">
        <v>-101332.25</v>
      </c>
      <c r="G13" s="587">
        <v>63375.48</v>
      </c>
      <c r="H13" s="587">
        <v>57211.1</v>
      </c>
      <c r="I13" s="587">
        <v>-4048.5</v>
      </c>
      <c r="J13" s="587">
        <v>7886.01</v>
      </c>
      <c r="K13" s="587">
        <v>6513.56</v>
      </c>
    </row>
    <row r="14" spans="1:11" ht="19.95" customHeight="1">
      <c r="A14" s="481" t="s">
        <v>197</v>
      </c>
      <c r="B14" s="587">
        <v>-57129.8</v>
      </c>
      <c r="C14" s="587">
        <v>114294.39</v>
      </c>
      <c r="D14" s="587">
        <v>7889.75</v>
      </c>
      <c r="E14" s="587">
        <v>66221.73</v>
      </c>
      <c r="F14" s="587">
        <v>-95167.91</v>
      </c>
      <c r="G14" s="587">
        <v>61253.07</v>
      </c>
      <c r="H14" s="587">
        <v>63438.75</v>
      </c>
      <c r="I14" s="587">
        <v>-2676.04</v>
      </c>
      <c r="J14" s="587">
        <v>7059.93</v>
      </c>
      <c r="K14" s="587">
        <v>8003.02</v>
      </c>
    </row>
    <row r="15" spans="1:11" ht="19.95" customHeight="1">
      <c r="A15" s="481" t="s">
        <v>144</v>
      </c>
      <c r="B15" s="587">
        <v>-16984.759999999998</v>
      </c>
      <c r="C15" s="587">
        <v>39810.18</v>
      </c>
      <c r="D15" s="587">
        <v>6161.39</v>
      </c>
      <c r="E15" s="587">
        <v>74003.520000000004</v>
      </c>
      <c r="F15" s="587">
        <v>-97353.63</v>
      </c>
      <c r="G15" s="587">
        <v>70353.490000000005</v>
      </c>
      <c r="H15" s="587">
        <v>65791.789999999994</v>
      </c>
      <c r="I15" s="587">
        <v>-3619.15</v>
      </c>
      <c r="J15" s="587">
        <v>6014.16</v>
      </c>
      <c r="K15" s="587">
        <v>6437.97</v>
      </c>
    </row>
    <row r="16" spans="1:11" ht="19.95" customHeight="1">
      <c r="A16" s="482" t="s">
        <v>35</v>
      </c>
      <c r="B16" s="587"/>
      <c r="C16" s="587">
        <v>276676.94</v>
      </c>
      <c r="D16" s="587">
        <v>22627.759999999998</v>
      </c>
      <c r="E16" s="587">
        <v>279343.61</v>
      </c>
      <c r="F16" s="587"/>
      <c r="G16" s="587">
        <v>259752.07</v>
      </c>
      <c r="H16" s="587">
        <v>245989.37</v>
      </c>
      <c r="I16" s="587"/>
      <c r="J16" s="587">
        <v>27690.1</v>
      </c>
      <c r="K16" s="587">
        <v>29363.99</v>
      </c>
    </row>
    <row r="17" spans="1:11" ht="19.95" customHeight="1">
      <c r="A17" s="588" t="s">
        <v>309</v>
      </c>
      <c r="B17" s="364"/>
      <c r="C17" s="364"/>
      <c r="D17" s="364"/>
      <c r="E17" s="364"/>
      <c r="F17" s="364"/>
      <c r="G17" s="364"/>
      <c r="H17" s="364"/>
      <c r="I17" s="364"/>
      <c r="J17" s="364"/>
      <c r="K17" s="364"/>
    </row>
    <row r="18" spans="1:11" ht="19.95" customHeight="1">
      <c r="A18" s="483" t="s">
        <v>147</v>
      </c>
      <c r="B18" s="587">
        <v>-57340.46</v>
      </c>
      <c r="C18" s="587">
        <v>34501.629999999997</v>
      </c>
      <c r="D18" s="587">
        <v>4592.1899999999996</v>
      </c>
      <c r="E18" s="587">
        <v>55432.959999999999</v>
      </c>
      <c r="F18" s="587">
        <v>-92791.95</v>
      </c>
      <c r="G18" s="587">
        <v>52451.71</v>
      </c>
      <c r="H18" s="587">
        <v>47762.64</v>
      </c>
      <c r="I18" s="587">
        <v>-4042.98</v>
      </c>
      <c r="J18" s="587">
        <v>4717.59</v>
      </c>
      <c r="K18" s="587">
        <v>6563.19</v>
      </c>
    </row>
    <row r="19" spans="1:11" ht="19.95" customHeight="1">
      <c r="A19" s="482" t="s">
        <v>242</v>
      </c>
      <c r="B19" s="612">
        <v>-82863.98</v>
      </c>
      <c r="C19" s="610">
        <v>9739.33</v>
      </c>
      <c r="D19" s="610">
        <v>20.3</v>
      </c>
      <c r="E19" s="610">
        <v>21289.54</v>
      </c>
      <c r="F19" s="610">
        <v>-88102.83</v>
      </c>
      <c r="G19" s="610">
        <v>20932.330000000002</v>
      </c>
      <c r="H19" s="610">
        <v>15955.92</v>
      </c>
      <c r="I19" s="610">
        <v>-5888.54</v>
      </c>
      <c r="J19" s="610">
        <v>1000</v>
      </c>
      <c r="K19" s="611">
        <v>5303.43</v>
      </c>
    </row>
    <row r="20" spans="1:11" ht="19.95" customHeight="1">
      <c r="A20" s="586"/>
      <c r="B20" s="584"/>
      <c r="C20" s="584"/>
      <c r="D20" s="584"/>
      <c r="E20" s="584"/>
      <c r="F20" s="584"/>
      <c r="G20" s="584"/>
      <c r="H20" s="584"/>
      <c r="I20" s="584"/>
      <c r="J20" s="584"/>
      <c r="K20" s="585"/>
    </row>
    <row r="21" spans="1:11" ht="19.95" customHeight="1">
      <c r="A21" s="144" t="s">
        <v>88</v>
      </c>
      <c r="B21" s="450"/>
      <c r="C21" s="451"/>
      <c r="D21" s="451"/>
      <c r="E21" s="451"/>
      <c r="F21" s="451"/>
      <c r="G21" s="451"/>
      <c r="H21" s="451"/>
      <c r="I21" s="451"/>
      <c r="J21" s="451"/>
      <c r="K21" s="452"/>
    </row>
    <row r="22" spans="1:11" ht="19.95" customHeight="1">
      <c r="A22" s="481" t="s">
        <v>152</v>
      </c>
      <c r="B22" s="456">
        <v>-2836.81</v>
      </c>
      <c r="C22" s="456">
        <v>312784.77</v>
      </c>
      <c r="D22" s="456">
        <v>140038.29</v>
      </c>
      <c r="E22" s="456">
        <v>148132.43</v>
      </c>
      <c r="F22" s="456">
        <v>-73181.649999999994</v>
      </c>
      <c r="G22" s="456">
        <v>129100.98</v>
      </c>
      <c r="H22" s="456">
        <v>173427.97</v>
      </c>
      <c r="I22" s="456">
        <v>-7803.74</v>
      </c>
      <c r="J22" s="456">
        <v>23637.72</v>
      </c>
      <c r="K22" s="456">
        <v>22996.27</v>
      </c>
    </row>
    <row r="23" spans="1:11" ht="19.95" customHeight="1">
      <c r="A23" s="481" t="s">
        <v>153</v>
      </c>
      <c r="B23" s="456">
        <v>21777.23</v>
      </c>
      <c r="C23" s="456">
        <v>351714.17</v>
      </c>
      <c r="D23" s="456">
        <v>314867.46999999997</v>
      </c>
      <c r="E23" s="456">
        <v>211525.25</v>
      </c>
      <c r="F23" s="456">
        <v>-117530.85</v>
      </c>
      <c r="G23" s="456">
        <v>194561.87</v>
      </c>
      <c r="H23" s="456">
        <v>175283.45</v>
      </c>
      <c r="I23" s="456">
        <v>-7162.28</v>
      </c>
      <c r="J23" s="456">
        <v>23632.2</v>
      </c>
      <c r="K23" s="456">
        <v>21924.75</v>
      </c>
    </row>
    <row r="24" spans="1:11" ht="19.95" customHeight="1">
      <c r="A24" s="481" t="s">
        <v>154</v>
      </c>
      <c r="B24" s="456">
        <v>-152901.32</v>
      </c>
      <c r="C24" s="456">
        <v>564335.26</v>
      </c>
      <c r="D24" s="456">
        <v>243977.87</v>
      </c>
      <c r="E24" s="456">
        <v>202940.9</v>
      </c>
      <c r="F24" s="456">
        <v>-98269.15</v>
      </c>
      <c r="G24" s="456">
        <v>141420.31</v>
      </c>
      <c r="H24" s="456">
        <v>163005.32</v>
      </c>
      <c r="I24" s="456">
        <v>-5454.85</v>
      </c>
      <c r="J24" s="456">
        <v>18667.63</v>
      </c>
      <c r="K24" s="456">
        <v>20986.91</v>
      </c>
    </row>
    <row r="25" spans="1:11" ht="19.95" customHeight="1">
      <c r="A25" s="481" t="s">
        <v>155</v>
      </c>
      <c r="B25" s="456">
        <v>-35172.19</v>
      </c>
      <c r="C25" s="456">
        <v>282236.71999999997</v>
      </c>
      <c r="D25" s="456">
        <v>138227.51999999999</v>
      </c>
      <c r="E25" s="456">
        <v>136097.19</v>
      </c>
      <c r="F25" s="456">
        <v>-119854.22</v>
      </c>
      <c r="G25" s="456">
        <v>124042.4</v>
      </c>
      <c r="H25" s="456">
        <v>172227.42</v>
      </c>
      <c r="I25" s="456">
        <v>-7774.12</v>
      </c>
      <c r="J25" s="456">
        <v>16408.61</v>
      </c>
      <c r="K25" s="456">
        <v>15556.52</v>
      </c>
    </row>
    <row r="26" spans="1:11" ht="19.95" customHeight="1">
      <c r="A26" s="481" t="s">
        <v>156</v>
      </c>
      <c r="B26" s="456">
        <v>-27260.17</v>
      </c>
      <c r="C26" s="456">
        <v>410357.98</v>
      </c>
      <c r="D26" s="456">
        <v>188227.31</v>
      </c>
      <c r="E26" s="456">
        <v>240645.46</v>
      </c>
      <c r="F26" s="456">
        <v>-168091.54</v>
      </c>
      <c r="G26" s="456">
        <v>229528.12</v>
      </c>
      <c r="H26" s="456">
        <v>192833.82</v>
      </c>
      <c r="I26" s="456">
        <v>-6922.08</v>
      </c>
      <c r="J26" s="456">
        <v>18550.18</v>
      </c>
      <c r="K26" s="456">
        <v>17559.509999999998</v>
      </c>
    </row>
    <row r="27" spans="1:11" ht="19.95" customHeight="1">
      <c r="A27" s="481" t="s">
        <v>69</v>
      </c>
      <c r="B27" s="456">
        <v>-45774.96</v>
      </c>
      <c r="C27" s="456">
        <v>264093.03999999998</v>
      </c>
      <c r="D27" s="456">
        <v>199195.01</v>
      </c>
      <c r="E27" s="456">
        <v>212326.08</v>
      </c>
      <c r="F27" s="456">
        <v>-131397.54</v>
      </c>
      <c r="G27" s="456">
        <v>199166.5</v>
      </c>
      <c r="H27" s="456">
        <v>198960.53</v>
      </c>
      <c r="I27" s="456">
        <v>-5931.35</v>
      </c>
      <c r="J27" s="456">
        <v>20451.36</v>
      </c>
      <c r="K27" s="456">
        <v>13821.06</v>
      </c>
    </row>
    <row r="28" spans="1:11" ht="19.95" customHeight="1">
      <c r="A28" s="481" t="s">
        <v>70</v>
      </c>
      <c r="B28" s="456">
        <v>-193203</v>
      </c>
      <c r="C28" s="456">
        <v>610930.15</v>
      </c>
      <c r="D28" s="456">
        <v>263208.25</v>
      </c>
      <c r="E28" s="456">
        <v>178583.76</v>
      </c>
      <c r="F28" s="456">
        <v>-131240.67000000001</v>
      </c>
      <c r="G28" s="456">
        <v>162997.51</v>
      </c>
      <c r="H28" s="456">
        <v>200255.24</v>
      </c>
      <c r="I28" s="456">
        <v>698.96</v>
      </c>
      <c r="J28" s="456">
        <v>21613.1</v>
      </c>
      <c r="K28" s="456">
        <v>32571.64</v>
      </c>
    </row>
    <row r="29" spans="1:11" ht="19.95" customHeight="1">
      <c r="A29" s="481" t="s">
        <v>175</v>
      </c>
      <c r="B29" s="456">
        <v>-24064.83</v>
      </c>
      <c r="C29" s="456">
        <v>641272.17000000004</v>
      </c>
      <c r="D29" s="456">
        <v>244645.78</v>
      </c>
      <c r="E29" s="456">
        <v>250148.43</v>
      </c>
      <c r="F29" s="456">
        <v>-169805.59</v>
      </c>
      <c r="G29" s="456">
        <v>217164.57</v>
      </c>
      <c r="H29" s="456">
        <v>203406</v>
      </c>
      <c r="I29" s="456">
        <v>-10259.64</v>
      </c>
      <c r="J29" s="456">
        <v>27146.29</v>
      </c>
      <c r="K29" s="456">
        <v>20157.900000000001</v>
      </c>
    </row>
    <row r="30" spans="1:11" ht="19.95" customHeight="1">
      <c r="A30" s="481" t="s">
        <v>91</v>
      </c>
      <c r="B30" s="364">
        <v>135541.69</v>
      </c>
      <c r="C30" s="456">
        <v>278999.21999999997</v>
      </c>
      <c r="D30" s="456">
        <v>266834.21000000002</v>
      </c>
      <c r="E30" s="456">
        <v>236153.21</v>
      </c>
      <c r="F30" s="456">
        <v>-156046.88</v>
      </c>
      <c r="G30" s="456">
        <v>222418.33</v>
      </c>
      <c r="H30" s="456">
        <v>220446.38</v>
      </c>
      <c r="I30" s="456">
        <v>-3271.29</v>
      </c>
      <c r="J30" s="456">
        <v>20959.34</v>
      </c>
      <c r="K30" s="456">
        <v>21414.03</v>
      </c>
    </row>
    <row r="31" spans="1:11" ht="19.95" customHeight="1">
      <c r="A31" s="481" t="s">
        <v>92</v>
      </c>
      <c r="B31" s="456">
        <v>-88446.5</v>
      </c>
      <c r="C31" s="456">
        <v>427902.62</v>
      </c>
      <c r="D31" s="456">
        <v>142623.60999999999</v>
      </c>
      <c r="E31" s="456">
        <v>290031.35999999999</v>
      </c>
      <c r="F31" s="456">
        <v>-154074.91</v>
      </c>
      <c r="G31" s="456">
        <v>276671.74</v>
      </c>
      <c r="H31" s="456">
        <v>263039.03000000003</v>
      </c>
      <c r="I31" s="456">
        <v>-3725.97</v>
      </c>
      <c r="J31" s="456">
        <v>22520.59</v>
      </c>
      <c r="K31" s="456">
        <v>22116.080000000002</v>
      </c>
    </row>
    <row r="32" spans="1:11" ht="19.95" customHeight="1">
      <c r="A32" s="481" t="s">
        <v>111</v>
      </c>
      <c r="B32" s="456">
        <v>-93198.86</v>
      </c>
      <c r="C32" s="456">
        <v>360354.55</v>
      </c>
      <c r="D32" s="456">
        <v>74975.72</v>
      </c>
      <c r="E32" s="456">
        <v>266892.24</v>
      </c>
      <c r="F32" s="456">
        <v>-140442.21</v>
      </c>
      <c r="G32" s="456">
        <v>250989.4</v>
      </c>
      <c r="H32" s="456">
        <v>255870.46</v>
      </c>
      <c r="I32" s="456">
        <v>-3321.48</v>
      </c>
      <c r="J32" s="456">
        <v>24060.81</v>
      </c>
      <c r="K32" s="456">
        <v>28547.95</v>
      </c>
    </row>
    <row r="33" spans="1:11" ht="19.95" customHeight="1">
      <c r="A33" s="481" t="s">
        <v>116</v>
      </c>
      <c r="B33" s="456">
        <v>-74438.86</v>
      </c>
      <c r="C33" s="456">
        <v>373063.44</v>
      </c>
      <c r="D33" s="456">
        <v>64496.24</v>
      </c>
      <c r="E33" s="456">
        <v>352824.12</v>
      </c>
      <c r="F33" s="456">
        <v>-145323.29</v>
      </c>
      <c r="G33" s="456">
        <v>339569.12</v>
      </c>
      <c r="H33" s="456">
        <v>274285.76</v>
      </c>
      <c r="I33" s="456">
        <v>-7808.64</v>
      </c>
      <c r="J33" s="456">
        <v>25115.7</v>
      </c>
      <c r="K33" s="456">
        <v>28656.97</v>
      </c>
    </row>
    <row r="34" spans="1:11" ht="19.95" customHeight="1">
      <c r="A34" s="484" t="s">
        <v>145</v>
      </c>
      <c r="B34" s="456">
        <v>-118695.79</v>
      </c>
      <c r="C34" s="456">
        <v>291569.74</v>
      </c>
      <c r="D34" s="456">
        <v>69568.13</v>
      </c>
      <c r="E34" s="456">
        <v>252350.64</v>
      </c>
      <c r="F34" s="456">
        <v>-80039.97</v>
      </c>
      <c r="G34" s="456">
        <v>235720.29</v>
      </c>
      <c r="H34" s="456">
        <v>272459.52000000002</v>
      </c>
      <c r="I34" s="456">
        <v>-11349.85</v>
      </c>
      <c r="J34" s="456">
        <v>24911.17</v>
      </c>
      <c r="K34" s="456">
        <v>24441.45</v>
      </c>
    </row>
    <row r="35" spans="1:11" ht="19.95" customHeight="1">
      <c r="A35" s="481" t="s">
        <v>136</v>
      </c>
      <c r="B35" s="456">
        <v>-149044.85</v>
      </c>
      <c r="C35" s="456">
        <v>389206.57</v>
      </c>
      <c r="D35" s="456">
        <v>29091.439999999999</v>
      </c>
      <c r="E35" s="456">
        <v>339259.34</v>
      </c>
      <c r="F35" s="456">
        <v>-116779.04</v>
      </c>
      <c r="G35" s="456">
        <v>318460.48</v>
      </c>
      <c r="H35" s="456">
        <v>272646.61</v>
      </c>
      <c r="I35" s="456">
        <v>-10880.09</v>
      </c>
      <c r="J35" s="456">
        <v>32080.25</v>
      </c>
      <c r="K35" s="456">
        <v>24356.62</v>
      </c>
    </row>
    <row r="36" spans="1:11" ht="21" customHeight="1">
      <c r="A36" s="481" t="s">
        <v>190</v>
      </c>
      <c r="B36" s="456">
        <v>-128189.05</v>
      </c>
      <c r="C36" s="281">
        <v>392270.67</v>
      </c>
      <c r="D36" s="281">
        <v>19615.669999999998</v>
      </c>
      <c r="E36" s="281">
        <v>269909.03000000003</v>
      </c>
      <c r="F36" s="281">
        <v>-70965.2</v>
      </c>
      <c r="G36" s="281">
        <v>252807.92</v>
      </c>
      <c r="H36" s="281">
        <v>267615.62</v>
      </c>
      <c r="I36" s="281">
        <v>-3156.5</v>
      </c>
      <c r="J36" s="281">
        <v>25873.02</v>
      </c>
      <c r="K36" s="281">
        <v>26211.18</v>
      </c>
    </row>
    <row r="37" spans="1:11" ht="21" customHeight="1">
      <c r="A37" s="481" t="s">
        <v>223</v>
      </c>
      <c r="B37" s="457">
        <v>-25434.21</v>
      </c>
      <c r="C37" s="456">
        <v>278508</v>
      </c>
      <c r="D37" s="281">
        <v>14429.36</v>
      </c>
      <c r="E37" s="456">
        <v>270681.58</v>
      </c>
      <c r="F37" s="281">
        <v>-85772.73</v>
      </c>
      <c r="G37" s="456">
        <v>246763.42</v>
      </c>
      <c r="H37" s="456">
        <v>265895.32</v>
      </c>
      <c r="I37" s="281">
        <v>-3494.63</v>
      </c>
      <c r="J37" s="281">
        <v>32820.21</v>
      </c>
      <c r="K37" s="456">
        <v>31694.65</v>
      </c>
    </row>
    <row r="38" spans="1:11" ht="21" customHeight="1">
      <c r="A38" s="485" t="s">
        <v>310</v>
      </c>
      <c r="B38" s="587">
        <v>-32046.01</v>
      </c>
      <c r="C38" s="587">
        <v>276657.44</v>
      </c>
      <c r="D38" s="587">
        <v>18361.07</v>
      </c>
      <c r="E38" s="587">
        <v>274926.67</v>
      </c>
      <c r="F38" s="587">
        <v>-106554.61</v>
      </c>
      <c r="G38" s="587">
        <v>257530.09</v>
      </c>
      <c r="H38" s="587">
        <v>245133.7</v>
      </c>
      <c r="I38" s="587">
        <v>-2369.02</v>
      </c>
      <c r="J38" s="587">
        <v>25328.37</v>
      </c>
      <c r="K38" s="587">
        <v>29739.38</v>
      </c>
    </row>
    <row r="39" spans="1:11" ht="21" customHeight="1">
      <c r="A39" s="481" t="s">
        <v>311</v>
      </c>
      <c r="B39" s="589" t="s">
        <v>49</v>
      </c>
      <c r="C39" s="590" t="s">
        <v>49</v>
      </c>
      <c r="D39" s="591" t="s">
        <v>49</v>
      </c>
      <c r="E39" s="592">
        <v>270876</v>
      </c>
      <c r="F39" s="591" t="s">
        <v>49</v>
      </c>
      <c r="G39" s="591" t="s">
        <v>49</v>
      </c>
      <c r="H39" s="591" t="s">
        <v>49</v>
      </c>
      <c r="I39" s="591" t="s">
        <v>49</v>
      </c>
      <c r="J39" s="591" t="s">
        <v>49</v>
      </c>
      <c r="K39" s="591" t="s">
        <v>49</v>
      </c>
    </row>
    <row r="40" spans="1:11" ht="21" customHeight="1">
      <c r="A40" s="586" t="s">
        <v>349</v>
      </c>
      <c r="B40" s="589" t="s">
        <v>49</v>
      </c>
      <c r="C40" s="590" t="s">
        <v>49</v>
      </c>
      <c r="D40" s="591" t="s">
        <v>49</v>
      </c>
      <c r="E40" s="592">
        <v>264129</v>
      </c>
      <c r="F40" s="591" t="s">
        <v>49</v>
      </c>
      <c r="G40" s="591" t="s">
        <v>49</v>
      </c>
      <c r="H40" s="591" t="s">
        <v>49</v>
      </c>
      <c r="I40" s="591" t="s">
        <v>49</v>
      </c>
      <c r="J40" s="591" t="s">
        <v>49</v>
      </c>
      <c r="K40" s="591" t="s">
        <v>49</v>
      </c>
    </row>
    <row r="41" spans="1:11" ht="21" customHeight="1">
      <c r="A41" s="458"/>
      <c r="B41" s="461"/>
      <c r="C41" s="459"/>
      <c r="D41" s="459"/>
      <c r="E41" s="460"/>
      <c r="F41" s="459"/>
      <c r="G41" s="459"/>
      <c r="H41" s="459"/>
      <c r="I41" s="459"/>
      <c r="J41" s="459"/>
      <c r="K41" s="459"/>
    </row>
    <row r="42" spans="1:11" ht="20.399999999999999" customHeight="1">
      <c r="A42" s="453" t="s">
        <v>131</v>
      </c>
      <c r="B42" s="453"/>
      <c r="C42" s="453"/>
      <c r="D42" s="453"/>
      <c r="E42" s="453"/>
      <c r="F42" s="453"/>
      <c r="G42" s="453"/>
      <c r="H42" s="453"/>
      <c r="I42" s="453"/>
      <c r="J42" s="453"/>
      <c r="K42" s="453"/>
    </row>
    <row r="43" spans="1:11" ht="20.399999999999999" customHeight="1">
      <c r="A43" s="714" t="s">
        <v>93</v>
      </c>
      <c r="B43" s="714"/>
      <c r="C43" s="714"/>
      <c r="D43" s="714"/>
      <c r="E43" s="714"/>
      <c r="F43" s="714"/>
      <c r="G43" s="714"/>
      <c r="H43" s="714"/>
      <c r="I43" s="714"/>
      <c r="J43" s="714"/>
      <c r="K43" s="714"/>
    </row>
    <row r="44" spans="1:11" ht="20.399999999999999" customHeight="1">
      <c r="A44" s="454" t="s">
        <v>243</v>
      </c>
      <c r="B44" s="454"/>
      <c r="C44" s="454"/>
      <c r="D44" s="454"/>
      <c r="E44" s="454"/>
      <c r="F44" s="454"/>
      <c r="G44" s="454"/>
      <c r="H44" s="454"/>
      <c r="I44" s="454"/>
      <c r="J44" s="454"/>
      <c r="K44" s="454"/>
    </row>
    <row r="45" spans="1:11" ht="20.399999999999999" customHeight="1">
      <c r="A45" s="714" t="s">
        <v>89</v>
      </c>
      <c r="B45" s="714"/>
      <c r="C45" s="714"/>
      <c r="D45" s="714"/>
      <c r="E45" s="714"/>
      <c r="F45" s="714"/>
      <c r="G45" s="714"/>
      <c r="H45" s="714"/>
      <c r="I45" s="714"/>
      <c r="J45" s="714"/>
      <c r="K45" s="714"/>
    </row>
    <row r="46" spans="1:11" ht="20.399999999999999" customHeight="1">
      <c r="A46" s="714" t="s">
        <v>90</v>
      </c>
      <c r="B46" s="714"/>
      <c r="C46" s="714"/>
      <c r="D46" s="714"/>
      <c r="E46" s="714"/>
      <c r="F46" s="714"/>
      <c r="G46" s="714"/>
      <c r="H46" s="714"/>
      <c r="I46" s="714"/>
      <c r="J46" s="714"/>
      <c r="K46" s="714"/>
    </row>
    <row r="47" spans="1:11" ht="19.2" customHeight="1">
      <c r="A47" s="145" t="s">
        <v>132</v>
      </c>
      <c r="B47" s="145"/>
      <c r="C47" s="145"/>
      <c r="D47" s="145"/>
      <c r="E47" s="145"/>
      <c r="F47" s="145"/>
      <c r="G47" s="145"/>
      <c r="H47" s="145"/>
      <c r="I47" s="145"/>
      <c r="J47" s="145"/>
      <c r="K47" s="145"/>
    </row>
    <row r="48" spans="1:11" ht="19.2" customHeight="1">
      <c r="A48" s="455" t="s">
        <v>351</v>
      </c>
      <c r="B48" s="455"/>
      <c r="C48" s="455"/>
      <c r="D48" s="455"/>
      <c r="E48" s="455"/>
      <c r="F48" s="455"/>
      <c r="G48" s="453"/>
      <c r="H48" s="453"/>
      <c r="I48" s="453"/>
      <c r="J48" s="453"/>
      <c r="K48" s="453"/>
    </row>
    <row r="49" spans="1:11" ht="19.2" customHeight="1">
      <c r="A49" s="455" t="s">
        <v>350</v>
      </c>
      <c r="B49" s="455"/>
      <c r="C49" s="455"/>
      <c r="D49" s="455"/>
      <c r="E49" s="455"/>
      <c r="F49" s="455"/>
      <c r="G49" s="453"/>
      <c r="H49" s="453"/>
      <c r="I49" s="453"/>
      <c r="J49" s="453"/>
      <c r="K49" s="453"/>
    </row>
    <row r="50" spans="1:11" ht="17.399999999999999">
      <c r="A50" s="453" t="s">
        <v>241</v>
      </c>
      <c r="B50" s="453"/>
      <c r="C50" s="453"/>
      <c r="D50" s="453"/>
      <c r="E50" s="453"/>
      <c r="F50" s="453"/>
      <c r="G50" s="453"/>
    </row>
    <row r="52" spans="1:11">
      <c r="B52" s="488"/>
    </row>
    <row r="53" spans="1:11">
      <c r="B53" s="488"/>
    </row>
  </sheetData>
  <mergeCells count="11">
    <mergeCell ref="A43:K43"/>
    <mergeCell ref="A45:K45"/>
    <mergeCell ref="A46:K46"/>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801-CFEC-4862-ABF4-7E26B3191B7C}">
  <sheetPr codeName="Sheet12">
    <pageSetUpPr fitToPage="1"/>
  </sheetPr>
  <dimension ref="A1:N39"/>
  <sheetViews>
    <sheetView showGridLines="0" topLeftCell="A9" zoomScaleNormal="100" zoomScaleSheetLayoutView="75" workbookViewId="0">
      <selection activeCell="I10" sqref="I10"/>
    </sheetView>
  </sheetViews>
  <sheetFormatPr defaultColWidth="8.88671875" defaultRowHeight="13.2"/>
  <cols>
    <col min="1" max="1" width="26.6640625" customWidth="1"/>
    <col min="2" max="2" width="10.6640625" customWidth="1"/>
    <col min="3" max="3" width="11" customWidth="1"/>
    <col min="4" max="4" width="11.33203125" customWidth="1"/>
    <col min="5" max="5" width="11.5546875" customWidth="1"/>
    <col min="6" max="6" width="11.6640625" customWidth="1"/>
    <col min="7" max="7" width="10" customWidth="1"/>
    <col min="8" max="8" width="10.6640625" customWidth="1"/>
    <col min="9" max="9" width="8.6640625" customWidth="1"/>
    <col min="10" max="10" width="9.5546875" customWidth="1"/>
    <col min="11" max="11" width="10.6640625" customWidth="1"/>
    <col min="12" max="12" width="10.44140625" customWidth="1"/>
    <col min="13" max="13" width="10.33203125" customWidth="1"/>
    <col min="14" max="14" width="15.109375" customWidth="1"/>
    <col min="15" max="15" width="8.88671875" customWidth="1"/>
  </cols>
  <sheetData>
    <row r="1" spans="1:14" ht="21.6" customHeight="1">
      <c r="A1" s="721" t="s">
        <v>283</v>
      </c>
      <c r="B1" s="722"/>
      <c r="C1" s="722"/>
      <c r="D1" s="722"/>
      <c r="E1" s="722"/>
      <c r="F1" s="722"/>
      <c r="G1" s="722"/>
      <c r="H1" s="722"/>
      <c r="I1" s="722"/>
      <c r="J1" s="722"/>
      <c r="K1" s="722"/>
      <c r="L1" s="722"/>
      <c r="M1" s="722"/>
      <c r="N1" s="722"/>
    </row>
    <row r="2" spans="1:14" ht="27.6">
      <c r="A2" s="345"/>
      <c r="B2" s="355" t="s">
        <v>296</v>
      </c>
      <c r="C2" s="59" t="s">
        <v>312</v>
      </c>
      <c r="D2" s="59" t="s">
        <v>317</v>
      </c>
      <c r="E2" s="59" t="s">
        <v>335</v>
      </c>
      <c r="F2" s="59" t="s">
        <v>344</v>
      </c>
      <c r="G2" s="59" t="s">
        <v>353</v>
      </c>
      <c r="H2" s="59" t="s">
        <v>345</v>
      </c>
      <c r="I2" s="59" t="s">
        <v>281</v>
      </c>
      <c r="J2" s="59" t="s">
        <v>263</v>
      </c>
      <c r="K2" s="59" t="s">
        <v>282</v>
      </c>
      <c r="L2" s="59" t="s">
        <v>265</v>
      </c>
      <c r="M2" s="60" t="s">
        <v>266</v>
      </c>
      <c r="N2" s="344" t="s">
        <v>259</v>
      </c>
    </row>
    <row r="3" spans="1:14" ht="14.4">
      <c r="A3" s="444"/>
      <c r="B3" s="723" t="s">
        <v>65</v>
      </c>
      <c r="C3" s="724"/>
      <c r="D3" s="724"/>
      <c r="E3" s="724"/>
      <c r="F3" s="724"/>
      <c r="G3" s="724"/>
      <c r="H3" s="724"/>
      <c r="I3" s="724"/>
      <c r="J3" s="724"/>
      <c r="K3" s="724"/>
      <c r="L3" s="724"/>
      <c r="M3" s="725"/>
      <c r="N3" s="344"/>
    </row>
    <row r="4" spans="1:14" ht="13.8">
      <c r="A4" s="493"/>
      <c r="B4" s="420"/>
      <c r="C4" s="420"/>
      <c r="D4" s="489"/>
      <c r="E4" s="367"/>
      <c r="F4" s="489"/>
      <c r="G4" s="489"/>
      <c r="H4" s="489"/>
      <c r="I4" s="489"/>
      <c r="J4" s="489"/>
      <c r="K4" s="489"/>
      <c r="L4" s="489"/>
      <c r="M4" s="489"/>
      <c r="N4" s="57"/>
    </row>
    <row r="5" spans="1:14" ht="13.8">
      <c r="A5" s="446" t="s">
        <v>215</v>
      </c>
      <c r="B5" s="119"/>
      <c r="C5" s="119"/>
      <c r="D5" s="119"/>
      <c r="E5" s="119"/>
      <c r="F5" s="119"/>
      <c r="G5" s="119"/>
      <c r="H5" s="119"/>
      <c r="I5" s="119"/>
      <c r="J5" s="119"/>
      <c r="K5" s="119"/>
      <c r="L5" s="119"/>
      <c r="M5" s="166"/>
      <c r="N5" s="57"/>
    </row>
    <row r="6" spans="1:14" ht="13.8">
      <c r="A6" s="639" t="s">
        <v>10</v>
      </c>
      <c r="B6" s="638">
        <v>3251.69</v>
      </c>
      <c r="C6" s="479">
        <v>6762.3099999999995</v>
      </c>
      <c r="D6" s="479">
        <v>1817.36</v>
      </c>
      <c r="E6" s="479">
        <v>712.41000000000008</v>
      </c>
      <c r="F6" s="479">
        <v>1608.05</v>
      </c>
      <c r="G6" s="479">
        <v>20167.650000000001</v>
      </c>
      <c r="H6" s="82"/>
      <c r="I6" s="367"/>
      <c r="J6" s="479"/>
      <c r="K6" s="367"/>
      <c r="L6" s="119"/>
      <c r="M6" s="166"/>
      <c r="N6" s="211">
        <f>SUM(B6:M6)</f>
        <v>34319.47</v>
      </c>
    </row>
    <row r="7" spans="1:14" ht="13.8">
      <c r="A7" s="639" t="s">
        <v>37</v>
      </c>
      <c r="B7" s="638">
        <v>3542.88</v>
      </c>
      <c r="C7" s="479">
        <v>2589.3000000000002</v>
      </c>
      <c r="D7" s="479">
        <v>6232.64</v>
      </c>
      <c r="E7" s="479">
        <v>6865.9999999999991</v>
      </c>
      <c r="F7" s="479">
        <v>2241.0499999999997</v>
      </c>
      <c r="G7" s="479">
        <v>3732.38</v>
      </c>
      <c r="H7" s="82"/>
      <c r="I7" s="367"/>
      <c r="J7" s="479"/>
      <c r="K7" s="367"/>
      <c r="L7" s="119"/>
      <c r="M7" s="166"/>
      <c r="N7" s="211">
        <f t="shared" ref="N7:N16" si="0">SUM(B7:M7)</f>
        <v>25204.25</v>
      </c>
    </row>
    <row r="8" spans="1:14" ht="13.8">
      <c r="A8" s="639" t="s">
        <v>13</v>
      </c>
      <c r="B8" s="638">
        <v>2276.13</v>
      </c>
      <c r="C8" s="479">
        <v>3591.23</v>
      </c>
      <c r="D8" s="479">
        <v>5144.8099999999995</v>
      </c>
      <c r="E8" s="479">
        <v>3256.92</v>
      </c>
      <c r="F8" s="479">
        <v>2450.92</v>
      </c>
      <c r="G8" s="479">
        <v>8407.7000000000007</v>
      </c>
      <c r="H8" s="82"/>
      <c r="I8" s="367"/>
      <c r="J8" s="479"/>
      <c r="K8" s="367"/>
      <c r="L8" s="119"/>
      <c r="M8" s="166"/>
      <c r="N8" s="211">
        <f t="shared" si="0"/>
        <v>25127.710000000003</v>
      </c>
    </row>
    <row r="9" spans="1:14" ht="13.8">
      <c r="A9" s="639" t="s">
        <v>4</v>
      </c>
      <c r="B9" s="638">
        <v>2882.91</v>
      </c>
      <c r="C9" s="479">
        <v>1085.27</v>
      </c>
      <c r="D9" s="479">
        <v>1648.49</v>
      </c>
      <c r="E9" s="479">
        <v>3987.15</v>
      </c>
      <c r="F9" s="479">
        <v>2115.5099999999998</v>
      </c>
      <c r="G9" s="479">
        <v>1715.19</v>
      </c>
      <c r="H9" s="82"/>
      <c r="I9" s="367"/>
      <c r="J9" s="367"/>
      <c r="K9" s="367"/>
      <c r="L9" s="119"/>
      <c r="M9" s="166"/>
      <c r="N9" s="211">
        <f t="shared" si="0"/>
        <v>13434.52</v>
      </c>
    </row>
    <row r="10" spans="1:14" ht="13.8">
      <c r="A10" s="639" t="s">
        <v>6</v>
      </c>
      <c r="B10" s="638">
        <v>170</v>
      </c>
      <c r="C10" s="479">
        <v>12526.3</v>
      </c>
      <c r="D10" s="479">
        <v>0</v>
      </c>
      <c r="E10" s="479">
        <v>3</v>
      </c>
      <c r="F10" s="479">
        <v>33.43</v>
      </c>
      <c r="G10" s="479">
        <v>240</v>
      </c>
      <c r="H10" s="82"/>
      <c r="I10" s="367"/>
      <c r="J10" s="479"/>
      <c r="K10" s="367"/>
      <c r="L10" s="119"/>
      <c r="M10" s="166"/>
      <c r="N10" s="211">
        <f t="shared" si="0"/>
        <v>12972.73</v>
      </c>
    </row>
    <row r="11" spans="1:14" ht="13.8">
      <c r="A11" s="639" t="s">
        <v>0</v>
      </c>
      <c r="B11" s="638">
        <v>0</v>
      </c>
      <c r="C11" s="479">
        <v>0</v>
      </c>
      <c r="D11" s="479">
        <v>3103.6</v>
      </c>
      <c r="E11" s="479">
        <v>4.45</v>
      </c>
      <c r="F11" s="479">
        <v>1200</v>
      </c>
      <c r="G11" s="479">
        <v>1520</v>
      </c>
      <c r="H11" s="82"/>
      <c r="I11" s="367"/>
      <c r="J11" s="479"/>
      <c r="K11" s="367"/>
      <c r="L11" s="119"/>
      <c r="M11" s="166"/>
      <c r="N11" s="211">
        <f t="shared" si="0"/>
        <v>5828.0499999999993</v>
      </c>
    </row>
    <row r="12" spans="1:14" ht="13.8">
      <c r="A12" s="639" t="s">
        <v>43</v>
      </c>
      <c r="B12" s="638">
        <v>0</v>
      </c>
      <c r="C12" s="479">
        <v>0</v>
      </c>
      <c r="D12" s="479">
        <v>3270.8</v>
      </c>
      <c r="E12" s="479">
        <v>633.21999999999991</v>
      </c>
      <c r="F12" s="479">
        <v>0</v>
      </c>
      <c r="G12" s="479">
        <v>0</v>
      </c>
      <c r="H12" s="82"/>
      <c r="I12" s="367"/>
      <c r="J12" s="479"/>
      <c r="K12" s="367"/>
      <c r="L12" s="119"/>
      <c r="M12" s="166"/>
      <c r="N12" s="211">
        <f t="shared" si="0"/>
        <v>3904.02</v>
      </c>
    </row>
    <row r="13" spans="1:14" ht="13.8">
      <c r="A13" s="639" t="s">
        <v>17</v>
      </c>
      <c r="B13" s="638">
        <v>2.68</v>
      </c>
      <c r="C13" s="479">
        <v>4.13</v>
      </c>
      <c r="D13" s="479">
        <v>11.059999999999999</v>
      </c>
      <c r="E13" s="479">
        <v>22.23</v>
      </c>
      <c r="F13" s="479">
        <v>1091.52</v>
      </c>
      <c r="G13" s="479">
        <v>315.58</v>
      </c>
      <c r="H13" s="82"/>
      <c r="I13" s="367"/>
      <c r="J13" s="479"/>
      <c r="K13" s="367"/>
      <c r="L13" s="119"/>
      <c r="M13" s="166"/>
      <c r="N13" s="211">
        <f t="shared" si="0"/>
        <v>1447.1999999999998</v>
      </c>
    </row>
    <row r="14" spans="1:14" ht="13.8">
      <c r="A14" s="639" t="s">
        <v>16</v>
      </c>
      <c r="B14" s="638">
        <v>0</v>
      </c>
      <c r="C14" s="479">
        <v>32.700000000000003</v>
      </c>
      <c r="D14" s="479">
        <v>943.59</v>
      </c>
      <c r="E14" s="479">
        <v>260</v>
      </c>
      <c r="F14" s="479">
        <v>180</v>
      </c>
      <c r="G14" s="479">
        <v>0</v>
      </c>
      <c r="H14" s="82"/>
      <c r="I14" s="367"/>
      <c r="J14" s="479"/>
      <c r="K14" s="367"/>
      <c r="L14" s="119"/>
      <c r="M14" s="166"/>
      <c r="N14" s="211">
        <f t="shared" si="0"/>
        <v>1416.29</v>
      </c>
    </row>
    <row r="15" spans="1:14" ht="13.8">
      <c r="A15" s="639" t="s">
        <v>221</v>
      </c>
      <c r="B15" s="638">
        <v>64.62</v>
      </c>
      <c r="C15" s="479">
        <v>120.01</v>
      </c>
      <c r="D15" s="479">
        <v>225.91</v>
      </c>
      <c r="E15" s="479">
        <v>164.29000000000002</v>
      </c>
      <c r="F15" s="479">
        <v>116.83000000000001</v>
      </c>
      <c r="G15" s="479">
        <v>17.169999999999998</v>
      </c>
      <c r="H15" s="82"/>
      <c r="I15" s="367"/>
      <c r="J15" s="479"/>
      <c r="K15" s="367"/>
      <c r="L15" s="119"/>
      <c r="M15" s="166"/>
      <c r="N15" s="211">
        <f t="shared" si="0"/>
        <v>708.82999999999993</v>
      </c>
    </row>
    <row r="16" spans="1:14" ht="13.8">
      <c r="A16" s="639" t="s">
        <v>246</v>
      </c>
      <c r="B16" s="419">
        <v>420.73000000000013</v>
      </c>
      <c r="C16" s="420">
        <v>315.08</v>
      </c>
      <c r="D16" s="367">
        <v>324.62</v>
      </c>
      <c r="E16" s="367">
        <v>605.74</v>
      </c>
      <c r="F16" s="479">
        <v>445.53</v>
      </c>
      <c r="G16" s="420">
        <v>277</v>
      </c>
      <c r="H16" s="420"/>
      <c r="I16" s="367"/>
      <c r="J16" s="479"/>
      <c r="K16" s="367"/>
      <c r="L16" s="119"/>
      <c r="M16" s="166"/>
      <c r="N16" s="211">
        <f t="shared" si="0"/>
        <v>2388.7000000000003</v>
      </c>
    </row>
    <row r="17" spans="1:14" ht="13.8">
      <c r="A17" s="640"/>
      <c r="B17" s="417"/>
      <c r="C17" s="418"/>
      <c r="D17" s="418"/>
      <c r="E17" s="418"/>
      <c r="F17" s="418"/>
      <c r="G17" s="418"/>
      <c r="H17" s="490"/>
      <c r="I17" s="490"/>
      <c r="J17" s="490"/>
      <c r="K17" s="490"/>
      <c r="L17" s="490"/>
      <c r="M17" s="491"/>
      <c r="N17" s="492"/>
    </row>
    <row r="18" spans="1:14" ht="13.8">
      <c r="A18" s="445"/>
      <c r="B18" s="613"/>
      <c r="C18" s="420"/>
      <c r="D18" s="367"/>
      <c r="E18" s="367"/>
      <c r="F18" s="479"/>
      <c r="G18" s="119"/>
      <c r="H18" s="119"/>
      <c r="I18" s="119"/>
      <c r="J18" s="119"/>
      <c r="K18" s="119"/>
      <c r="L18" s="119"/>
      <c r="M18" s="166"/>
      <c r="N18" s="211"/>
    </row>
    <row r="19" spans="1:14" ht="13.8">
      <c r="A19" s="446" t="s">
        <v>244</v>
      </c>
      <c r="B19" s="419"/>
      <c r="C19" s="420"/>
      <c r="D19" s="367"/>
      <c r="E19" s="367"/>
      <c r="F19" s="479"/>
      <c r="G19" s="119"/>
      <c r="H19" s="119"/>
      <c r="I19" s="119"/>
      <c r="J19" s="119"/>
      <c r="K19" s="119"/>
      <c r="L19" s="119"/>
      <c r="M19" s="166"/>
      <c r="N19" s="211"/>
    </row>
    <row r="20" spans="1:14" ht="13.8">
      <c r="A20" s="639" t="s">
        <v>220</v>
      </c>
      <c r="B20" s="638">
        <v>149.98999999999998</v>
      </c>
      <c r="C20" s="479">
        <v>17814.02</v>
      </c>
      <c r="D20" s="479">
        <v>36.08</v>
      </c>
      <c r="E20" s="479">
        <v>94.35</v>
      </c>
      <c r="F20" s="479">
        <v>2189.46</v>
      </c>
      <c r="G20" s="479">
        <v>16754.090000000004</v>
      </c>
      <c r="H20" s="83"/>
      <c r="I20" s="83"/>
      <c r="J20" s="479"/>
      <c r="K20" s="367"/>
      <c r="L20" s="119"/>
      <c r="M20" s="166"/>
      <c r="N20" s="211">
        <f t="shared" ref="N20:N30" si="1">SUM(B20:M20)</f>
        <v>37037.990000000005</v>
      </c>
    </row>
    <row r="21" spans="1:14" ht="13.8">
      <c r="A21" s="639" t="s">
        <v>209</v>
      </c>
      <c r="B21" s="638">
        <v>2673.44</v>
      </c>
      <c r="C21" s="479">
        <v>1427.7</v>
      </c>
      <c r="D21" s="479">
        <v>1769.07</v>
      </c>
      <c r="E21" s="479">
        <v>3193.29</v>
      </c>
      <c r="F21" s="479">
        <v>2893.84</v>
      </c>
      <c r="G21" s="479">
        <v>3601.45</v>
      </c>
      <c r="H21" s="83"/>
      <c r="I21" s="83"/>
      <c r="J21" s="479"/>
      <c r="K21" s="367"/>
      <c r="L21" s="119"/>
      <c r="M21" s="166"/>
      <c r="N21" s="211">
        <f t="shared" si="1"/>
        <v>15558.79</v>
      </c>
    </row>
    <row r="22" spans="1:14" ht="13.8">
      <c r="A22" s="639" t="s">
        <v>354</v>
      </c>
      <c r="B22" s="638">
        <v>779.71</v>
      </c>
      <c r="C22" s="479">
        <v>99.1</v>
      </c>
      <c r="D22" s="479">
        <v>1.28</v>
      </c>
      <c r="E22" s="479">
        <v>354.45</v>
      </c>
      <c r="F22" s="479">
        <v>367</v>
      </c>
      <c r="G22" s="479">
        <v>7500.07</v>
      </c>
      <c r="H22" s="83"/>
      <c r="I22" s="83"/>
      <c r="J22" s="479"/>
      <c r="K22" s="367"/>
      <c r="L22" s="119"/>
      <c r="M22" s="166"/>
      <c r="N22" s="211">
        <f t="shared" si="1"/>
        <v>9101.61</v>
      </c>
    </row>
    <row r="23" spans="1:14" ht="13.8">
      <c r="A23" s="639" t="s">
        <v>245</v>
      </c>
      <c r="B23" s="638">
        <v>1500.8</v>
      </c>
      <c r="C23" s="479">
        <v>861.2</v>
      </c>
      <c r="D23" s="479">
        <v>1257.5999999999999</v>
      </c>
      <c r="E23" s="479">
        <v>2921.15</v>
      </c>
      <c r="F23" s="479">
        <v>1266</v>
      </c>
      <c r="G23" s="479">
        <v>1176</v>
      </c>
      <c r="H23" s="83"/>
      <c r="I23" s="83"/>
      <c r="J23" s="479"/>
      <c r="K23" s="367"/>
      <c r="L23" s="119"/>
      <c r="M23" s="166"/>
      <c r="N23" s="211">
        <f t="shared" si="1"/>
        <v>8982.75</v>
      </c>
    </row>
    <row r="24" spans="1:14" ht="13.8">
      <c r="A24" s="639" t="s">
        <v>314</v>
      </c>
      <c r="B24" s="638">
        <v>121.1</v>
      </c>
      <c r="C24" s="479">
        <v>774</v>
      </c>
      <c r="D24" s="479">
        <v>4612.59</v>
      </c>
      <c r="E24" s="479">
        <v>645.09</v>
      </c>
      <c r="F24" s="479">
        <v>192.38</v>
      </c>
      <c r="G24" s="479">
        <v>509.28999999999996</v>
      </c>
      <c r="H24" s="83"/>
      <c r="I24" s="83"/>
      <c r="J24" s="479"/>
      <c r="K24" s="367"/>
      <c r="L24" s="119"/>
      <c r="M24" s="166"/>
      <c r="N24" s="211">
        <f t="shared" si="1"/>
        <v>6854.4500000000007</v>
      </c>
    </row>
    <row r="25" spans="1:14" ht="13.8">
      <c r="A25" s="639" t="s">
        <v>313</v>
      </c>
      <c r="B25" s="638">
        <v>0</v>
      </c>
      <c r="C25" s="479">
        <v>1501.43</v>
      </c>
      <c r="D25" s="479">
        <v>3200</v>
      </c>
      <c r="E25" s="479">
        <v>1775.68</v>
      </c>
      <c r="F25" s="479">
        <v>0.71</v>
      </c>
      <c r="G25" s="479">
        <v>13.59</v>
      </c>
      <c r="H25" s="83"/>
      <c r="I25" s="83"/>
      <c r="J25" s="479"/>
      <c r="K25" s="367"/>
      <c r="L25" s="119"/>
      <c r="M25" s="166"/>
      <c r="N25" s="211">
        <f t="shared" si="1"/>
        <v>6491.4100000000008</v>
      </c>
    </row>
    <row r="26" spans="1:14" ht="13.8">
      <c r="A26" s="639" t="s">
        <v>316</v>
      </c>
      <c r="B26" s="638">
        <v>29.16</v>
      </c>
      <c r="C26" s="479">
        <v>19.009999999999998</v>
      </c>
      <c r="D26" s="479">
        <v>6402.24</v>
      </c>
      <c r="E26" s="479">
        <v>2.14</v>
      </c>
      <c r="F26" s="479">
        <v>19.990000000000002</v>
      </c>
      <c r="G26" s="479">
        <v>4.5999999999999996</v>
      </c>
      <c r="H26" s="83"/>
      <c r="I26" s="83"/>
      <c r="J26" s="479"/>
      <c r="K26" s="367"/>
      <c r="L26" s="119"/>
      <c r="M26" s="166"/>
      <c r="N26" s="211">
        <f t="shared" si="1"/>
        <v>6477.14</v>
      </c>
    </row>
    <row r="27" spans="1:14" ht="13.8">
      <c r="A27" s="639" t="s">
        <v>205</v>
      </c>
      <c r="B27" s="638">
        <v>800.96</v>
      </c>
      <c r="C27" s="479">
        <v>0</v>
      </c>
      <c r="D27" s="479">
        <v>735.67000000000007</v>
      </c>
      <c r="E27" s="479">
        <v>1932.3600000000001</v>
      </c>
      <c r="F27" s="479">
        <v>1108.27</v>
      </c>
      <c r="G27" s="479">
        <v>1214</v>
      </c>
      <c r="H27" s="83"/>
      <c r="I27" s="83"/>
      <c r="J27" s="479"/>
      <c r="K27" s="367"/>
      <c r="L27" s="119"/>
      <c r="M27" s="166"/>
      <c r="N27" s="211">
        <f t="shared" si="1"/>
        <v>5791.26</v>
      </c>
    </row>
    <row r="28" spans="1:14" ht="13.8">
      <c r="A28" s="639" t="s">
        <v>203</v>
      </c>
      <c r="B28" s="638">
        <v>700.14</v>
      </c>
      <c r="C28" s="479">
        <v>173.04999999999998</v>
      </c>
      <c r="D28" s="479">
        <v>1862.19</v>
      </c>
      <c r="E28" s="479">
        <v>750.86999999999989</v>
      </c>
      <c r="F28" s="479">
        <v>550.18999999999994</v>
      </c>
      <c r="G28" s="479">
        <v>1670.8200000000002</v>
      </c>
      <c r="H28" s="83"/>
      <c r="I28" s="83"/>
      <c r="J28" s="479"/>
      <c r="K28" s="367"/>
      <c r="L28" s="119"/>
      <c r="M28" s="166"/>
      <c r="N28" s="211">
        <f t="shared" si="1"/>
        <v>5707.26</v>
      </c>
    </row>
    <row r="29" spans="1:14" ht="13.8">
      <c r="A29" s="639" t="s">
        <v>201</v>
      </c>
      <c r="B29" s="638">
        <v>1482.59</v>
      </c>
      <c r="C29" s="479">
        <v>1015.6500000000001</v>
      </c>
      <c r="D29" s="479">
        <v>1130.8000000000002</v>
      </c>
      <c r="E29" s="479">
        <v>1009.37</v>
      </c>
      <c r="F29" s="479">
        <v>276.16000000000003</v>
      </c>
      <c r="G29" s="479">
        <v>735.06999999999994</v>
      </c>
      <c r="H29" s="83"/>
      <c r="I29" s="83"/>
      <c r="J29" s="479"/>
      <c r="K29" s="367"/>
      <c r="L29" s="119"/>
      <c r="M29" s="166"/>
      <c r="N29" s="211">
        <f t="shared" si="1"/>
        <v>5649.6399999999994</v>
      </c>
    </row>
    <row r="30" spans="1:14" ht="13.8">
      <c r="A30" s="445" t="s">
        <v>247</v>
      </c>
      <c r="B30" s="420">
        <v>4373.7500000000018</v>
      </c>
      <c r="C30" s="420">
        <v>3341.1700000000055</v>
      </c>
      <c r="D30" s="367">
        <v>1715.3600000000006</v>
      </c>
      <c r="E30" s="367">
        <v>3836.6600000000017</v>
      </c>
      <c r="F30" s="367">
        <v>2618.840000000002</v>
      </c>
      <c r="G30" s="367">
        <v>3211.3299999999945</v>
      </c>
      <c r="H30" s="420"/>
      <c r="I30" s="513"/>
      <c r="J30" s="83"/>
      <c r="K30" s="367"/>
      <c r="L30" s="119"/>
      <c r="M30" s="166"/>
      <c r="N30" s="211">
        <f t="shared" si="1"/>
        <v>19097.110000000008</v>
      </c>
    </row>
    <row r="31" spans="1:14" ht="13.8">
      <c r="A31" s="445"/>
      <c r="B31" s="419"/>
      <c r="C31" s="420"/>
      <c r="D31" s="119"/>
      <c r="E31" s="368"/>
      <c r="F31" s="119"/>
      <c r="G31" s="119"/>
      <c r="H31" s="119"/>
      <c r="I31" s="119"/>
      <c r="J31" s="119"/>
      <c r="K31" s="119"/>
      <c r="L31" s="119"/>
      <c r="M31" s="166"/>
      <c r="N31" s="211"/>
    </row>
    <row r="32" spans="1:14" ht="14.4">
      <c r="A32" s="359" t="s">
        <v>35</v>
      </c>
      <c r="B32" s="367">
        <f t="shared" ref="B32:G32" si="2">SUM(B20:B31)</f>
        <v>12611.640000000001</v>
      </c>
      <c r="C32" s="367">
        <f t="shared" si="2"/>
        <v>27026.330000000005</v>
      </c>
      <c r="D32" s="367">
        <f t="shared" si="2"/>
        <v>22722.879999999997</v>
      </c>
      <c r="E32" s="367">
        <f t="shared" si="2"/>
        <v>16515.410000000003</v>
      </c>
      <c r="F32" s="367">
        <f t="shared" si="2"/>
        <v>11482.840000000002</v>
      </c>
      <c r="G32" s="367">
        <f t="shared" si="2"/>
        <v>36390.31</v>
      </c>
      <c r="H32" s="367">
        <v>12802</v>
      </c>
      <c r="I32" s="367"/>
      <c r="J32" s="367"/>
      <c r="K32" s="367"/>
      <c r="L32" s="367"/>
      <c r="M32" s="367"/>
      <c r="N32" s="358">
        <f>SUM(B32:M32)</f>
        <v>139551.41</v>
      </c>
    </row>
    <row r="33" spans="1:14" ht="14.4">
      <c r="A33" s="356" t="s">
        <v>195</v>
      </c>
      <c r="B33" s="360">
        <f t="shared" ref="B33:H33" si="3">B32*1.07</f>
        <v>13494.454800000001</v>
      </c>
      <c r="C33" s="327">
        <f t="shared" si="3"/>
        <v>28918.173100000007</v>
      </c>
      <c r="D33" s="327">
        <f t="shared" si="3"/>
        <v>24313.481599999999</v>
      </c>
      <c r="E33" s="327">
        <f t="shared" si="3"/>
        <v>17671.488700000005</v>
      </c>
      <c r="F33" s="327">
        <f t="shared" si="3"/>
        <v>12286.638800000002</v>
      </c>
      <c r="G33" s="327">
        <f t="shared" si="3"/>
        <v>38937.631699999998</v>
      </c>
      <c r="H33" s="327">
        <f t="shared" si="3"/>
        <v>13698.140000000001</v>
      </c>
      <c r="I33" s="327"/>
      <c r="J33" s="327"/>
      <c r="K33" s="327"/>
      <c r="L33" s="327"/>
      <c r="M33" s="327"/>
      <c r="N33" s="357">
        <f>SUM(B33:M33)</f>
        <v>149320.00870000001</v>
      </c>
    </row>
    <row r="34" spans="1:14" ht="14.4">
      <c r="A34" s="369"/>
      <c r="B34" s="354"/>
      <c r="C34" s="354"/>
      <c r="D34" s="354"/>
      <c r="E34" s="354"/>
      <c r="F34" s="354"/>
      <c r="G34" s="321"/>
      <c r="H34" s="321"/>
      <c r="I34" s="321"/>
      <c r="J34" s="321"/>
      <c r="K34" s="140"/>
      <c r="L34" s="140"/>
      <c r="M34" s="140"/>
      <c r="N34" s="248"/>
    </row>
    <row r="35" spans="1:14" ht="13.8">
      <c r="A35" s="25" t="s">
        <v>198</v>
      </c>
      <c r="B35" s="25"/>
      <c r="C35" s="25"/>
      <c r="D35" s="25"/>
      <c r="E35" s="83"/>
      <c r="F35" s="25"/>
      <c r="G35" s="370"/>
      <c r="H35" s="25"/>
      <c r="I35" s="25"/>
      <c r="J35" s="25"/>
      <c r="K35" s="25"/>
      <c r="L35" s="25"/>
      <c r="M35" s="25"/>
      <c r="N35" s="25"/>
    </row>
    <row r="36" spans="1:14" ht="13.95" customHeight="1">
      <c r="A36" s="669" t="s">
        <v>334</v>
      </c>
      <c r="B36" s="669"/>
      <c r="C36" s="669"/>
      <c r="D36" s="669"/>
      <c r="E36" s="669"/>
      <c r="F36" s="669"/>
      <c r="G36" s="669"/>
      <c r="H36" s="669"/>
      <c r="I36" s="669"/>
      <c r="J36" s="669"/>
      <c r="K36" s="669"/>
      <c r="L36" s="669"/>
      <c r="M36" s="669"/>
      <c r="N36" s="669"/>
    </row>
    <row r="37" spans="1:14" ht="13.95" customHeight="1">
      <c r="A37" s="669"/>
      <c r="B37" s="669"/>
      <c r="C37" s="669"/>
      <c r="D37" s="669"/>
      <c r="E37" s="669"/>
      <c r="F37" s="669"/>
      <c r="G37" s="669"/>
      <c r="H37" s="669"/>
      <c r="I37" s="669"/>
      <c r="J37" s="669"/>
      <c r="K37" s="669"/>
      <c r="L37" s="669"/>
      <c r="M37" s="669"/>
      <c r="N37" s="669"/>
    </row>
    <row r="38" spans="1:14" ht="13.95" customHeight="1">
      <c r="A38" s="669" t="s">
        <v>194</v>
      </c>
      <c r="B38" s="669"/>
      <c r="C38" s="669"/>
      <c r="D38" s="669"/>
      <c r="E38" s="669"/>
      <c r="F38" s="669"/>
      <c r="G38" s="669"/>
      <c r="H38" s="497"/>
      <c r="I38" s="497"/>
      <c r="J38" s="25"/>
      <c r="K38" s="25"/>
      <c r="L38" s="25"/>
      <c r="M38" s="25"/>
      <c r="N38" s="371"/>
    </row>
    <row r="39" spans="1:14" ht="15" customHeight="1">
      <c r="A39" s="669" t="s">
        <v>149</v>
      </c>
      <c r="B39" s="669"/>
      <c r="C39" s="669"/>
      <c r="D39" s="669"/>
      <c r="E39" s="25"/>
      <c r="F39" s="25"/>
      <c r="G39" s="497"/>
      <c r="H39" s="497"/>
      <c r="I39" s="497"/>
      <c r="J39" s="25"/>
      <c r="K39" s="25"/>
      <c r="L39" s="25"/>
      <c r="M39" s="25"/>
      <c r="N39" s="371"/>
    </row>
  </sheetData>
  <mergeCells count="5">
    <mergeCell ref="A1:N1"/>
    <mergeCell ref="B3:M3"/>
    <mergeCell ref="A36:N37"/>
    <mergeCell ref="A38:G38"/>
    <mergeCell ref="A39:D39"/>
  </mergeCells>
  <printOptions horizontalCentered="1" verticalCentered="1"/>
  <pageMargins left="0.25" right="0.25" top="0.5" bottom="0.5" header="0.3" footer="0.3"/>
  <pageSetup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75"/>
  <sheetViews>
    <sheetView showGridLines="0" zoomScaleNormal="100" workbookViewId="0">
      <selection activeCell="I23" sqref="I23"/>
    </sheetView>
  </sheetViews>
  <sheetFormatPr defaultRowHeight="13.2"/>
  <cols>
    <col min="1" max="1" width="17.6640625" customWidth="1"/>
    <col min="2" max="2" width="9.6640625" customWidth="1"/>
    <col min="3" max="4" width="10.6640625" customWidth="1"/>
    <col min="5" max="11" width="9.6640625" customWidth="1"/>
    <col min="12" max="13" width="10.109375" customWidth="1"/>
    <col min="14" max="14" width="11.6640625" customWidth="1"/>
    <col min="15" max="15" width="10.33203125" customWidth="1"/>
    <col min="16" max="16" width="10.88671875" customWidth="1"/>
    <col min="17" max="17" width="9" customWidth="1"/>
    <col min="18" max="18" width="13.44140625" customWidth="1"/>
  </cols>
  <sheetData>
    <row r="1" spans="1:19" s="14" customFormat="1" ht="21.6" customHeight="1">
      <c r="A1" s="137" t="s">
        <v>280</v>
      </c>
      <c r="B1" s="137"/>
      <c r="C1" s="137"/>
      <c r="D1" s="137"/>
      <c r="E1" s="137"/>
      <c r="F1" s="137"/>
      <c r="G1" s="137"/>
      <c r="H1" s="137"/>
      <c r="I1" s="137"/>
      <c r="J1" s="137"/>
      <c r="K1" s="137"/>
      <c r="L1" s="137"/>
      <c r="M1" s="137"/>
      <c r="N1" s="137"/>
      <c r="O1" s="137"/>
      <c r="P1" s="137"/>
    </row>
    <row r="2" spans="1:19" s="28" customFormat="1" ht="19.2" customHeight="1">
      <c r="A2" s="185"/>
      <c r="B2" s="284" t="s">
        <v>225</v>
      </c>
      <c r="C2" s="284" t="s">
        <v>226</v>
      </c>
      <c r="D2" s="284" t="s">
        <v>227</v>
      </c>
      <c r="E2" s="59" t="s">
        <v>268</v>
      </c>
      <c r="F2" s="59" t="s">
        <v>261</v>
      </c>
      <c r="G2" s="59" t="s">
        <v>269</v>
      </c>
      <c r="H2" s="59" t="s">
        <v>270</v>
      </c>
      <c r="I2" s="59" t="s">
        <v>262</v>
      </c>
      <c r="J2" s="59" t="s">
        <v>271</v>
      </c>
      <c r="K2" s="59" t="s">
        <v>264</v>
      </c>
      <c r="L2" s="59" t="s">
        <v>265</v>
      </c>
      <c r="M2" s="60" t="s">
        <v>266</v>
      </c>
      <c r="N2" s="732" t="s">
        <v>276</v>
      </c>
      <c r="O2" s="733"/>
      <c r="P2" s="734"/>
    </row>
    <row r="3" spans="1:19" s="220" customFormat="1" ht="27.6" customHeight="1">
      <c r="A3" s="297"/>
      <c r="B3" s="518">
        <v>44865</v>
      </c>
      <c r="C3" s="519">
        <v>44893</v>
      </c>
      <c r="D3" s="519">
        <v>44926</v>
      </c>
      <c r="E3" s="519">
        <v>44956</v>
      </c>
      <c r="F3" s="519">
        <v>44984</v>
      </c>
      <c r="G3" s="519">
        <v>45019</v>
      </c>
      <c r="H3" s="519">
        <v>45047</v>
      </c>
      <c r="I3" s="519">
        <v>45076</v>
      </c>
      <c r="J3" s="519">
        <v>45110</v>
      </c>
      <c r="K3" s="519">
        <v>45138</v>
      </c>
      <c r="L3" s="519">
        <v>45166</v>
      </c>
      <c r="M3" s="520">
        <v>45199</v>
      </c>
      <c r="N3" s="313" t="s">
        <v>133</v>
      </c>
      <c r="O3" s="298" t="s">
        <v>55</v>
      </c>
      <c r="P3" s="299" t="s">
        <v>134</v>
      </c>
    </row>
    <row r="4" spans="1:19" ht="12.6" customHeight="1">
      <c r="A4" s="300"/>
      <c r="B4" s="301"/>
      <c r="C4" s="302"/>
      <c r="D4" s="302"/>
      <c r="E4" s="302"/>
      <c r="F4" s="303"/>
      <c r="G4" s="58"/>
      <c r="H4" s="58"/>
      <c r="I4" s="58"/>
      <c r="J4" s="58"/>
      <c r="K4" s="58"/>
      <c r="L4" s="58"/>
      <c r="M4" s="304"/>
      <c r="N4" s="305"/>
      <c r="O4" s="306"/>
      <c r="P4" s="94"/>
    </row>
    <row r="5" spans="1:19" ht="15.6" customHeight="1">
      <c r="A5" s="94"/>
      <c r="B5" s="729" t="s">
        <v>148</v>
      </c>
      <c r="C5" s="730"/>
      <c r="D5" s="730"/>
      <c r="E5" s="730"/>
      <c r="F5" s="730"/>
      <c r="G5" s="730"/>
      <c r="H5" s="730"/>
      <c r="I5" s="730"/>
      <c r="J5" s="730"/>
      <c r="K5" s="730"/>
      <c r="L5" s="730"/>
      <c r="M5" s="731"/>
      <c r="N5" s="307"/>
      <c r="O5" s="308"/>
      <c r="P5" s="307"/>
    </row>
    <row r="6" spans="1:19" ht="12.6" customHeight="1">
      <c r="A6" s="94"/>
      <c r="B6" s="203"/>
      <c r="C6" s="58"/>
      <c r="D6" s="58"/>
      <c r="E6" s="58"/>
      <c r="F6" s="309"/>
      <c r="G6" s="58"/>
      <c r="H6" s="58"/>
      <c r="I6" s="58"/>
      <c r="J6" s="58"/>
      <c r="K6" s="58"/>
      <c r="L6" s="58"/>
      <c r="M6" s="304"/>
      <c r="N6" s="94"/>
      <c r="O6" s="304"/>
      <c r="P6" s="94"/>
    </row>
    <row r="7" spans="1:19" ht="17.399999999999999" customHeight="1">
      <c r="A7" s="94" t="s">
        <v>119</v>
      </c>
      <c r="B7" s="315">
        <v>1410</v>
      </c>
      <c r="C7" s="291">
        <v>3874</v>
      </c>
      <c r="D7" s="316">
        <v>4580</v>
      </c>
      <c r="E7" s="316">
        <v>3062</v>
      </c>
      <c r="F7" s="316">
        <v>5650</v>
      </c>
      <c r="G7" s="316">
        <v>4157</v>
      </c>
      <c r="H7" s="316">
        <f>N7-SUM(B6:G7)</f>
        <v>2491</v>
      </c>
      <c r="I7" s="316"/>
      <c r="J7" s="316"/>
      <c r="K7" s="316"/>
      <c r="L7" s="316"/>
      <c r="M7" s="310"/>
      <c r="N7" s="290">
        <v>25224</v>
      </c>
      <c r="O7" s="291">
        <v>59250</v>
      </c>
      <c r="P7" s="292">
        <f>N7/O7</f>
        <v>0.42572151898734178</v>
      </c>
      <c r="R7" s="616"/>
      <c r="S7" s="32"/>
    </row>
    <row r="8" spans="1:19" ht="17.399999999999999" customHeight="1">
      <c r="A8" s="95" t="s">
        <v>248</v>
      </c>
      <c r="B8" s="315">
        <v>1251</v>
      </c>
      <c r="C8" s="291">
        <v>2096</v>
      </c>
      <c r="D8" s="316">
        <f>N8-SUM(B8:C8)</f>
        <v>2112</v>
      </c>
      <c r="E8" s="316">
        <v>0</v>
      </c>
      <c r="F8" s="316">
        <v>0</v>
      </c>
      <c r="G8" s="316">
        <v>0</v>
      </c>
      <c r="H8" s="316">
        <v>0</v>
      </c>
      <c r="I8" s="316"/>
      <c r="J8" s="316"/>
      <c r="K8" s="291"/>
      <c r="L8" s="317"/>
      <c r="M8" s="310"/>
      <c r="N8" s="290">
        <v>5459</v>
      </c>
      <c r="O8" s="291">
        <v>5459</v>
      </c>
      <c r="P8" s="292">
        <f>N8/O8</f>
        <v>1</v>
      </c>
      <c r="R8" s="32"/>
      <c r="S8" s="32"/>
    </row>
    <row r="9" spans="1:19" ht="10.199999999999999" customHeight="1">
      <c r="A9" s="94"/>
      <c r="B9" s="315"/>
      <c r="C9" s="291"/>
      <c r="D9" s="291"/>
      <c r="E9" s="318"/>
      <c r="F9" s="318"/>
      <c r="G9" s="318"/>
      <c r="H9" s="318"/>
      <c r="I9" s="318"/>
      <c r="J9" s="291"/>
      <c r="K9" s="291"/>
      <c r="L9" s="319"/>
      <c r="M9" s="311"/>
      <c r="N9" s="290"/>
      <c r="O9" s="293"/>
      <c r="P9" s="292"/>
      <c r="R9" s="32"/>
      <c r="S9" s="32"/>
    </row>
    <row r="10" spans="1:19" ht="15.6" customHeight="1">
      <c r="A10" s="312" t="s">
        <v>35</v>
      </c>
      <c r="B10" s="320">
        <f t="shared" ref="B10" si="0">SUM(B7:B8)</f>
        <v>2661</v>
      </c>
      <c r="C10" s="411">
        <f t="shared" ref="C10:H10" si="1">SUM(C7:C9)</f>
        <v>5970</v>
      </c>
      <c r="D10" s="411">
        <f t="shared" si="1"/>
        <v>6692</v>
      </c>
      <c r="E10" s="411">
        <f t="shared" si="1"/>
        <v>3062</v>
      </c>
      <c r="F10" s="411">
        <f t="shared" si="1"/>
        <v>5650</v>
      </c>
      <c r="G10" s="411">
        <f t="shared" si="1"/>
        <v>4157</v>
      </c>
      <c r="H10" s="411">
        <f t="shared" si="1"/>
        <v>2491</v>
      </c>
      <c r="I10" s="411"/>
      <c r="J10" s="411"/>
      <c r="K10" s="411"/>
      <c r="L10" s="411"/>
      <c r="M10" s="411"/>
      <c r="N10" s="294">
        <f>SUM(N7:N8)</f>
        <v>30683</v>
      </c>
      <c r="O10" s="295">
        <f>SUM(O7:O8)</f>
        <v>64709</v>
      </c>
      <c r="P10" s="296">
        <f>N10/O10</f>
        <v>0.47416897185862861</v>
      </c>
      <c r="R10" s="32"/>
      <c r="S10" s="32"/>
    </row>
    <row r="11" spans="1:19" ht="11.25" customHeight="1">
      <c r="A11" s="25"/>
      <c r="B11" s="25"/>
      <c r="C11" s="25"/>
      <c r="D11" s="25"/>
      <c r="E11" s="25"/>
      <c r="F11" s="25"/>
      <c r="G11" s="25"/>
      <c r="H11" s="25"/>
      <c r="I11" s="25"/>
      <c r="J11" s="25"/>
      <c r="K11" s="25"/>
      <c r="L11" s="25"/>
      <c r="M11" s="25"/>
      <c r="N11" s="25"/>
      <c r="O11" s="36"/>
      <c r="P11" s="25"/>
    </row>
    <row r="12" spans="1:19" s="11" customFormat="1" ht="15.6" customHeight="1">
      <c r="A12" s="25" t="s">
        <v>140</v>
      </c>
      <c r="B12" s="25"/>
      <c r="C12" s="25"/>
      <c r="D12" s="36"/>
      <c r="E12" s="36"/>
      <c r="F12" s="40"/>
      <c r="G12" s="25"/>
      <c r="H12" s="25"/>
      <c r="I12" s="25"/>
      <c r="J12" s="25"/>
      <c r="K12" s="25"/>
      <c r="L12" s="25"/>
      <c r="M12" s="25"/>
      <c r="N12" s="25"/>
      <c r="O12" s="25"/>
      <c r="P12" s="25"/>
      <c r="R12" s="44"/>
    </row>
    <row r="13" spans="1:19" s="11" customFormat="1" ht="15.6" customHeight="1">
      <c r="A13" s="25" t="s">
        <v>135</v>
      </c>
      <c r="B13" s="25"/>
      <c r="C13" s="25"/>
      <c r="D13" s="25"/>
      <c r="E13" s="25"/>
      <c r="F13" s="25"/>
      <c r="G13" s="25"/>
      <c r="H13" s="25"/>
      <c r="I13" s="25"/>
      <c r="J13" s="25"/>
      <c r="K13" s="25"/>
      <c r="L13" s="25"/>
      <c r="M13" s="25"/>
      <c r="N13" s="25"/>
      <c r="O13" s="25"/>
      <c r="P13" s="25"/>
      <c r="R13" s="44"/>
    </row>
    <row r="14" spans="1:19" s="11" customFormat="1" ht="18" customHeight="1">
      <c r="A14" s="25"/>
      <c r="B14" s="25"/>
      <c r="C14" s="25"/>
      <c r="D14" s="25"/>
      <c r="E14" s="25"/>
      <c r="F14" s="25"/>
      <c r="G14" s="25"/>
      <c r="H14" s="25"/>
      <c r="I14" s="25"/>
      <c r="J14" s="25"/>
      <c r="K14" s="25"/>
      <c r="L14" s="25"/>
      <c r="M14" s="25"/>
      <c r="N14" s="25"/>
      <c r="O14" s="25"/>
      <c r="P14" s="25"/>
      <c r="R14" s="44"/>
    </row>
    <row r="15" spans="1:19" s="11" customFormat="1" ht="18" customHeight="1">
      <c r="A15" s="137" t="s">
        <v>303</v>
      </c>
      <c r="B15" s="137"/>
      <c r="C15" s="137"/>
      <c r="D15" s="137"/>
      <c r="E15" s="137"/>
      <c r="F15" s="137"/>
      <c r="G15" s="137"/>
      <c r="H15" s="137"/>
      <c r="I15" s="137"/>
      <c r="J15" s="137"/>
      <c r="K15" s="137"/>
      <c r="L15" s="137"/>
      <c r="M15" s="137"/>
      <c r="N15" s="137"/>
      <c r="O15" s="137"/>
      <c r="P15" s="137"/>
      <c r="R15" s="44"/>
    </row>
    <row r="16" spans="1:19" s="11" customFormat="1" ht="14.4" customHeight="1">
      <c r="A16" s="287"/>
      <c r="B16" s="284" t="s">
        <v>260</v>
      </c>
      <c r="C16" s="284" t="s">
        <v>304</v>
      </c>
      <c r="D16" s="284" t="s">
        <v>269</v>
      </c>
      <c r="E16" s="284" t="s">
        <v>270</v>
      </c>
      <c r="F16" s="284" t="s">
        <v>262</v>
      </c>
      <c r="G16" s="284" t="s">
        <v>271</v>
      </c>
      <c r="H16" s="284" t="s">
        <v>264</v>
      </c>
      <c r="I16" s="284" t="s">
        <v>265</v>
      </c>
      <c r="J16" s="284" t="s">
        <v>266</v>
      </c>
      <c r="K16" s="284" t="s">
        <v>305</v>
      </c>
      <c r="L16" s="284" t="s">
        <v>306</v>
      </c>
      <c r="M16" s="285" t="s">
        <v>307</v>
      </c>
      <c r="N16" s="735" t="s">
        <v>308</v>
      </c>
      <c r="O16" s="736"/>
      <c r="P16" s="737"/>
      <c r="R16" s="44"/>
    </row>
    <row r="17" spans="1:18" s="11" customFormat="1" ht="26.4" customHeight="1">
      <c r="A17" s="283"/>
      <c r="B17" s="519">
        <v>44956</v>
      </c>
      <c r="C17" s="519">
        <v>44984</v>
      </c>
      <c r="D17" s="519">
        <v>45019</v>
      </c>
      <c r="E17" s="519">
        <v>45047</v>
      </c>
      <c r="F17" s="519">
        <v>45076</v>
      </c>
      <c r="G17" s="519">
        <v>45110</v>
      </c>
      <c r="H17" s="519">
        <v>45138</v>
      </c>
      <c r="I17" s="519">
        <v>45166</v>
      </c>
      <c r="J17" s="519">
        <v>45199</v>
      </c>
      <c r="K17" s="279">
        <v>45229</v>
      </c>
      <c r="L17" s="279">
        <v>45257</v>
      </c>
      <c r="M17" s="279">
        <v>45291</v>
      </c>
      <c r="N17" s="313" t="s">
        <v>133</v>
      </c>
      <c r="O17" s="169" t="s">
        <v>55</v>
      </c>
      <c r="P17" s="353" t="s">
        <v>134</v>
      </c>
      <c r="R17" s="44"/>
    </row>
    <row r="18" spans="1:18" s="11" customFormat="1" ht="18" customHeight="1">
      <c r="A18" s="282"/>
      <c r="B18" s="726" t="s">
        <v>148</v>
      </c>
      <c r="C18" s="727"/>
      <c r="D18" s="727"/>
      <c r="E18" s="727"/>
      <c r="F18" s="727"/>
      <c r="G18" s="727"/>
      <c r="H18" s="727"/>
      <c r="I18" s="727"/>
      <c r="J18" s="727"/>
      <c r="K18" s="727"/>
      <c r="L18" s="727"/>
      <c r="M18" s="728"/>
      <c r="N18" s="282"/>
      <c r="O18" s="282"/>
      <c r="P18" s="286"/>
      <c r="R18" s="44"/>
    </row>
    <row r="19" spans="1:18" s="11" customFormat="1" ht="18" customHeight="1">
      <c r="A19" s="94" t="s">
        <v>119</v>
      </c>
      <c r="B19" s="322">
        <v>816</v>
      </c>
      <c r="C19" s="354">
        <v>391</v>
      </c>
      <c r="D19" s="321">
        <v>751</v>
      </c>
      <c r="E19" s="321">
        <f>N19-SUM(B19:D19)</f>
        <v>357</v>
      </c>
      <c r="F19" s="321"/>
      <c r="G19" s="321"/>
      <c r="H19" s="321"/>
      <c r="I19" s="321"/>
      <c r="J19" s="321"/>
      <c r="K19" s="321"/>
      <c r="L19" s="321"/>
      <c r="M19" s="421"/>
      <c r="N19" s="289">
        <v>2315</v>
      </c>
      <c r="O19" s="289">
        <v>9600</v>
      </c>
      <c r="P19" s="288">
        <f>N19/O19</f>
        <v>0.24114583333333334</v>
      </c>
      <c r="R19" s="44"/>
    </row>
    <row r="20" spans="1:18" s="11" customFormat="1" ht="9.6" customHeight="1">
      <c r="A20" s="126"/>
      <c r="B20" s="323"/>
      <c r="C20" s="324"/>
      <c r="D20" s="580"/>
      <c r="E20" s="580"/>
      <c r="F20" s="314"/>
      <c r="G20" s="314"/>
      <c r="H20" s="314"/>
      <c r="I20" s="314"/>
      <c r="J20" s="314"/>
      <c r="K20" s="314"/>
      <c r="L20" s="314"/>
      <c r="M20" s="581"/>
      <c r="N20" s="582"/>
      <c r="O20" s="582"/>
      <c r="P20" s="583"/>
      <c r="R20" s="44"/>
    </row>
    <row r="21" spans="1:18" s="11" customFormat="1" ht="18" customHeight="1"/>
    <row r="22" spans="1:18" s="140" customFormat="1" ht="16.95" customHeight="1">
      <c r="A22" s="25" t="s">
        <v>140</v>
      </c>
      <c r="B22" s="25"/>
      <c r="C22" s="25"/>
      <c r="D22" s="36"/>
      <c r="E22" s="36"/>
      <c r="F22" s="40"/>
      <c r="G22" s="11"/>
      <c r="H22" s="11"/>
      <c r="I22" s="11"/>
      <c r="J22" s="11"/>
      <c r="K22" s="11"/>
      <c r="L22" s="11"/>
      <c r="M22" s="11"/>
      <c r="N22" s="11"/>
      <c r="O22" s="11"/>
      <c r="P22" s="11"/>
    </row>
    <row r="23" spans="1:18" s="25" customFormat="1" ht="16.95" customHeight="1">
      <c r="A23" s="25" t="s">
        <v>179</v>
      </c>
      <c r="G23" s="11"/>
      <c r="H23" s="11"/>
      <c r="I23" s="11"/>
      <c r="J23" s="11"/>
      <c r="K23" s="11"/>
      <c r="L23" s="11"/>
      <c r="M23" s="11"/>
      <c r="N23" s="11"/>
      <c r="O23" s="11"/>
      <c r="P23" s="11"/>
    </row>
    <row r="24" spans="1:18" s="25" customFormat="1" ht="16.5" customHeight="1"/>
    <row r="25" spans="1:18" s="11" customFormat="1"/>
    <row r="26" spans="1:18" s="11" customFormat="1"/>
    <row r="27" spans="1:18" s="11" customFormat="1"/>
    <row r="28" spans="1:18" s="11" customFormat="1"/>
    <row r="29" spans="1:18" s="11" customFormat="1"/>
    <row r="30" spans="1:18" s="11" customFormat="1"/>
    <row r="31" spans="1:18" s="11" customFormat="1"/>
    <row r="32" spans="1:18"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sheetData>
  <mergeCells count="4">
    <mergeCell ref="B18:M18"/>
    <mergeCell ref="B5:M5"/>
    <mergeCell ref="N2:P2"/>
    <mergeCell ref="N16:P16"/>
  </mergeCells>
  <phoneticPr fontId="111" type="noConversion"/>
  <pageMargins left="0.5" right="0.17" top="1" bottom="0.17" header="0.17" footer="0.17"/>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R32"/>
  <sheetViews>
    <sheetView showGridLines="0" topLeftCell="C1" zoomScaleNormal="100" zoomScaleSheetLayoutView="75" workbookViewId="0">
      <selection activeCell="U10" sqref="U10"/>
    </sheetView>
  </sheetViews>
  <sheetFormatPr defaultRowHeight="13.2"/>
  <cols>
    <col min="1" max="1" width="14.5546875" customWidth="1"/>
    <col min="2" max="2" width="27.44140625" customWidth="1"/>
    <col min="3" max="3" width="10.109375" customWidth="1"/>
    <col min="4" max="5" width="10.6640625" customWidth="1"/>
    <col min="6" max="6" width="9" customWidth="1"/>
    <col min="7" max="7" width="10" customWidth="1"/>
    <col min="8" max="8" width="9.33203125" customWidth="1"/>
    <col min="9" max="10" width="8.6640625" customWidth="1"/>
    <col min="11" max="11" width="8.88671875" customWidth="1"/>
    <col min="12" max="12" width="10.33203125" customWidth="1"/>
    <col min="13" max="13" width="8.6640625" customWidth="1"/>
    <col min="14" max="14" width="12.44140625" customWidth="1"/>
    <col min="15" max="15" width="10.88671875" customWidth="1"/>
    <col min="16" max="16" width="15.5546875" customWidth="1"/>
    <col min="17" max="17" width="13.109375" customWidth="1"/>
    <col min="18" max="18" width="6.109375" customWidth="1"/>
  </cols>
  <sheetData>
    <row r="1" spans="1:18" s="14" customFormat="1" ht="21.6" customHeight="1">
      <c r="A1" s="135" t="s">
        <v>256</v>
      </c>
      <c r="B1" s="138"/>
      <c r="C1" s="138"/>
      <c r="D1" s="138"/>
      <c r="E1" s="138"/>
      <c r="F1" s="138"/>
      <c r="G1" s="138"/>
      <c r="H1" s="138"/>
      <c r="I1" s="138"/>
      <c r="J1" s="138"/>
      <c r="K1" s="138"/>
      <c r="L1" s="138"/>
      <c r="M1" s="138"/>
      <c r="N1" s="138"/>
      <c r="P1" s="139"/>
      <c r="Q1" s="139"/>
      <c r="R1" s="139"/>
    </row>
    <row r="2" spans="1:18" s="15" customFormat="1" ht="45" customHeight="1">
      <c r="A2" s="231"/>
      <c r="B2" s="232"/>
      <c r="C2" s="655">
        <v>2022</v>
      </c>
      <c r="D2" s="656"/>
      <c r="E2" s="657"/>
      <c r="F2" s="656">
        <v>2023</v>
      </c>
      <c r="G2" s="656"/>
      <c r="H2" s="656"/>
      <c r="I2" s="656"/>
      <c r="J2" s="656"/>
      <c r="K2" s="656"/>
      <c r="L2" s="656"/>
      <c r="M2" s="656"/>
      <c r="N2" s="657"/>
      <c r="O2" s="54" t="s">
        <v>68</v>
      </c>
      <c r="P2" s="55" t="s">
        <v>167</v>
      </c>
      <c r="Q2" s="56" t="s">
        <v>108</v>
      </c>
      <c r="R2" s="335"/>
    </row>
    <row r="3" spans="1:18" s="15" customFormat="1" ht="15.6" customHeight="1">
      <c r="A3" s="233"/>
      <c r="B3" s="234" t="s">
        <v>98</v>
      </c>
      <c r="C3" s="225" t="s">
        <v>121</v>
      </c>
      <c r="D3" s="226" t="s">
        <v>122</v>
      </c>
      <c r="E3" s="227" t="s">
        <v>123</v>
      </c>
      <c r="F3" s="226" t="s">
        <v>124</v>
      </c>
      <c r="G3" s="226" t="s">
        <v>125</v>
      </c>
      <c r="H3" s="226" t="s">
        <v>118</v>
      </c>
      <c r="I3" s="226" t="s">
        <v>120</v>
      </c>
      <c r="J3" s="226" t="s">
        <v>126</v>
      </c>
      <c r="K3" s="226" t="s">
        <v>127</v>
      </c>
      <c r="L3" s="226" t="s">
        <v>128</v>
      </c>
      <c r="M3" s="226" t="s">
        <v>129</v>
      </c>
      <c r="N3" s="119" t="s">
        <v>130</v>
      </c>
      <c r="O3" s="228"/>
      <c r="P3" s="229">
        <v>45058</v>
      </c>
      <c r="Q3" s="230"/>
      <c r="R3" s="334"/>
    </row>
    <row r="4" spans="1:18" ht="12.6" customHeight="1">
      <c r="A4" s="7"/>
      <c r="B4" s="17"/>
      <c r="C4" s="18"/>
      <c r="D4" s="19"/>
      <c r="E4" s="19"/>
      <c r="F4" s="19"/>
      <c r="G4" s="19"/>
      <c r="H4" s="20"/>
      <c r="I4" s="21"/>
      <c r="J4" s="21"/>
      <c r="K4" s="21"/>
      <c r="L4" s="21"/>
      <c r="M4" s="21"/>
      <c r="N4" s="22"/>
      <c r="O4" s="23"/>
      <c r="P4" s="24"/>
      <c r="Q4" s="27"/>
      <c r="R4" s="336"/>
    </row>
    <row r="5" spans="1:18" s="15" customFormat="1" ht="15.6" customHeight="1">
      <c r="A5" s="47"/>
      <c r="B5" s="48"/>
      <c r="C5" s="650" t="s">
        <v>41</v>
      </c>
      <c r="D5" s="658"/>
      <c r="E5" s="658"/>
      <c r="F5" s="658"/>
      <c r="G5" s="658"/>
      <c r="H5" s="658"/>
      <c r="I5" s="658"/>
      <c r="J5" s="658"/>
      <c r="K5" s="658"/>
      <c r="L5" s="658"/>
      <c r="M5" s="658"/>
      <c r="N5" s="659"/>
      <c r="O5" s="660" t="s">
        <v>39</v>
      </c>
      <c r="P5" s="661"/>
      <c r="Q5" s="49" t="s">
        <v>40</v>
      </c>
      <c r="R5" s="337"/>
    </row>
    <row r="6" spans="1:18" s="14" customFormat="1" ht="12.6" customHeight="1">
      <c r="A6" s="235"/>
      <c r="B6" s="236"/>
      <c r="C6" s="221"/>
      <c r="D6" s="222"/>
      <c r="E6" s="140"/>
      <c r="F6" s="222"/>
      <c r="G6" s="222"/>
      <c r="H6" s="237"/>
      <c r="I6" s="222"/>
      <c r="J6" s="222"/>
      <c r="K6" s="222"/>
      <c r="L6" s="222"/>
      <c r="M6" s="222"/>
      <c r="N6" s="222"/>
      <c r="O6" s="238"/>
      <c r="P6" s="239"/>
      <c r="Q6" s="240"/>
      <c r="R6" s="338"/>
    </row>
    <row r="7" spans="1:18" s="14" customFormat="1" ht="16.2" customHeight="1">
      <c r="A7" s="648" t="s">
        <v>99</v>
      </c>
      <c r="B7" s="649"/>
      <c r="C7" s="241"/>
      <c r="D7" s="242"/>
      <c r="E7" s="242"/>
      <c r="F7" s="242"/>
      <c r="G7" s="242"/>
      <c r="H7" s="242"/>
      <c r="I7" s="242"/>
      <c r="J7" s="242"/>
      <c r="K7" s="242"/>
      <c r="L7" s="242"/>
      <c r="M7" s="242"/>
      <c r="N7" s="242"/>
      <c r="O7" s="243">
        <f>+O10+O9+O8</f>
        <v>1052373</v>
      </c>
      <c r="P7" s="244">
        <f>+P10+P9+P8</f>
        <v>1569607.5</v>
      </c>
      <c r="Q7" s="245">
        <f>+O7/P7</f>
        <v>0.67046889110812735</v>
      </c>
      <c r="R7" s="339"/>
    </row>
    <row r="8" spans="1:18" s="14" customFormat="1" ht="16.2" customHeight="1">
      <c r="A8" s="235" t="s">
        <v>100</v>
      </c>
      <c r="B8" s="140" t="s">
        <v>137</v>
      </c>
      <c r="C8" s="241">
        <f>'Table 3A WTO Raw'!B47+'Table 3A WTO Raw'!E47</f>
        <v>216507</v>
      </c>
      <c r="D8" s="242">
        <f>'Table 3A WTO Raw'!C47+'Table 3A WTO Raw'!F47</f>
        <v>61461</v>
      </c>
      <c r="E8" s="242">
        <f>'Table 3A WTO Raw'!D47+'Table 3A WTO Raw'!G47</f>
        <v>186258</v>
      </c>
      <c r="F8" s="242">
        <f>'Table 3A WTO Raw'!$H$47</f>
        <v>84698</v>
      </c>
      <c r="G8" s="242">
        <f>'Table 3A WTO Raw'!$I$47</f>
        <v>50808</v>
      </c>
      <c r="H8" s="242">
        <f>'Table 3A WTO Raw'!$J$47</f>
        <v>65437</v>
      </c>
      <c r="I8" s="242">
        <f>'Table 3A WTO Raw'!$K$47</f>
        <v>69875</v>
      </c>
      <c r="J8" s="242"/>
      <c r="K8" s="242"/>
      <c r="L8" s="242"/>
      <c r="M8" s="242"/>
      <c r="N8" s="242"/>
      <c r="O8" s="243">
        <f t="shared" ref="O8:O13" si="0">SUM(C8:N8)</f>
        <v>735044</v>
      </c>
      <c r="P8" s="244">
        <f>'Table 8A FY 2023'!$D$9</f>
        <v>1157083</v>
      </c>
      <c r="Q8" s="245">
        <f t="shared" ref="Q8:Q14" si="1">+O8/P8</f>
        <v>0.63525607065353129</v>
      </c>
      <c r="R8" s="339"/>
    </row>
    <row r="9" spans="1:18" s="14" customFormat="1" ht="16.2" customHeight="1">
      <c r="A9" s="235" t="s">
        <v>101</v>
      </c>
      <c r="B9" s="140" t="s">
        <v>102</v>
      </c>
      <c r="C9" s="241">
        <f>'Table 4 Refined'!$B$14</f>
        <v>68659</v>
      </c>
      <c r="D9" s="242">
        <f>'Table 4 Refined'!$C$14</f>
        <v>288</v>
      </c>
      <c r="E9" s="242">
        <f>'Table 4 Refined'!$D$14</f>
        <v>2569</v>
      </c>
      <c r="F9" s="242">
        <f>'Table 4 Refined'!$E$14</f>
        <v>60818</v>
      </c>
      <c r="G9" s="242">
        <f>'Table 4 Refined'!$F$14</f>
        <v>476</v>
      </c>
      <c r="H9" s="247">
        <f>'Table 4 Refined'!$G$14</f>
        <v>1712</v>
      </c>
      <c r="I9" s="242">
        <f>'Table 4 Refined'!$H$14</f>
        <v>40799</v>
      </c>
      <c r="J9" s="247"/>
      <c r="K9" s="248"/>
      <c r="L9" s="242"/>
      <c r="M9" s="242"/>
      <c r="N9" s="242"/>
      <c r="O9" s="246">
        <f t="shared" si="0"/>
        <v>175321</v>
      </c>
      <c r="P9" s="249">
        <f>'Table 8A FY 2023'!$D$19</f>
        <v>219046</v>
      </c>
      <c r="Q9" s="245">
        <f t="shared" si="1"/>
        <v>0.80038439414552198</v>
      </c>
      <c r="R9" s="339"/>
    </row>
    <row r="10" spans="1:18" s="14" customFormat="1" ht="16.2" customHeight="1">
      <c r="A10" s="235" t="s">
        <v>103</v>
      </c>
      <c r="B10" s="140" t="s">
        <v>104</v>
      </c>
      <c r="C10" s="241">
        <f>'Table 5 FTAs '!$C$30</f>
        <v>13285</v>
      </c>
      <c r="D10" s="250">
        <f>'Table 5 FTAs '!$D$30</f>
        <v>6937</v>
      </c>
      <c r="E10" s="242">
        <f>'Table 5 FTAs '!$E$30</f>
        <v>4379</v>
      </c>
      <c r="F10" s="242">
        <f>'Table 5 FTAs '!$H$30</f>
        <v>10642</v>
      </c>
      <c r="G10" s="242">
        <f>'Table 5 FTAs '!$I$30</f>
        <v>39805</v>
      </c>
      <c r="H10" s="242">
        <f>'Table 5 FTAs '!$J$30</f>
        <v>42639</v>
      </c>
      <c r="I10" s="333">
        <f>'Table 5 FTAs '!$K$30</f>
        <v>24321</v>
      </c>
      <c r="J10" s="242"/>
      <c r="K10" s="242"/>
      <c r="L10" s="242"/>
      <c r="M10" s="242"/>
      <c r="N10" s="242"/>
      <c r="O10" s="246">
        <f t="shared" si="0"/>
        <v>142008</v>
      </c>
      <c r="P10" s="249">
        <f>'Table 8A FY 2023'!$D$42</f>
        <v>193478.5</v>
      </c>
      <c r="Q10" s="245">
        <f t="shared" si="1"/>
        <v>0.73397302542659781</v>
      </c>
      <c r="R10" s="339"/>
    </row>
    <row r="11" spans="1:18" s="14" customFormat="1" ht="16.2" customHeight="1">
      <c r="A11" s="235" t="s">
        <v>157</v>
      </c>
      <c r="B11" s="140" t="s">
        <v>105</v>
      </c>
      <c r="C11" s="241">
        <f>'Tables 6,7 Re-Export '!$B$23</f>
        <v>3599</v>
      </c>
      <c r="D11" s="242">
        <f>'Tables 6,7 Re-Export '!$C$23</f>
        <v>19268</v>
      </c>
      <c r="E11" s="251">
        <f>'Tables 6,7 Re-Export '!$D$23</f>
        <v>11635</v>
      </c>
      <c r="F11" s="251">
        <f>'Tables 6,7 Re-Export '!$E$23</f>
        <v>8220</v>
      </c>
      <c r="G11" s="251">
        <f>'Tables 6,7 Re-Export '!$F$23</f>
        <v>787</v>
      </c>
      <c r="H11" s="242">
        <f>'Tables 6,7 Re-Export '!$G$23</f>
        <v>732</v>
      </c>
      <c r="I11" s="242">
        <f>'Tables 6,7 Re-Export '!$H$23</f>
        <v>0</v>
      </c>
      <c r="J11" s="242"/>
      <c r="K11" s="242"/>
      <c r="L11" s="242"/>
      <c r="M11" s="242"/>
      <c r="N11" s="242"/>
      <c r="O11" s="246">
        <f t="shared" si="0"/>
        <v>44241</v>
      </c>
      <c r="P11" s="249">
        <f>'Table 8A FY 2023'!$D$48</f>
        <v>226796.19753495211</v>
      </c>
      <c r="Q11" s="245">
        <f t="shared" si="1"/>
        <v>0.195069408045</v>
      </c>
      <c r="R11" s="339"/>
    </row>
    <row r="12" spans="1:18" s="14" customFormat="1" ht="16.2" customHeight="1">
      <c r="A12" s="235" t="s">
        <v>106</v>
      </c>
      <c r="B12" s="252" t="s">
        <v>138</v>
      </c>
      <c r="C12" s="241">
        <f>'Table 2 Mexico'!$B$19</f>
        <v>5303.18</v>
      </c>
      <c r="D12" s="242">
        <f>'Table 2 Mexico'!$C$19</f>
        <v>11332.460000000001</v>
      </c>
      <c r="E12" s="242">
        <f>'Table 2 Mexico'!$D$19</f>
        <v>57227.280000000006</v>
      </c>
      <c r="F12" s="242">
        <f>'Table 2 Mexico'!$E$19</f>
        <v>123624.62000000001</v>
      </c>
      <c r="G12" s="242">
        <f>'Table 2 Mexico'!$F$19</f>
        <v>121783.40000000001</v>
      </c>
      <c r="H12" s="242">
        <f>'Table 2 Mexico'!$G$19</f>
        <v>191250.5</v>
      </c>
      <c r="I12" s="242">
        <f>'Table 2 Mexico'!$H$19</f>
        <v>136367.94</v>
      </c>
      <c r="J12" s="242"/>
      <c r="K12" s="242"/>
      <c r="L12" s="242"/>
      <c r="M12" s="242"/>
      <c r="N12" s="242"/>
      <c r="O12" s="246">
        <f t="shared" si="0"/>
        <v>646889.38000000012</v>
      </c>
      <c r="P12" s="249">
        <f>'Table 8A FY 2023'!$D$46</f>
        <v>1125737.3994867601</v>
      </c>
      <c r="Q12" s="245">
        <f t="shared" si="1"/>
        <v>0.57463612765723715</v>
      </c>
      <c r="R12" s="339"/>
    </row>
    <row r="13" spans="1:18" s="14" customFormat="1" ht="18" customHeight="1">
      <c r="A13" s="235" t="s">
        <v>199</v>
      </c>
      <c r="B13" s="252" t="s">
        <v>168</v>
      </c>
      <c r="C13" s="322">
        <f>'Table 10 High Duty '!$B$33</f>
        <v>13494.454800000001</v>
      </c>
      <c r="D13" s="354">
        <f>'Table 10 High Duty '!$C$33</f>
        <v>28918.173100000007</v>
      </c>
      <c r="E13" s="247">
        <f>'Table 10 High Duty '!$D$33</f>
        <v>24313.481599999999</v>
      </c>
      <c r="F13" s="247">
        <f>'Table 10 High Duty '!$E$33</f>
        <v>17671.488700000005</v>
      </c>
      <c r="G13" s="247">
        <f>'Table 10 High Duty '!$F$33</f>
        <v>12286.638800000002</v>
      </c>
      <c r="H13" s="247">
        <f>'Table 10 High Duty '!$G$33</f>
        <v>38937.631699999998</v>
      </c>
      <c r="I13" s="247">
        <f>'Table 10 High Duty '!$H$33</f>
        <v>13698.140000000001</v>
      </c>
      <c r="J13" s="247"/>
      <c r="K13" s="247"/>
      <c r="L13" s="247"/>
      <c r="M13" s="247"/>
      <c r="N13" s="248"/>
      <c r="O13" s="246">
        <f t="shared" si="0"/>
        <v>149320.00870000001</v>
      </c>
      <c r="P13" s="249">
        <f>'Table 8A FY 2023'!$D$50</f>
        <v>204116.5777814569</v>
      </c>
      <c r="Q13" s="245">
        <f t="shared" si="1"/>
        <v>0.73154277973381288</v>
      </c>
      <c r="R13" s="339"/>
    </row>
    <row r="14" spans="1:18" s="14" customFormat="1" ht="16.2" customHeight="1">
      <c r="A14" s="223"/>
      <c r="B14" s="224" t="s">
        <v>35</v>
      </c>
      <c r="C14" s="253">
        <f t="shared" ref="C14:I14" si="2">SUM(C8:C13)</f>
        <v>320847.6348</v>
      </c>
      <c r="D14" s="253">
        <f t="shared" si="2"/>
        <v>128204.63310000001</v>
      </c>
      <c r="E14" s="253">
        <f t="shared" si="2"/>
        <v>286381.76159999997</v>
      </c>
      <c r="F14" s="253">
        <f t="shared" si="2"/>
        <v>305674.10869999998</v>
      </c>
      <c r="G14" s="253">
        <f t="shared" si="2"/>
        <v>225946.03880000004</v>
      </c>
      <c r="H14" s="253">
        <f t="shared" si="2"/>
        <v>340708.13170000003</v>
      </c>
      <c r="I14" s="253">
        <f t="shared" si="2"/>
        <v>285061.08</v>
      </c>
      <c r="J14" s="253"/>
      <c r="K14" s="253"/>
      <c r="L14" s="253"/>
      <c r="M14" s="253"/>
      <c r="N14" s="253"/>
      <c r="O14" s="254">
        <f>SUM(O8:O13)</f>
        <v>1892823.3887</v>
      </c>
      <c r="P14" s="255">
        <f>SUM(P8:P13)</f>
        <v>3126257.674803169</v>
      </c>
      <c r="Q14" s="256">
        <f t="shared" si="1"/>
        <v>0.6054598134874386</v>
      </c>
      <c r="R14" s="339"/>
    </row>
    <row r="15" spans="1:18" s="14" customFormat="1" ht="12.6" customHeight="1">
      <c r="A15" s="235"/>
      <c r="B15" s="140"/>
      <c r="C15" s="332"/>
      <c r="D15" s="330"/>
      <c r="E15" s="330"/>
      <c r="F15" s="330"/>
      <c r="G15" s="330"/>
      <c r="H15" s="330"/>
      <c r="I15" s="333"/>
      <c r="J15" s="333"/>
      <c r="K15" s="330"/>
      <c r="L15" s="343"/>
      <c r="M15" s="342"/>
      <c r="N15" s="330"/>
      <c r="O15" s="246"/>
      <c r="P15" s="249"/>
      <c r="Q15" s="331"/>
      <c r="R15" s="339"/>
    </row>
    <row r="16" spans="1:18" s="14" customFormat="1" ht="15.6" customHeight="1">
      <c r="A16" s="235"/>
      <c r="B16" s="140"/>
      <c r="C16" s="650" t="s">
        <v>109</v>
      </c>
      <c r="D16" s="651"/>
      <c r="E16" s="651"/>
      <c r="F16" s="651"/>
      <c r="G16" s="651"/>
      <c r="H16" s="651"/>
      <c r="I16" s="651"/>
      <c r="J16" s="651"/>
      <c r="K16" s="651"/>
      <c r="L16" s="651"/>
      <c r="M16" s="651"/>
      <c r="N16" s="652"/>
      <c r="O16" s="653" t="s">
        <v>73</v>
      </c>
      <c r="P16" s="654"/>
      <c r="Q16" s="53" t="s">
        <v>40</v>
      </c>
      <c r="R16" s="340"/>
    </row>
    <row r="17" spans="1:18" s="14" customFormat="1" ht="12.6" customHeight="1">
      <c r="A17" s="235"/>
      <c r="B17" s="236"/>
      <c r="C17" s="650"/>
      <c r="D17" s="651"/>
      <c r="E17" s="651"/>
      <c r="F17" s="651"/>
      <c r="G17" s="651"/>
      <c r="H17" s="651"/>
      <c r="I17" s="651"/>
      <c r="J17" s="651"/>
      <c r="K17" s="651"/>
      <c r="L17" s="651"/>
      <c r="M17" s="651"/>
      <c r="N17" s="652"/>
      <c r="O17" s="653"/>
      <c r="P17" s="654"/>
      <c r="Q17" s="53"/>
      <c r="R17" s="340"/>
    </row>
    <row r="18" spans="1:18" s="14" customFormat="1" ht="15" customHeight="1">
      <c r="A18" s="648" t="s">
        <v>99</v>
      </c>
      <c r="B18" s="649"/>
      <c r="C18" s="241"/>
      <c r="D18" s="242"/>
      <c r="E18" s="242"/>
      <c r="F18" s="242"/>
      <c r="G18" s="242"/>
      <c r="H18" s="242"/>
      <c r="I18" s="242"/>
      <c r="J18" s="242"/>
      <c r="K18" s="242"/>
      <c r="L18" s="242"/>
      <c r="M18" s="242"/>
      <c r="N18" s="242"/>
      <c r="O18" s="243">
        <f>+O21+O20+O19</f>
        <v>1160042.5970962499</v>
      </c>
      <c r="P18" s="257">
        <f t="shared" ref="P18:P25" si="3">ROUND(+P7*1.10231125,0)</f>
        <v>1730196</v>
      </c>
      <c r="Q18" s="258">
        <f>+O18/P18</f>
        <v>0.67046889317525293</v>
      </c>
      <c r="R18" s="341"/>
    </row>
    <row r="19" spans="1:18" s="14" customFormat="1" ht="15" customHeight="1">
      <c r="A19" s="259" t="s">
        <v>100</v>
      </c>
      <c r="B19" s="140" t="s">
        <v>137</v>
      </c>
      <c r="C19" s="241">
        <f t="shared" ref="C19:I19" si="4">C8*1.10231125</f>
        <v>238658.10180375</v>
      </c>
      <c r="D19" s="242">
        <f t="shared" si="4"/>
        <v>67749.151736250002</v>
      </c>
      <c r="E19" s="242">
        <f t="shared" si="4"/>
        <v>205314.28880250003</v>
      </c>
      <c r="F19" s="242">
        <f t="shared" si="4"/>
        <v>93363.558252500006</v>
      </c>
      <c r="G19" s="242">
        <f t="shared" si="4"/>
        <v>56006.229990000007</v>
      </c>
      <c r="H19" s="242">
        <f t="shared" si="4"/>
        <v>72131.941266250011</v>
      </c>
      <c r="I19" s="242">
        <f t="shared" si="4"/>
        <v>77023.998593750002</v>
      </c>
      <c r="J19" s="242"/>
      <c r="K19" s="242"/>
      <c r="L19" s="242"/>
      <c r="M19" s="242"/>
      <c r="N19" s="242"/>
      <c r="O19" s="243">
        <f t="shared" ref="O19:O25" si="5">+O8*1.10231125</f>
        <v>810247.27044500003</v>
      </c>
      <c r="P19" s="257">
        <f t="shared" si="3"/>
        <v>1275466</v>
      </c>
      <c r="Q19" s="258">
        <f t="shared" ref="Q19:Q25" si="6">+O19/P19</f>
        <v>0.63525587545649986</v>
      </c>
      <c r="R19" s="341"/>
    </row>
    <row r="20" spans="1:18" s="14" customFormat="1" ht="15" customHeight="1">
      <c r="A20" s="259" t="s">
        <v>101</v>
      </c>
      <c r="B20" s="140" t="s">
        <v>102</v>
      </c>
      <c r="C20" s="241">
        <f>C9*1.10231125</f>
        <v>75683.588113750011</v>
      </c>
      <c r="D20" s="242">
        <f t="shared" ref="D20:I20" si="7">D9*1.10231125</f>
        <v>317.46564000000001</v>
      </c>
      <c r="E20" s="242">
        <f t="shared" si="7"/>
        <v>2831.8376012500003</v>
      </c>
      <c r="F20" s="242">
        <f t="shared" si="7"/>
        <v>67040.365602500009</v>
      </c>
      <c r="G20" s="242">
        <f t="shared" si="7"/>
        <v>524.700155</v>
      </c>
      <c r="H20" s="242">
        <f t="shared" si="7"/>
        <v>1887.1568600000001</v>
      </c>
      <c r="I20" s="242">
        <f t="shared" si="7"/>
        <v>44973.196688750002</v>
      </c>
      <c r="J20" s="242"/>
      <c r="K20" s="242"/>
      <c r="L20" s="242"/>
      <c r="M20" s="242"/>
      <c r="N20" s="242"/>
      <c r="O20" s="246">
        <f t="shared" si="5"/>
        <v>193258.31066125003</v>
      </c>
      <c r="P20" s="257">
        <f t="shared" si="3"/>
        <v>241457</v>
      </c>
      <c r="Q20" s="258">
        <f t="shared" si="6"/>
        <v>0.80038396344380169</v>
      </c>
      <c r="R20" s="341"/>
    </row>
    <row r="21" spans="1:18" s="14" customFormat="1" ht="15" customHeight="1">
      <c r="A21" s="259" t="s">
        <v>103</v>
      </c>
      <c r="B21" s="140" t="s">
        <v>104</v>
      </c>
      <c r="C21" s="241">
        <f>C10*1.10231125</f>
        <v>14644.204956250001</v>
      </c>
      <c r="D21" s="242">
        <f t="shared" ref="D21:I21" si="8">D10*1.10231125</f>
        <v>7646.7331412500007</v>
      </c>
      <c r="E21" s="242">
        <f t="shared" si="8"/>
        <v>4827.0209637500002</v>
      </c>
      <c r="F21" s="242">
        <f t="shared" si="8"/>
        <v>11730.7963225</v>
      </c>
      <c r="G21" s="242">
        <f t="shared" si="8"/>
        <v>43877.49930625</v>
      </c>
      <c r="H21" s="242">
        <f t="shared" si="8"/>
        <v>47001.449388750007</v>
      </c>
      <c r="I21" s="242">
        <f t="shared" si="8"/>
        <v>26809.311911250003</v>
      </c>
      <c r="J21" s="242"/>
      <c r="K21" s="242"/>
      <c r="L21" s="242"/>
      <c r="M21" s="242"/>
      <c r="N21" s="242"/>
      <c r="O21" s="246">
        <f t="shared" si="5"/>
        <v>156537.01599000001</v>
      </c>
      <c r="P21" s="257">
        <f t="shared" si="3"/>
        <v>213274</v>
      </c>
      <c r="Q21" s="258">
        <f t="shared" si="6"/>
        <v>0.73397139824826285</v>
      </c>
      <c r="R21" s="341"/>
    </row>
    <row r="22" spans="1:18" s="14" customFormat="1" ht="15" customHeight="1">
      <c r="A22" s="259" t="s">
        <v>157</v>
      </c>
      <c r="B22" s="140" t="s">
        <v>105</v>
      </c>
      <c r="C22" s="241">
        <f>C11*1.10231125</f>
        <v>3967.2181887500001</v>
      </c>
      <c r="D22" s="242">
        <f t="shared" ref="D22:I22" si="9">D11*1.10231125</f>
        <v>21239.333165</v>
      </c>
      <c r="E22" s="242">
        <f t="shared" si="9"/>
        <v>12825.39139375</v>
      </c>
      <c r="F22" s="242">
        <f t="shared" si="9"/>
        <v>9060.9984750000003</v>
      </c>
      <c r="G22" s="242">
        <f t="shared" si="9"/>
        <v>867.51895375000004</v>
      </c>
      <c r="H22" s="242">
        <f t="shared" si="9"/>
        <v>806.89183500000001</v>
      </c>
      <c r="I22" s="242">
        <f t="shared" si="9"/>
        <v>0</v>
      </c>
      <c r="J22" s="242"/>
      <c r="K22" s="242"/>
      <c r="L22" s="242"/>
      <c r="M22" s="242"/>
      <c r="N22" s="242"/>
      <c r="O22" s="246">
        <f t="shared" si="5"/>
        <v>48767.352011250005</v>
      </c>
      <c r="P22" s="257">
        <f t="shared" si="3"/>
        <v>250000</v>
      </c>
      <c r="Q22" s="258">
        <f t="shared" si="6"/>
        <v>0.19506940804500003</v>
      </c>
      <c r="R22" s="341"/>
    </row>
    <row r="23" spans="1:18" s="14" customFormat="1" ht="15" customHeight="1">
      <c r="A23" s="259" t="s">
        <v>106</v>
      </c>
      <c r="B23" s="260" t="s">
        <v>138</v>
      </c>
      <c r="C23" s="241">
        <f>C12*1.10231125</f>
        <v>5845.7549747750008</v>
      </c>
      <c r="D23" s="242">
        <f t="shared" ref="D23:I23" si="10">D12*1.10231125</f>
        <v>12491.898148175002</v>
      </c>
      <c r="E23" s="242">
        <f t="shared" si="10"/>
        <v>63082.274550900009</v>
      </c>
      <c r="F23" s="242">
        <f t="shared" si="10"/>
        <v>136272.80940297502</v>
      </c>
      <c r="G23" s="242">
        <f t="shared" si="10"/>
        <v>134243.21188325001</v>
      </c>
      <c r="H23" s="242">
        <f t="shared" si="10"/>
        <v>210817.57771812502</v>
      </c>
      <c r="I23" s="242">
        <f t="shared" si="10"/>
        <v>150319.91440132502</v>
      </c>
      <c r="J23" s="242"/>
      <c r="K23" s="242"/>
      <c r="L23" s="242"/>
      <c r="M23" s="242"/>
      <c r="N23" s="242"/>
      <c r="O23" s="246">
        <f t="shared" si="5"/>
        <v>713073.44107952516</v>
      </c>
      <c r="P23" s="257">
        <f t="shared" si="3"/>
        <v>1240913</v>
      </c>
      <c r="Q23" s="258">
        <f t="shared" si="6"/>
        <v>0.57463612765723715</v>
      </c>
      <c r="R23" s="341"/>
    </row>
    <row r="24" spans="1:18" s="14" customFormat="1" ht="16.2" customHeight="1">
      <c r="A24" s="235" t="s">
        <v>199</v>
      </c>
      <c r="B24" s="252" t="s">
        <v>168</v>
      </c>
      <c r="C24" s="241">
        <f>C13*1.10231125</f>
        <v>14875.089338656502</v>
      </c>
      <c r="D24" s="242">
        <f t="shared" ref="D24:I24" si="11">D13*1.10231125</f>
        <v>31876.827537577385</v>
      </c>
      <c r="E24" s="242">
        <f t="shared" si="11"/>
        <v>26801.024294348001</v>
      </c>
      <c r="F24" s="242">
        <f t="shared" si="11"/>
        <v>19479.480798257882</v>
      </c>
      <c r="G24" s="242">
        <f t="shared" si="11"/>
        <v>13543.700173926503</v>
      </c>
      <c r="H24" s="242">
        <f t="shared" si="11"/>
        <v>42921.389471266622</v>
      </c>
      <c r="I24" s="242">
        <f t="shared" si="11"/>
        <v>15099.613826075003</v>
      </c>
      <c r="J24" s="242"/>
      <c r="K24" s="242"/>
      <c r="L24" s="242"/>
      <c r="M24" s="242"/>
      <c r="N24" s="242"/>
      <c r="O24" s="246">
        <f t="shared" si="5"/>
        <v>164597.12544010789</v>
      </c>
      <c r="P24" s="257">
        <f t="shared" si="3"/>
        <v>225000</v>
      </c>
      <c r="Q24" s="258">
        <f t="shared" si="6"/>
        <v>0.73154277973381288</v>
      </c>
      <c r="R24" s="341"/>
    </row>
    <row r="25" spans="1:18" s="14" customFormat="1" ht="15" customHeight="1">
      <c r="A25" s="223"/>
      <c r="B25" s="261" t="s">
        <v>35</v>
      </c>
      <c r="C25" s="262">
        <f t="shared" ref="C25:I25" si="12">SUM(C19:C24)</f>
        <v>353673.9573759315</v>
      </c>
      <c r="D25" s="276">
        <f t="shared" si="12"/>
        <v>141321.40936825241</v>
      </c>
      <c r="E25" s="276">
        <f t="shared" si="12"/>
        <v>315681.8376064981</v>
      </c>
      <c r="F25" s="276">
        <f t="shared" si="12"/>
        <v>336948.0088537329</v>
      </c>
      <c r="G25" s="276">
        <f t="shared" si="12"/>
        <v>249062.86046217653</v>
      </c>
      <c r="H25" s="276">
        <f t="shared" si="12"/>
        <v>375566.40653939161</v>
      </c>
      <c r="I25" s="276">
        <f t="shared" si="12"/>
        <v>314226.03542115004</v>
      </c>
      <c r="J25" s="276"/>
      <c r="K25" s="276"/>
      <c r="L25" s="276"/>
      <c r="M25" s="276"/>
      <c r="N25" s="276"/>
      <c r="O25" s="254">
        <f t="shared" si="5"/>
        <v>2086480.515627133</v>
      </c>
      <c r="P25" s="263">
        <f t="shared" si="3"/>
        <v>3446109</v>
      </c>
      <c r="Q25" s="264">
        <f t="shared" si="6"/>
        <v>0.60545981442465491</v>
      </c>
      <c r="R25" s="341"/>
    </row>
    <row r="26" spans="1:18" s="14" customFormat="1" ht="13.95" customHeight="1">
      <c r="A26" s="140"/>
      <c r="B26" s="140"/>
      <c r="C26" s="140"/>
      <c r="D26" s="140"/>
      <c r="E26" s="140"/>
      <c r="F26" s="140"/>
      <c r="G26" s="140"/>
      <c r="H26" s="140"/>
      <c r="I26" s="140"/>
      <c r="J26" s="140"/>
      <c r="K26" s="140"/>
      <c r="L26" s="140"/>
      <c r="M26" s="140"/>
      <c r="N26" s="140"/>
      <c r="O26" s="140"/>
      <c r="P26" s="140"/>
      <c r="Q26" s="140"/>
      <c r="R26" s="140"/>
    </row>
    <row r="27" spans="1:18" s="14" customFormat="1" ht="16.2" customHeight="1">
      <c r="A27" s="140" t="s">
        <v>139</v>
      </c>
      <c r="B27" s="140"/>
      <c r="C27" s="140"/>
      <c r="D27" s="140"/>
      <c r="E27" s="140"/>
      <c r="F27" s="140"/>
      <c r="G27" s="140"/>
      <c r="H27" s="140"/>
      <c r="I27" s="265"/>
      <c r="J27" s="140"/>
      <c r="K27" s="140"/>
      <c r="L27" s="140"/>
      <c r="M27" s="140"/>
      <c r="N27" s="140"/>
      <c r="O27" s="140"/>
      <c r="P27" s="266"/>
      <c r="Q27" s="266"/>
      <c r="R27" s="266"/>
    </row>
    <row r="28" spans="1:18" s="14" customFormat="1" ht="16.2" customHeight="1">
      <c r="A28" s="140" t="s">
        <v>107</v>
      </c>
      <c r="B28" s="140"/>
      <c r="C28" s="140"/>
      <c r="D28" s="140"/>
      <c r="E28" s="140"/>
      <c r="F28" s="140"/>
      <c r="G28" s="140"/>
      <c r="H28" s="140"/>
      <c r="I28" s="140"/>
      <c r="J28" s="140"/>
      <c r="K28" s="140"/>
      <c r="L28" s="140"/>
      <c r="M28" s="140"/>
      <c r="N28" s="140"/>
      <c r="O28" s="267"/>
      <c r="P28" s="268"/>
      <c r="Q28" s="268"/>
      <c r="R28" s="268"/>
    </row>
    <row r="29" spans="1:18" s="14" customFormat="1" ht="16.2" customHeight="1">
      <c r="A29" s="25" t="s">
        <v>196</v>
      </c>
      <c r="B29" s="25"/>
      <c r="C29" s="25"/>
      <c r="D29" s="25"/>
      <c r="E29" s="25"/>
      <c r="F29" s="25"/>
      <c r="G29" s="140"/>
      <c r="H29" s="140"/>
      <c r="I29" s="140"/>
      <c r="J29" s="140"/>
      <c r="K29" s="140"/>
      <c r="L29" s="248"/>
      <c r="M29" s="140"/>
      <c r="N29" s="140"/>
      <c r="O29" s="269"/>
      <c r="P29" s="268"/>
      <c r="Q29" s="268"/>
      <c r="R29" s="268"/>
    </row>
    <row r="30" spans="1:18" s="14" customFormat="1" ht="16.2" customHeight="1">
      <c r="A30" s="140" t="s">
        <v>110</v>
      </c>
      <c r="B30" s="140"/>
      <c r="C30" s="270"/>
      <c r="D30" s="140"/>
      <c r="E30" s="271"/>
      <c r="F30" s="140"/>
      <c r="G30" s="271"/>
      <c r="H30" s="140"/>
      <c r="I30" s="140"/>
      <c r="J30" s="220"/>
      <c r="K30" s="220"/>
      <c r="L30" s="140"/>
      <c r="M30" s="140"/>
      <c r="N30" s="140"/>
      <c r="O30" s="140"/>
      <c r="P30" s="272"/>
      <c r="Q30" s="272"/>
      <c r="R30" s="272"/>
    </row>
    <row r="31" spans="1:18">
      <c r="A31" s="11"/>
      <c r="B31" s="11"/>
      <c r="C31" s="11"/>
      <c r="D31" s="11"/>
      <c r="E31" s="11"/>
      <c r="F31" s="11"/>
      <c r="G31" s="11"/>
      <c r="H31" s="11"/>
      <c r="I31" s="11"/>
      <c r="J31" s="16"/>
      <c r="K31" s="280"/>
      <c r="O31" s="33"/>
    </row>
    <row r="32" spans="1:18">
      <c r="C32" s="498"/>
      <c r="D32" s="12"/>
      <c r="E32" s="12"/>
      <c r="F32" s="12"/>
      <c r="G32" s="12"/>
      <c r="H32" s="12"/>
      <c r="I32" s="12"/>
      <c r="J32" s="12"/>
      <c r="K32" s="12"/>
      <c r="L32" s="12"/>
      <c r="M32" s="12"/>
      <c r="N32" s="12"/>
      <c r="O32" s="12"/>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32"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05F3-1CE9-4A2C-BDD9-66A4FDA20037}">
  <sheetPr codeName="Sheet6">
    <pageSetUpPr fitToPage="1"/>
  </sheetPr>
  <dimension ref="A1:N30"/>
  <sheetViews>
    <sheetView showGridLines="0" topLeftCell="A2" zoomScaleNormal="100" zoomScaleSheetLayoutView="75" workbookViewId="0">
      <selection activeCell="H18" sqref="H18"/>
    </sheetView>
  </sheetViews>
  <sheetFormatPr defaultColWidth="8.88671875" defaultRowHeight="13.2"/>
  <cols>
    <col min="1" max="1" width="28.33203125" style="26" customWidth="1"/>
    <col min="2" max="6" width="9.6640625" style="26" customWidth="1"/>
    <col min="7" max="7" width="9.44140625" style="408" customWidth="1"/>
    <col min="8" max="13" width="9.44140625" style="26" customWidth="1"/>
    <col min="14" max="14" width="14.44140625" style="26" customWidth="1"/>
    <col min="15" max="16384" width="8.88671875" style="26"/>
  </cols>
  <sheetData>
    <row r="1" spans="1:14" s="106" customFormat="1" ht="21.15" customHeight="1">
      <c r="A1" s="663" t="s">
        <v>267</v>
      </c>
      <c r="B1" s="664"/>
      <c r="C1" s="664"/>
      <c r="D1" s="665"/>
      <c r="E1" s="665"/>
      <c r="F1" s="665"/>
      <c r="G1" s="665"/>
      <c r="H1" s="665"/>
      <c r="I1" s="665"/>
      <c r="J1" s="665"/>
      <c r="K1" s="665"/>
      <c r="L1" s="665"/>
      <c r="M1" s="665"/>
      <c r="N1" s="665"/>
    </row>
    <row r="2" spans="1:14" ht="31.65" customHeight="1">
      <c r="A2" s="372"/>
      <c r="B2" s="373" t="s">
        <v>297</v>
      </c>
      <c r="C2" s="373" t="s">
        <v>312</v>
      </c>
      <c r="D2" s="373" t="s">
        <v>315</v>
      </c>
      <c r="E2" s="373" t="s">
        <v>335</v>
      </c>
      <c r="F2" s="373" t="s">
        <v>344</v>
      </c>
      <c r="G2" s="373" t="s">
        <v>353</v>
      </c>
      <c r="H2" s="373" t="s">
        <v>345</v>
      </c>
      <c r="I2" s="373" t="s">
        <v>262</v>
      </c>
      <c r="J2" s="373" t="s">
        <v>263</v>
      </c>
      <c r="K2" s="373" t="s">
        <v>264</v>
      </c>
      <c r="L2" s="373" t="s">
        <v>265</v>
      </c>
      <c r="M2" s="374" t="s">
        <v>266</v>
      </c>
      <c r="N2" s="375" t="s">
        <v>259</v>
      </c>
    </row>
    <row r="3" spans="1:14" ht="18" customHeight="1">
      <c r="A3" s="376"/>
      <c r="B3" s="666" t="s">
        <v>65</v>
      </c>
      <c r="C3" s="667"/>
      <c r="D3" s="667"/>
      <c r="E3" s="667"/>
      <c r="F3" s="667"/>
      <c r="G3" s="667"/>
      <c r="H3" s="667"/>
      <c r="I3" s="667"/>
      <c r="J3" s="667"/>
      <c r="K3" s="667"/>
      <c r="L3" s="667"/>
      <c r="M3" s="668"/>
      <c r="N3" s="377"/>
    </row>
    <row r="4" spans="1:14" ht="15.6" customHeight="1">
      <c r="A4" s="378" t="s">
        <v>44</v>
      </c>
      <c r="B4" s="379"/>
      <c r="C4" s="380"/>
      <c r="D4" s="380"/>
      <c r="E4" s="380"/>
      <c r="F4" s="381"/>
      <c r="G4" s="380"/>
      <c r="H4" s="380"/>
      <c r="I4" s="133"/>
      <c r="J4" s="133"/>
      <c r="K4" s="382"/>
      <c r="L4" s="382"/>
      <c r="M4" s="383"/>
      <c r="N4" s="384"/>
    </row>
    <row r="5" spans="1:14" ht="15.6" customHeight="1">
      <c r="A5" s="393" t="s">
        <v>316</v>
      </c>
      <c r="B5" s="379">
        <v>0</v>
      </c>
      <c r="C5" s="380">
        <v>0</v>
      </c>
      <c r="D5" s="380">
        <v>0</v>
      </c>
      <c r="E5" s="380">
        <v>7200</v>
      </c>
      <c r="F5" s="603">
        <v>30000</v>
      </c>
      <c r="G5" s="394">
        <v>38776.199999999997</v>
      </c>
      <c r="H5" s="380"/>
      <c r="I5" s="133"/>
      <c r="J5" s="133"/>
      <c r="K5" s="382"/>
      <c r="L5" s="382"/>
      <c r="M5" s="383"/>
      <c r="N5" s="384">
        <f t="shared" ref="N5:N16" si="0">SUM(B5:M5)</f>
        <v>75976.2</v>
      </c>
    </row>
    <row r="6" spans="1:14" ht="15.6" customHeight="1">
      <c r="A6" s="393" t="s">
        <v>318</v>
      </c>
      <c r="B6" s="379">
        <v>0</v>
      </c>
      <c r="C6" s="380">
        <v>0</v>
      </c>
      <c r="D6" s="380">
        <v>0</v>
      </c>
      <c r="E6" s="380">
        <v>1100</v>
      </c>
      <c r="F6" s="603">
        <v>1368</v>
      </c>
      <c r="G6" s="394">
        <v>2844</v>
      </c>
      <c r="H6" s="380"/>
      <c r="I6" s="133"/>
      <c r="J6" s="133"/>
      <c r="K6" s="382"/>
      <c r="L6" s="382"/>
      <c r="M6" s="383"/>
      <c r="N6" s="384">
        <f t="shared" si="0"/>
        <v>5312</v>
      </c>
    </row>
    <row r="7" spans="1:14" ht="15.6" customHeight="1">
      <c r="A7" s="385" t="s">
        <v>200</v>
      </c>
      <c r="B7" s="386">
        <v>1988</v>
      </c>
      <c r="C7" s="387">
        <v>7796</v>
      </c>
      <c r="D7" s="387">
        <v>6877</v>
      </c>
      <c r="E7" s="388">
        <v>12542</v>
      </c>
      <c r="F7" s="387">
        <v>19265</v>
      </c>
      <c r="G7" s="389">
        <v>25732.899999999998</v>
      </c>
      <c r="H7" s="394"/>
      <c r="I7" s="389"/>
      <c r="J7" s="83"/>
      <c r="K7" s="397"/>
      <c r="L7" s="382"/>
      <c r="M7" s="383"/>
      <c r="N7" s="384">
        <f t="shared" si="0"/>
        <v>74200.899999999994</v>
      </c>
    </row>
    <row r="8" spans="1:14" ht="15.6" customHeight="1">
      <c r="A8" s="385" t="s">
        <v>202</v>
      </c>
      <c r="B8" s="386">
        <v>490</v>
      </c>
      <c r="C8" s="387">
        <v>0</v>
      </c>
      <c r="D8" s="387">
        <v>0</v>
      </c>
      <c r="E8" s="388">
        <v>490</v>
      </c>
      <c r="F8" s="387">
        <v>6815</v>
      </c>
      <c r="G8" s="389">
        <v>4742</v>
      </c>
      <c r="H8" s="394"/>
      <c r="I8" s="468"/>
      <c r="J8" s="83"/>
      <c r="K8" s="397"/>
      <c r="L8" s="382"/>
      <c r="M8" s="383"/>
      <c r="N8" s="384">
        <f t="shared" si="0"/>
        <v>12537</v>
      </c>
    </row>
    <row r="9" spans="1:14" ht="15.6" customHeight="1">
      <c r="A9" s="385" t="s">
        <v>203</v>
      </c>
      <c r="B9" s="386">
        <v>0</v>
      </c>
      <c r="C9" s="387">
        <v>0</v>
      </c>
      <c r="D9" s="387">
        <v>0</v>
      </c>
      <c r="E9" s="388">
        <v>0</v>
      </c>
      <c r="F9" s="387">
        <v>0</v>
      </c>
      <c r="G9" s="389">
        <v>225</v>
      </c>
      <c r="H9" s="394"/>
      <c r="I9" s="468"/>
      <c r="J9" s="83"/>
      <c r="K9" s="397"/>
      <c r="L9" s="382"/>
      <c r="M9" s="383"/>
      <c r="N9" s="384">
        <f t="shared" si="0"/>
        <v>225</v>
      </c>
    </row>
    <row r="10" spans="1:14" ht="15.6" customHeight="1">
      <c r="A10" s="385" t="s">
        <v>204</v>
      </c>
      <c r="B10" s="386">
        <v>523</v>
      </c>
      <c r="C10" s="387">
        <v>416</v>
      </c>
      <c r="D10" s="387">
        <v>332</v>
      </c>
      <c r="E10" s="392">
        <v>316</v>
      </c>
      <c r="F10" s="391">
        <v>271</v>
      </c>
      <c r="G10" s="389">
        <v>613.29999999999995</v>
      </c>
      <c r="H10" s="394"/>
      <c r="I10" s="468"/>
      <c r="J10" s="83"/>
      <c r="K10" s="397"/>
      <c r="L10" s="382"/>
      <c r="M10" s="383"/>
      <c r="N10" s="384">
        <f t="shared" si="0"/>
        <v>2471.3000000000002</v>
      </c>
    </row>
    <row r="11" spans="1:14" ht="15.6" customHeight="1">
      <c r="A11" s="385" t="s">
        <v>205</v>
      </c>
      <c r="B11" s="386">
        <v>0</v>
      </c>
      <c r="C11" s="387">
        <v>1000</v>
      </c>
      <c r="D11" s="387">
        <v>1425</v>
      </c>
      <c r="E11" s="388">
        <v>2824</v>
      </c>
      <c r="F11" s="387">
        <v>2273</v>
      </c>
      <c r="G11" s="389">
        <v>2023.2</v>
      </c>
      <c r="H11" s="394"/>
      <c r="I11" s="468"/>
      <c r="J11" s="83"/>
      <c r="K11" s="397"/>
      <c r="L11" s="382"/>
      <c r="M11" s="383"/>
      <c r="N11" s="384">
        <f t="shared" si="0"/>
        <v>9545.2000000000007</v>
      </c>
    </row>
    <row r="12" spans="1:14" ht="15.6" customHeight="1">
      <c r="A12" s="385" t="s">
        <v>206</v>
      </c>
      <c r="B12" s="386">
        <v>0</v>
      </c>
      <c r="C12" s="387">
        <v>219</v>
      </c>
      <c r="D12" s="387">
        <v>334</v>
      </c>
      <c r="E12" s="392">
        <v>32478</v>
      </c>
      <c r="F12" s="391">
        <v>429</v>
      </c>
      <c r="G12" s="389">
        <v>32649.1</v>
      </c>
      <c r="H12" s="394"/>
      <c r="I12" s="468"/>
      <c r="J12" s="83"/>
      <c r="K12" s="397"/>
      <c r="L12" s="382"/>
      <c r="M12" s="383"/>
      <c r="N12" s="384">
        <f t="shared" si="0"/>
        <v>66109.100000000006</v>
      </c>
    </row>
    <row r="13" spans="1:14" ht="15.6" customHeight="1">
      <c r="A13" s="385" t="s">
        <v>319</v>
      </c>
      <c r="B13" s="386">
        <v>0</v>
      </c>
      <c r="C13" s="387">
        <v>0</v>
      </c>
      <c r="D13" s="387">
        <v>0</v>
      </c>
      <c r="E13" s="392">
        <v>0</v>
      </c>
      <c r="F13" s="83">
        <v>22682</v>
      </c>
      <c r="G13" s="389">
        <v>0</v>
      </c>
      <c r="H13" s="394"/>
      <c r="I13" s="468"/>
      <c r="J13" s="83"/>
      <c r="K13" s="397"/>
      <c r="L13" s="382"/>
      <c r="M13" s="383"/>
      <c r="N13" s="384">
        <f t="shared" si="0"/>
        <v>22682</v>
      </c>
    </row>
    <row r="14" spans="1:14" ht="15.6" customHeight="1">
      <c r="A14" s="385" t="s">
        <v>207</v>
      </c>
      <c r="B14" s="386">
        <v>941</v>
      </c>
      <c r="C14" s="387">
        <v>130</v>
      </c>
      <c r="D14" s="387">
        <v>0</v>
      </c>
      <c r="E14" s="392">
        <v>0</v>
      </c>
      <c r="F14" s="391">
        <v>250</v>
      </c>
      <c r="G14" s="389">
        <v>499.9</v>
      </c>
      <c r="H14" s="394"/>
      <c r="I14" s="394"/>
      <c r="J14" s="83"/>
      <c r="K14" s="397"/>
      <c r="L14" s="382"/>
      <c r="M14" s="383"/>
      <c r="N14" s="384">
        <f t="shared" si="0"/>
        <v>1820.9</v>
      </c>
    </row>
    <row r="15" spans="1:14" ht="15.6" customHeight="1">
      <c r="A15" s="385" t="s">
        <v>208</v>
      </c>
      <c r="B15" s="386">
        <v>0</v>
      </c>
      <c r="C15" s="387">
        <v>0</v>
      </c>
      <c r="D15" s="387">
        <v>44254</v>
      </c>
      <c r="E15" s="83">
        <v>58894</v>
      </c>
      <c r="F15" s="83">
        <v>30000</v>
      </c>
      <c r="G15" s="389">
        <v>71279.199999999997</v>
      </c>
      <c r="H15" s="394"/>
      <c r="I15" s="394"/>
      <c r="J15" s="83"/>
      <c r="K15" s="397"/>
      <c r="L15" s="382"/>
      <c r="M15" s="383"/>
      <c r="N15" s="384">
        <f t="shared" si="0"/>
        <v>204427.2</v>
      </c>
    </row>
    <row r="16" spans="1:14" ht="15.6" customHeight="1">
      <c r="A16" s="385" t="s">
        <v>210</v>
      </c>
      <c r="B16" s="386">
        <v>1061</v>
      </c>
      <c r="C16" s="387">
        <v>1130</v>
      </c>
      <c r="D16" s="387">
        <v>766</v>
      </c>
      <c r="E16" s="83">
        <v>783</v>
      </c>
      <c r="F16" s="83">
        <v>1537</v>
      </c>
      <c r="G16" s="389">
        <v>1040.2</v>
      </c>
      <c r="H16" s="394"/>
      <c r="I16" s="394"/>
      <c r="J16" s="83"/>
      <c r="K16" s="397"/>
      <c r="L16" s="382"/>
      <c r="M16" s="383"/>
      <c r="N16" s="384">
        <f t="shared" si="0"/>
        <v>6317.2</v>
      </c>
    </row>
    <row r="17" spans="1:14" ht="14.4" customHeight="1">
      <c r="A17" s="393"/>
      <c r="B17" s="386"/>
      <c r="C17" s="387"/>
      <c r="D17" s="387"/>
      <c r="E17" s="392"/>
      <c r="F17" s="392"/>
      <c r="G17" s="394"/>
      <c r="H17" s="380"/>
      <c r="I17" s="133"/>
      <c r="J17" s="133"/>
      <c r="K17" s="390"/>
      <c r="L17" s="382"/>
      <c r="M17" s="383"/>
      <c r="N17" s="384"/>
    </row>
    <row r="18" spans="1:14" ht="15.6" customHeight="1">
      <c r="A18" s="395" t="s">
        <v>72</v>
      </c>
      <c r="B18" s="396">
        <f>SUM(B5:B16)</f>
        <v>5003</v>
      </c>
      <c r="C18" s="396">
        <f t="shared" ref="C18:G18" si="1">SUM(C5:C16)</f>
        <v>10691</v>
      </c>
      <c r="D18" s="396">
        <f t="shared" si="1"/>
        <v>53988</v>
      </c>
      <c r="E18" s="396">
        <f t="shared" si="1"/>
        <v>116627</v>
      </c>
      <c r="F18" s="396">
        <f t="shared" si="1"/>
        <v>114890</v>
      </c>
      <c r="G18" s="396">
        <f t="shared" si="1"/>
        <v>180425</v>
      </c>
      <c r="H18" s="396">
        <v>128649</v>
      </c>
      <c r="I18" s="396"/>
      <c r="J18" s="396"/>
      <c r="K18" s="396"/>
      <c r="L18" s="397"/>
      <c r="M18" s="397"/>
      <c r="N18" s="384">
        <f>SUM(B18:M18)</f>
        <v>610273</v>
      </c>
    </row>
    <row r="19" spans="1:14" ht="15.6">
      <c r="A19" s="398" t="s">
        <v>211</v>
      </c>
      <c r="B19" s="399">
        <f t="shared" ref="B19:H19" si="2">B18*1.06</f>
        <v>5303.18</v>
      </c>
      <c r="C19" s="400">
        <f t="shared" si="2"/>
        <v>11332.460000000001</v>
      </c>
      <c r="D19" s="400">
        <f t="shared" si="2"/>
        <v>57227.280000000006</v>
      </c>
      <c r="E19" s="400">
        <f t="shared" si="2"/>
        <v>123624.62000000001</v>
      </c>
      <c r="F19" s="400">
        <f t="shared" si="2"/>
        <v>121783.40000000001</v>
      </c>
      <c r="G19" s="400">
        <f t="shared" si="2"/>
        <v>191250.5</v>
      </c>
      <c r="H19" s="400">
        <f t="shared" si="2"/>
        <v>136367.94</v>
      </c>
      <c r="I19" s="400"/>
      <c r="J19" s="400"/>
      <c r="K19" s="400"/>
      <c r="L19" s="400"/>
      <c r="M19" s="400"/>
      <c r="N19" s="401">
        <f>SUM(B19:M19)</f>
        <v>646889.38000000012</v>
      </c>
    </row>
    <row r="20" spans="1:14" ht="13.2" customHeight="1">
      <c r="A20" s="402"/>
      <c r="B20" s="403"/>
      <c r="C20" s="403"/>
      <c r="D20" s="403"/>
      <c r="E20" s="404"/>
      <c r="F20" s="403"/>
      <c r="G20" s="404"/>
      <c r="H20" s="403"/>
      <c r="I20" s="403"/>
      <c r="J20" s="403"/>
      <c r="K20" s="403"/>
      <c r="L20" s="403"/>
      <c r="M20" s="403"/>
      <c r="N20" s="405"/>
    </row>
    <row r="21" spans="1:14" s="105" customFormat="1" ht="15" customHeight="1">
      <c r="A21" s="662" t="s">
        <v>212</v>
      </c>
      <c r="B21" s="662"/>
      <c r="C21" s="662"/>
      <c r="D21" s="662"/>
      <c r="E21" s="662"/>
      <c r="F21" s="132"/>
      <c r="G21" s="406"/>
      <c r="H21" s="132"/>
      <c r="I21" s="132"/>
      <c r="J21" s="132"/>
      <c r="K21" s="468"/>
      <c r="L21" s="468"/>
      <c r="M21" s="132"/>
      <c r="N21" s="132"/>
    </row>
    <row r="22" spans="1:14" ht="15" customHeight="1">
      <c r="A22" s="662" t="s">
        <v>213</v>
      </c>
      <c r="B22" s="662"/>
      <c r="C22" s="662"/>
      <c r="D22" s="662"/>
      <c r="E22" s="662"/>
      <c r="F22" s="662"/>
      <c r="G22" s="662"/>
      <c r="H22" s="662"/>
      <c r="I22" s="662"/>
      <c r="J22" s="662"/>
      <c r="K22" s="662"/>
      <c r="L22" s="662"/>
      <c r="M22" s="662"/>
      <c r="N22" s="662"/>
    </row>
    <row r="23" spans="1:14" ht="14.4" customHeight="1">
      <c r="A23" s="662"/>
      <c r="B23" s="662"/>
      <c r="C23" s="662"/>
      <c r="D23" s="662"/>
      <c r="E23" s="662"/>
      <c r="F23" s="662"/>
      <c r="G23" s="662"/>
      <c r="H23" s="662"/>
      <c r="I23" s="662"/>
      <c r="J23" s="662"/>
      <c r="K23" s="662"/>
      <c r="L23" s="662"/>
      <c r="M23" s="662"/>
      <c r="N23" s="662"/>
    </row>
    <row r="24" spans="1:14" s="105" customFormat="1" ht="14.4" customHeight="1">
      <c r="A24" s="662" t="s">
        <v>214</v>
      </c>
      <c r="B24" s="662"/>
      <c r="C24" s="662"/>
      <c r="D24" s="662"/>
      <c r="E24" s="662"/>
      <c r="F24" s="662"/>
      <c r="G24" s="662"/>
      <c r="H24" s="108"/>
      <c r="I24" s="132"/>
      <c r="J24" s="132"/>
      <c r="K24" s="132"/>
      <c r="L24" s="132"/>
      <c r="M24" s="132"/>
      <c r="N24" s="407"/>
    </row>
    <row r="25" spans="1:14" s="105" customFormat="1" ht="14.25" customHeight="1">
      <c r="A25" s="662" t="s">
        <v>149</v>
      </c>
      <c r="B25" s="662"/>
      <c r="C25" s="662"/>
      <c r="D25" s="662"/>
      <c r="E25" s="132"/>
      <c r="F25" s="132"/>
      <c r="G25" s="107"/>
      <c r="H25" s="149"/>
      <c r="I25" s="468"/>
      <c r="J25" s="132"/>
      <c r="K25" s="132"/>
      <c r="L25" s="132"/>
      <c r="M25" s="132"/>
      <c r="N25" s="407"/>
    </row>
    <row r="26" spans="1:14">
      <c r="F26" s="112"/>
      <c r="H26" s="497"/>
    </row>
    <row r="30" spans="1:14">
      <c r="A30" s="574"/>
    </row>
  </sheetData>
  <mergeCells count="6">
    <mergeCell ref="A25:D25"/>
    <mergeCell ref="A1:N1"/>
    <mergeCell ref="B3:M3"/>
    <mergeCell ref="A21:E21"/>
    <mergeCell ref="A22:N23"/>
    <mergeCell ref="A24:G24"/>
  </mergeCells>
  <pageMargins left="0.5" right="0.17" top="1" bottom="0.17" header="0.3" footer="0.17"/>
  <pageSetup scale="81"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B440-5130-4ECE-ACDF-3C710E008E88}">
  <sheetPr>
    <pageSetUpPr fitToPage="1"/>
  </sheetPr>
  <dimension ref="A1:V58"/>
  <sheetViews>
    <sheetView topLeftCell="C30" zoomScaleNormal="100" zoomScaleSheetLayoutView="75" workbookViewId="0">
      <selection activeCell="U49" sqref="U49"/>
    </sheetView>
  </sheetViews>
  <sheetFormatPr defaultRowHeight="13.2"/>
  <cols>
    <col min="1" max="1" width="20.6640625" customWidth="1"/>
    <col min="2" max="2" width="12.6640625" customWidth="1"/>
    <col min="3" max="4" width="14.109375" style="627" customWidth="1"/>
    <col min="5" max="8" width="8.88671875" customWidth="1"/>
    <col min="9" max="9" width="8.6640625" customWidth="1"/>
    <col min="10" max="10" width="8.21875" customWidth="1"/>
    <col min="11" max="11" width="8.44140625" customWidth="1"/>
    <col min="12" max="12" width="8.5546875" customWidth="1"/>
    <col min="13" max="13" width="8.33203125" customWidth="1"/>
    <col min="14" max="14" width="8.44140625" customWidth="1"/>
    <col min="15" max="16" width="9.6640625" customWidth="1"/>
    <col min="17" max="17" width="11.88671875" customWidth="1"/>
    <col min="18" max="18" width="10.5546875" customWidth="1"/>
    <col min="19" max="19" width="15.21875" style="635" customWidth="1"/>
    <col min="20" max="20" width="10.5546875" customWidth="1"/>
    <col min="21" max="21" width="17.33203125" customWidth="1"/>
    <col min="22" max="22" width="7.33203125" customWidth="1"/>
  </cols>
  <sheetData>
    <row r="1" spans="1:22" ht="15.6">
      <c r="A1" s="172" t="s">
        <v>336</v>
      </c>
      <c r="B1" s="172"/>
      <c r="C1" s="137"/>
      <c r="D1" s="137"/>
      <c r="E1" s="172"/>
      <c r="F1" s="172"/>
      <c r="G1" s="172"/>
      <c r="H1" s="172"/>
      <c r="I1" s="172"/>
      <c r="J1" s="172"/>
      <c r="K1" s="172"/>
      <c r="L1" s="172"/>
      <c r="M1" s="172"/>
      <c r="N1" s="172"/>
      <c r="O1" s="172"/>
      <c r="P1" s="172"/>
      <c r="Q1" s="172"/>
      <c r="R1" s="172"/>
      <c r="S1" s="628"/>
      <c r="T1" s="14"/>
      <c r="U1" s="14"/>
      <c r="V1" s="14"/>
    </row>
    <row r="2" spans="1:22" ht="18" customHeight="1">
      <c r="A2" s="413"/>
      <c r="B2" s="670" t="s">
        <v>290</v>
      </c>
      <c r="C2" s="671"/>
      <c r="D2" s="672"/>
      <c r="E2" s="59" t="s">
        <v>225</v>
      </c>
      <c r="F2" s="59" t="s">
        <v>257</v>
      </c>
      <c r="G2" s="59" t="s">
        <v>258</v>
      </c>
      <c r="H2" s="59" t="s">
        <v>268</v>
      </c>
      <c r="I2" s="59" t="s">
        <v>261</v>
      </c>
      <c r="J2" s="59" t="s">
        <v>269</v>
      </c>
      <c r="K2" s="59" t="s">
        <v>270</v>
      </c>
      <c r="L2" s="59" t="s">
        <v>262</v>
      </c>
      <c r="M2" s="59" t="s">
        <v>271</v>
      </c>
      <c r="N2" s="59" t="s">
        <v>264</v>
      </c>
      <c r="O2" s="59" t="s">
        <v>265</v>
      </c>
      <c r="P2" s="60" t="s">
        <v>266</v>
      </c>
      <c r="Q2" s="673" t="s">
        <v>272</v>
      </c>
      <c r="R2" s="674"/>
      <c r="S2" s="674"/>
      <c r="T2" s="674"/>
      <c r="U2" s="675" t="s">
        <v>273</v>
      </c>
      <c r="V2" s="480"/>
    </row>
    <row r="3" spans="1:22" ht="26.4">
      <c r="A3" s="409"/>
      <c r="B3" s="116" t="s">
        <v>291</v>
      </c>
      <c r="C3" s="116" t="s">
        <v>295</v>
      </c>
      <c r="D3" s="521" t="s">
        <v>298</v>
      </c>
      <c r="E3" s="561">
        <v>44865</v>
      </c>
      <c r="F3" s="561">
        <v>44893</v>
      </c>
      <c r="G3" s="561">
        <v>44926</v>
      </c>
      <c r="H3" s="561">
        <v>44956</v>
      </c>
      <c r="I3" s="561">
        <v>44984</v>
      </c>
      <c r="J3" s="561">
        <v>45019</v>
      </c>
      <c r="K3" s="561">
        <v>45047</v>
      </c>
      <c r="L3" s="561">
        <v>45076</v>
      </c>
      <c r="M3" s="561">
        <v>45110</v>
      </c>
      <c r="N3" s="561">
        <v>45138</v>
      </c>
      <c r="O3" s="561">
        <v>45166</v>
      </c>
      <c r="P3" s="561">
        <v>45199</v>
      </c>
      <c r="Q3" s="116" t="s">
        <v>352</v>
      </c>
      <c r="R3" s="116" t="s">
        <v>216</v>
      </c>
      <c r="S3" s="116" t="s">
        <v>219</v>
      </c>
      <c r="T3" s="116" t="s">
        <v>217</v>
      </c>
      <c r="U3" s="676"/>
      <c r="V3" s="14"/>
    </row>
    <row r="4" spans="1:22" ht="14.4">
      <c r="A4" s="414"/>
      <c r="B4" s="221"/>
      <c r="C4" s="621"/>
      <c r="D4" s="622"/>
      <c r="E4" s="677" t="s">
        <v>38</v>
      </c>
      <c r="F4" s="678"/>
      <c r="G4" s="678"/>
      <c r="H4" s="678"/>
      <c r="I4" s="678"/>
      <c r="J4" s="678"/>
      <c r="K4" s="678"/>
      <c r="L4" s="678"/>
      <c r="M4" s="678"/>
      <c r="N4" s="678"/>
      <c r="O4" s="678"/>
      <c r="P4" s="678"/>
      <c r="Q4" s="415"/>
      <c r="R4" s="415"/>
      <c r="S4" s="629"/>
      <c r="T4" s="414"/>
      <c r="U4" s="416"/>
      <c r="V4" s="140"/>
    </row>
    <row r="5" spans="1:22" ht="14.4">
      <c r="A5" s="414"/>
      <c r="B5" s="221"/>
      <c r="C5" s="621"/>
      <c r="D5" s="359"/>
      <c r="E5" s="593"/>
      <c r="F5" s="594"/>
      <c r="G5" s="594"/>
      <c r="H5" s="618"/>
      <c r="I5" s="619"/>
      <c r="J5" s="594"/>
      <c r="K5" s="594"/>
      <c r="L5" s="594"/>
      <c r="M5" s="594"/>
      <c r="N5" s="594"/>
      <c r="O5" s="594"/>
      <c r="P5" s="594"/>
      <c r="Q5" s="414"/>
      <c r="R5" s="414"/>
      <c r="S5" s="620"/>
      <c r="T5" s="579"/>
      <c r="U5" s="416"/>
      <c r="V5" s="140"/>
    </row>
    <row r="6" spans="1:22" ht="16.8" customHeight="1">
      <c r="A6" s="39" t="s">
        <v>0</v>
      </c>
      <c r="B6" s="423">
        <v>8600</v>
      </c>
      <c r="C6" s="623"/>
      <c r="D6" s="624">
        <v>8476</v>
      </c>
      <c r="E6" s="557">
        <v>0</v>
      </c>
      <c r="F6" s="36">
        <v>405</v>
      </c>
      <c r="G6" s="83">
        <v>12147</v>
      </c>
      <c r="H6" s="83">
        <v>1498</v>
      </c>
      <c r="I6" s="36">
        <v>0</v>
      </c>
      <c r="J6" s="36">
        <v>0</v>
      </c>
      <c r="K6" s="36">
        <f>Q6-SUM(E6:J6)</f>
        <v>0</v>
      </c>
      <c r="L6" s="36"/>
      <c r="M6" s="36"/>
      <c r="N6" s="83"/>
      <c r="O6" s="83"/>
      <c r="P6" s="36"/>
      <c r="Q6" s="424">
        <v>14050</v>
      </c>
      <c r="R6" s="366">
        <f>'Table 3B Raw  '!E4</f>
        <v>58942</v>
      </c>
      <c r="S6" s="630">
        <f>R6-Q6</f>
        <v>44892</v>
      </c>
      <c r="T6" s="636"/>
      <c r="U6" s="423">
        <f>B6+C6+D6+Q6</f>
        <v>31126</v>
      </c>
      <c r="V6" s="36"/>
    </row>
    <row r="7" spans="1:22" ht="16.8" customHeight="1">
      <c r="A7" s="39" t="s">
        <v>74</v>
      </c>
      <c r="B7" s="423"/>
      <c r="C7" s="623"/>
      <c r="D7" s="624"/>
      <c r="E7" s="557">
        <v>27430</v>
      </c>
      <c r="F7" s="36">
        <v>0</v>
      </c>
      <c r="G7" s="83">
        <v>37795</v>
      </c>
      <c r="H7" s="83">
        <v>0</v>
      </c>
      <c r="I7" s="36">
        <v>0</v>
      </c>
      <c r="J7" s="36">
        <v>0</v>
      </c>
      <c r="K7" s="36">
        <f t="shared" ref="K7:K45" si="0">Q7-SUM(E7:J7)</f>
        <v>0</v>
      </c>
      <c r="L7" s="36"/>
      <c r="M7" s="36"/>
      <c r="N7" s="83"/>
      <c r="O7" s="83"/>
      <c r="P7" s="36"/>
      <c r="Q7" s="424">
        <v>65225</v>
      </c>
      <c r="R7" s="366">
        <f>'Table 3B Raw  '!E5</f>
        <v>113772</v>
      </c>
      <c r="S7" s="630">
        <f t="shared" ref="S7:S45" si="1">R7-Q7</f>
        <v>48547</v>
      </c>
      <c r="T7" s="636"/>
      <c r="U7" s="423">
        <f t="shared" ref="U7:U46" si="2">B7+C7+D7+Q7</f>
        <v>65225</v>
      </c>
      <c r="V7" s="36"/>
    </row>
    <row r="8" spans="1:22" ht="16.8" customHeight="1">
      <c r="A8" s="39" t="s">
        <v>1</v>
      </c>
      <c r="B8" s="423"/>
      <c r="C8" s="623"/>
      <c r="D8" s="624"/>
      <c r="E8" s="557">
        <v>0</v>
      </c>
      <c r="F8" s="36">
        <v>0</v>
      </c>
      <c r="G8" s="83">
        <v>0</v>
      </c>
      <c r="H8" s="83">
        <v>0</v>
      </c>
      <c r="I8" s="36">
        <v>20</v>
      </c>
      <c r="J8" s="36">
        <v>82</v>
      </c>
      <c r="K8" s="36">
        <f t="shared" si="0"/>
        <v>60</v>
      </c>
      <c r="L8" s="36"/>
      <c r="M8" s="36"/>
      <c r="N8" s="83"/>
      <c r="O8" s="83"/>
      <c r="P8" s="36"/>
      <c r="Q8" s="424">
        <v>162</v>
      </c>
      <c r="R8" s="366">
        <f>'Table 3B Raw  '!E6</f>
        <v>7031</v>
      </c>
      <c r="S8" s="630">
        <f t="shared" si="1"/>
        <v>6869</v>
      </c>
      <c r="T8" s="636"/>
      <c r="U8" s="423">
        <f t="shared" si="2"/>
        <v>162</v>
      </c>
      <c r="V8" s="36"/>
    </row>
    <row r="9" spans="1:22" ht="16.8" customHeight="1">
      <c r="A9" s="39" t="s">
        <v>2</v>
      </c>
      <c r="B9" s="423"/>
      <c r="C9" s="623"/>
      <c r="D9" s="624"/>
      <c r="E9" s="557">
        <v>0</v>
      </c>
      <c r="F9" s="36">
        <v>0</v>
      </c>
      <c r="G9" s="83">
        <v>0</v>
      </c>
      <c r="H9" s="83">
        <v>0</v>
      </c>
      <c r="I9" s="36">
        <v>0</v>
      </c>
      <c r="J9" s="36">
        <v>21</v>
      </c>
      <c r="K9" s="36">
        <f t="shared" si="0"/>
        <v>0</v>
      </c>
      <c r="L9" s="36"/>
      <c r="M9" s="36"/>
      <c r="N9" s="83"/>
      <c r="O9" s="83"/>
      <c r="P9" s="36"/>
      <c r="Q9" s="424">
        <v>21</v>
      </c>
      <c r="R9" s="366">
        <f>'Table 3B Raw  '!E7</f>
        <v>15078</v>
      </c>
      <c r="S9" s="630">
        <f t="shared" si="1"/>
        <v>15057</v>
      </c>
      <c r="T9" s="636"/>
      <c r="U9" s="423">
        <f t="shared" si="2"/>
        <v>21</v>
      </c>
      <c r="V9" s="36"/>
    </row>
    <row r="10" spans="1:22" ht="16.8" customHeight="1">
      <c r="A10" s="39" t="s">
        <v>3</v>
      </c>
      <c r="B10" s="423"/>
      <c r="C10" s="623"/>
      <c r="D10" s="624"/>
      <c r="E10" s="557">
        <v>0</v>
      </c>
      <c r="F10" s="36">
        <v>0</v>
      </c>
      <c r="G10" s="83">
        <v>0</v>
      </c>
      <c r="H10" s="83">
        <v>0</v>
      </c>
      <c r="I10" s="36">
        <v>0</v>
      </c>
      <c r="J10" s="36">
        <v>0</v>
      </c>
      <c r="K10" s="36">
        <f t="shared" si="0"/>
        <v>0</v>
      </c>
      <c r="L10" s="36"/>
      <c r="M10" s="36"/>
      <c r="N10" s="83"/>
      <c r="O10" s="83"/>
      <c r="P10" s="36"/>
      <c r="Q10" s="424">
        <v>0</v>
      </c>
      <c r="R10" s="366">
        <f>'Table 3B Raw  '!E8</f>
        <v>10966</v>
      </c>
      <c r="S10" s="630">
        <f t="shared" si="1"/>
        <v>10966</v>
      </c>
      <c r="T10" s="636"/>
      <c r="U10" s="423">
        <f t="shared" si="2"/>
        <v>0</v>
      </c>
      <c r="V10" s="36"/>
    </row>
    <row r="11" spans="1:22" ht="16.8" customHeight="1">
      <c r="A11" s="39" t="s">
        <v>37</v>
      </c>
      <c r="B11" s="423">
        <v>16799</v>
      </c>
      <c r="C11" s="623"/>
      <c r="D11" s="624"/>
      <c r="E11" s="557">
        <v>0</v>
      </c>
      <c r="F11" s="36">
        <v>30027</v>
      </c>
      <c r="G11" s="83">
        <v>38244</v>
      </c>
      <c r="H11" s="83">
        <v>31609</v>
      </c>
      <c r="I11" s="36">
        <v>0</v>
      </c>
      <c r="J11" s="36">
        <v>23443</v>
      </c>
      <c r="K11" s="36">
        <f t="shared" si="0"/>
        <v>8151</v>
      </c>
      <c r="L11" s="36"/>
      <c r="M11" s="36"/>
      <c r="N11" s="83"/>
      <c r="O11" s="83"/>
      <c r="P11" s="36"/>
      <c r="Q11" s="424">
        <v>131474</v>
      </c>
      <c r="R11" s="366">
        <f>'Table 3B Raw  '!E9</f>
        <v>198758</v>
      </c>
      <c r="S11" s="630">
        <f t="shared" si="1"/>
        <v>67284</v>
      </c>
      <c r="T11" s="636"/>
      <c r="U11" s="423">
        <f t="shared" si="2"/>
        <v>148273</v>
      </c>
      <c r="V11" s="36"/>
    </row>
    <row r="12" spans="1:22" ht="16.8" customHeight="1">
      <c r="A12" s="39" t="s">
        <v>4</v>
      </c>
      <c r="B12" s="423">
        <v>3924</v>
      </c>
      <c r="C12" s="623">
        <v>1013</v>
      </c>
      <c r="D12" s="624">
        <v>1626</v>
      </c>
      <c r="E12" s="557">
        <v>331</v>
      </c>
      <c r="F12" s="36">
        <v>604</v>
      </c>
      <c r="G12" s="83">
        <v>489</v>
      </c>
      <c r="H12" s="83">
        <v>1560</v>
      </c>
      <c r="I12" s="36">
        <v>953</v>
      </c>
      <c r="J12" s="36">
        <v>2127</v>
      </c>
      <c r="K12" s="36">
        <f t="shared" si="0"/>
        <v>2694</v>
      </c>
      <c r="L12" s="36"/>
      <c r="M12" s="36"/>
      <c r="N12" s="83"/>
      <c r="O12" s="83"/>
      <c r="P12" s="36"/>
      <c r="Q12" s="424">
        <v>8758</v>
      </c>
      <c r="R12" s="366">
        <f>'Table 3B Raw  '!E10</f>
        <v>32897</v>
      </c>
      <c r="S12" s="630">
        <f t="shared" si="1"/>
        <v>24139</v>
      </c>
      <c r="T12" s="636"/>
      <c r="U12" s="423">
        <f t="shared" si="2"/>
        <v>15321</v>
      </c>
      <c r="V12" s="36"/>
    </row>
    <row r="13" spans="1:22" ht="16.8" customHeight="1">
      <c r="A13" s="39" t="s">
        <v>5</v>
      </c>
      <c r="B13" s="423"/>
      <c r="C13" s="623"/>
      <c r="D13" s="624"/>
      <c r="E13" s="557">
        <v>0</v>
      </c>
      <c r="F13" s="36">
        <v>0</v>
      </c>
      <c r="G13" s="83">
        <v>0</v>
      </c>
      <c r="H13" s="83">
        <v>0</v>
      </c>
      <c r="I13" s="36">
        <v>0</v>
      </c>
      <c r="J13" s="36">
        <v>0</v>
      </c>
      <c r="K13" s="36">
        <f t="shared" si="0"/>
        <v>0</v>
      </c>
      <c r="L13" s="36"/>
      <c r="M13" s="36"/>
      <c r="N13" s="83"/>
      <c r="O13" s="83"/>
      <c r="P13" s="36"/>
      <c r="Q13" s="424">
        <v>0</v>
      </c>
      <c r="R13" s="366">
        <f>'Table 3B Raw  '!E11</f>
        <v>0</v>
      </c>
      <c r="S13" s="630">
        <f t="shared" si="1"/>
        <v>0</v>
      </c>
      <c r="T13" s="636"/>
      <c r="U13" s="423">
        <f t="shared" si="2"/>
        <v>0</v>
      </c>
      <c r="V13" s="36"/>
    </row>
    <row r="14" spans="1:22" ht="16.8" customHeight="1">
      <c r="A14" s="39" t="s">
        <v>6</v>
      </c>
      <c r="B14" s="423"/>
      <c r="C14" s="623"/>
      <c r="D14" s="624"/>
      <c r="E14" s="557">
        <v>0</v>
      </c>
      <c r="F14" s="36">
        <v>0</v>
      </c>
      <c r="G14" s="83">
        <v>0</v>
      </c>
      <c r="H14" s="83">
        <v>0</v>
      </c>
      <c r="I14" s="36">
        <v>0</v>
      </c>
      <c r="J14" s="36">
        <v>0</v>
      </c>
      <c r="K14" s="36">
        <f t="shared" si="0"/>
        <v>20561</v>
      </c>
      <c r="L14" s="36"/>
      <c r="M14" s="36"/>
      <c r="N14" s="83"/>
      <c r="O14" s="83"/>
      <c r="P14" s="36"/>
      <c r="Q14" s="424">
        <v>20561</v>
      </c>
      <c r="R14" s="366">
        <f>'Table 3B Raw  '!E12</f>
        <v>20561</v>
      </c>
      <c r="S14" s="630">
        <f t="shared" si="1"/>
        <v>0</v>
      </c>
      <c r="T14" s="637"/>
      <c r="U14" s="423">
        <f t="shared" si="2"/>
        <v>20561</v>
      </c>
      <c r="V14" s="36"/>
    </row>
    <row r="15" spans="1:22" ht="16.8" customHeight="1">
      <c r="A15" s="39" t="s">
        <v>7</v>
      </c>
      <c r="B15" s="423"/>
      <c r="C15" s="623"/>
      <c r="D15" s="624"/>
      <c r="E15" s="557">
        <v>0</v>
      </c>
      <c r="F15" s="36">
        <v>0</v>
      </c>
      <c r="G15" s="83">
        <v>0</v>
      </c>
      <c r="H15" s="83">
        <v>0</v>
      </c>
      <c r="I15" s="36">
        <v>0</v>
      </c>
      <c r="J15" s="36">
        <v>0</v>
      </c>
      <c r="K15" s="36">
        <f t="shared" si="0"/>
        <v>0</v>
      </c>
      <c r="L15" s="36"/>
      <c r="M15" s="36"/>
      <c r="N15" s="83"/>
      <c r="O15" s="83"/>
      <c r="P15" s="36"/>
      <c r="Q15" s="426">
        <v>0</v>
      </c>
      <c r="R15" s="366">
        <f>'Table 3B Raw  '!E13</f>
        <v>0</v>
      </c>
      <c r="S15" s="630">
        <f t="shared" si="1"/>
        <v>0</v>
      </c>
      <c r="T15" s="636"/>
      <c r="U15" s="423">
        <f t="shared" si="2"/>
        <v>0</v>
      </c>
      <c r="V15" s="36"/>
    </row>
    <row r="16" spans="1:22" ht="16.8" customHeight="1">
      <c r="A16" s="39" t="s">
        <v>8</v>
      </c>
      <c r="B16" s="423">
        <v>22892</v>
      </c>
      <c r="C16" s="623">
        <v>473</v>
      </c>
      <c r="D16" s="624">
        <v>390</v>
      </c>
      <c r="E16" s="558">
        <v>0</v>
      </c>
      <c r="F16" s="36">
        <v>0</v>
      </c>
      <c r="G16" s="83">
        <v>0</v>
      </c>
      <c r="H16" s="83">
        <v>15182</v>
      </c>
      <c r="I16" s="36">
        <v>37269</v>
      </c>
      <c r="J16" s="36">
        <v>26931</v>
      </c>
      <c r="K16" s="36">
        <f t="shared" si="0"/>
        <v>19888</v>
      </c>
      <c r="L16" s="36"/>
      <c r="M16" s="36"/>
      <c r="N16" s="83"/>
      <c r="O16" s="83"/>
      <c r="P16" s="36"/>
      <c r="Q16" s="426">
        <v>99270</v>
      </c>
      <c r="R16" s="366">
        <f>'Table 3B Raw  '!E14</f>
        <v>229343</v>
      </c>
      <c r="S16" s="630">
        <f t="shared" si="1"/>
        <v>130073</v>
      </c>
      <c r="T16" s="636"/>
      <c r="U16" s="423">
        <f t="shared" si="2"/>
        <v>123025</v>
      </c>
      <c r="V16" s="36"/>
    </row>
    <row r="17" spans="1:22" ht="16.8" customHeight="1">
      <c r="A17" s="39" t="s">
        <v>9</v>
      </c>
      <c r="B17" s="423">
        <v>4059</v>
      </c>
      <c r="C17" s="623"/>
      <c r="D17" s="624"/>
      <c r="E17" s="557">
        <v>9934</v>
      </c>
      <c r="F17" s="36">
        <v>0</v>
      </c>
      <c r="G17" s="83">
        <v>0</v>
      </c>
      <c r="H17" s="83">
        <v>0</v>
      </c>
      <c r="I17" s="36">
        <v>0</v>
      </c>
      <c r="J17" s="36">
        <v>0</v>
      </c>
      <c r="K17" s="36">
        <f t="shared" si="0"/>
        <v>3</v>
      </c>
      <c r="L17" s="36"/>
      <c r="M17" s="36"/>
      <c r="N17" s="83"/>
      <c r="O17" s="83"/>
      <c r="P17" s="36"/>
      <c r="Q17" s="424">
        <v>9937</v>
      </c>
      <c r="R17" s="366">
        <f>'Table 3B Raw  '!E15</f>
        <v>15078</v>
      </c>
      <c r="S17" s="630">
        <f t="shared" si="1"/>
        <v>5141</v>
      </c>
      <c r="T17" s="637"/>
      <c r="U17" s="423">
        <f t="shared" si="2"/>
        <v>13996</v>
      </c>
      <c r="V17" s="36"/>
    </row>
    <row r="18" spans="1:22" ht="16.8" customHeight="1">
      <c r="A18" s="39" t="s">
        <v>10</v>
      </c>
      <c r="B18" s="423"/>
      <c r="C18" s="623"/>
      <c r="D18" s="624"/>
      <c r="E18" s="557">
        <v>0</v>
      </c>
      <c r="F18" s="36">
        <v>0</v>
      </c>
      <c r="G18" s="83">
        <v>15487</v>
      </c>
      <c r="H18" s="83">
        <v>0</v>
      </c>
      <c r="I18" s="36">
        <v>0</v>
      </c>
      <c r="J18" s="36">
        <v>11820</v>
      </c>
      <c r="K18" s="36">
        <f t="shared" si="0"/>
        <v>7145</v>
      </c>
      <c r="L18" s="36"/>
      <c r="M18" s="36"/>
      <c r="N18" s="83"/>
      <c r="O18" s="83"/>
      <c r="P18" s="36"/>
      <c r="Q18" s="424">
        <v>34452</v>
      </c>
      <c r="R18" s="366">
        <f>'Table 3B Raw  '!E16</f>
        <v>35639</v>
      </c>
      <c r="S18" s="630">
        <f t="shared" si="1"/>
        <v>1187</v>
      </c>
      <c r="T18" s="637"/>
      <c r="U18" s="423">
        <f t="shared" si="2"/>
        <v>34452</v>
      </c>
      <c r="V18" s="36"/>
    </row>
    <row r="19" spans="1:22" ht="16.8" customHeight="1">
      <c r="A19" s="39" t="s">
        <v>146</v>
      </c>
      <c r="B19" s="423"/>
      <c r="C19" s="623"/>
      <c r="D19" s="624"/>
      <c r="E19" s="557">
        <v>0</v>
      </c>
      <c r="F19" s="36">
        <v>15048</v>
      </c>
      <c r="G19" s="83">
        <v>0</v>
      </c>
      <c r="H19" s="83">
        <v>0</v>
      </c>
      <c r="I19" s="36">
        <v>0</v>
      </c>
      <c r="J19" s="36">
        <v>0</v>
      </c>
      <c r="K19" s="36">
        <f t="shared" si="0"/>
        <v>0</v>
      </c>
      <c r="L19" s="36"/>
      <c r="M19" s="36"/>
      <c r="N19" s="83"/>
      <c r="O19" s="83"/>
      <c r="P19" s="36"/>
      <c r="Q19" s="424">
        <v>15048</v>
      </c>
      <c r="R19" s="366">
        <f>'Table 3B Raw  '!E17</f>
        <v>21932</v>
      </c>
      <c r="S19" s="630">
        <f t="shared" si="1"/>
        <v>6884</v>
      </c>
      <c r="T19" s="637"/>
      <c r="U19" s="423">
        <f t="shared" si="2"/>
        <v>15048</v>
      </c>
      <c r="V19" s="36"/>
    </row>
    <row r="20" spans="1:22" ht="16.8" customHeight="1">
      <c r="A20" s="39" t="s">
        <v>11</v>
      </c>
      <c r="B20" s="423">
        <v>3321</v>
      </c>
      <c r="C20" s="623"/>
      <c r="D20" s="624"/>
      <c r="E20" s="557">
        <v>9682</v>
      </c>
      <c r="F20" s="36">
        <v>0</v>
      </c>
      <c r="G20" s="83">
        <v>0</v>
      </c>
      <c r="H20" s="83">
        <v>0</v>
      </c>
      <c r="I20" s="36">
        <v>0</v>
      </c>
      <c r="J20" s="36">
        <v>0</v>
      </c>
      <c r="K20" s="36">
        <f t="shared" si="0"/>
        <v>0</v>
      </c>
      <c r="L20" s="36"/>
      <c r="M20" s="36"/>
      <c r="N20" s="83"/>
      <c r="O20" s="83"/>
      <c r="P20" s="36"/>
      <c r="Q20" s="424">
        <v>9682</v>
      </c>
      <c r="R20" s="366">
        <f>'Table 3B Raw  '!E18</f>
        <v>12336</v>
      </c>
      <c r="S20" s="630">
        <f t="shared" si="1"/>
        <v>2654</v>
      </c>
      <c r="T20" s="637"/>
      <c r="U20" s="423">
        <f t="shared" si="2"/>
        <v>13003</v>
      </c>
      <c r="V20" s="36"/>
    </row>
    <row r="21" spans="1:22" ht="16.8" customHeight="1">
      <c r="A21" s="39" t="s">
        <v>12</v>
      </c>
      <c r="B21" s="423"/>
      <c r="C21" s="623"/>
      <c r="D21" s="624"/>
      <c r="E21" s="557">
        <v>0</v>
      </c>
      <c r="F21" s="36">
        <v>0</v>
      </c>
      <c r="G21" s="83">
        <v>0</v>
      </c>
      <c r="H21" s="83">
        <v>0</v>
      </c>
      <c r="I21" s="36">
        <v>0</v>
      </c>
      <c r="J21" s="36">
        <v>0</v>
      </c>
      <c r="K21" s="36">
        <f t="shared" si="0"/>
        <v>0</v>
      </c>
      <c r="L21" s="36"/>
      <c r="M21" s="36"/>
      <c r="N21" s="83"/>
      <c r="O21" s="83"/>
      <c r="P21" s="36"/>
      <c r="Q21" s="424">
        <v>0</v>
      </c>
      <c r="R21" s="366">
        <f>'Table 3B Raw  '!E19</f>
        <v>0</v>
      </c>
      <c r="S21" s="630">
        <f t="shared" si="1"/>
        <v>0</v>
      </c>
      <c r="T21" s="636"/>
      <c r="U21" s="423">
        <f t="shared" si="2"/>
        <v>0</v>
      </c>
      <c r="V21" s="36"/>
    </row>
    <row r="22" spans="1:22" ht="16.8" customHeight="1">
      <c r="A22" s="39" t="s">
        <v>13</v>
      </c>
      <c r="B22" s="423">
        <v>5945</v>
      </c>
      <c r="C22" s="623"/>
      <c r="D22" s="624"/>
      <c r="E22" s="557">
        <v>16653</v>
      </c>
      <c r="F22" s="36">
        <v>21</v>
      </c>
      <c r="G22" s="83">
        <v>3162</v>
      </c>
      <c r="H22" s="83">
        <v>23420</v>
      </c>
      <c r="I22" s="36">
        <v>0</v>
      </c>
      <c r="J22" s="36">
        <v>0</v>
      </c>
      <c r="K22" s="36">
        <f t="shared" si="0"/>
        <v>3591</v>
      </c>
      <c r="L22" s="36"/>
      <c r="M22" s="36"/>
      <c r="N22" s="83"/>
      <c r="O22" s="83"/>
      <c r="P22" s="36"/>
      <c r="Q22" s="424">
        <v>46847</v>
      </c>
      <c r="R22" s="366">
        <f>'Table 3B Raw  '!E20</f>
        <v>65796</v>
      </c>
      <c r="S22" s="630">
        <f t="shared" si="1"/>
        <v>18949</v>
      </c>
      <c r="T22" s="637"/>
      <c r="U22" s="423">
        <f t="shared" si="2"/>
        <v>52792</v>
      </c>
      <c r="V22" s="36"/>
    </row>
    <row r="23" spans="1:22" ht="16.8" customHeight="1">
      <c r="A23" s="39" t="s">
        <v>14</v>
      </c>
      <c r="B23" s="423">
        <v>6344</v>
      </c>
      <c r="C23" s="623"/>
      <c r="D23" s="624">
        <v>4351</v>
      </c>
      <c r="E23" s="558">
        <v>0</v>
      </c>
      <c r="F23" s="36">
        <v>0</v>
      </c>
      <c r="G23" s="83">
        <v>0</v>
      </c>
      <c r="H23" s="83">
        <v>0</v>
      </c>
      <c r="I23" s="36">
        <v>0</v>
      </c>
      <c r="J23" s="36">
        <v>0</v>
      </c>
      <c r="K23" s="36">
        <f t="shared" si="0"/>
        <v>6344</v>
      </c>
      <c r="L23" s="36"/>
      <c r="M23" s="36"/>
      <c r="N23" s="83"/>
      <c r="O23" s="83"/>
      <c r="P23" s="36"/>
      <c r="Q23" s="426">
        <v>6344</v>
      </c>
      <c r="R23" s="366">
        <f>'Table 3B Raw  '!E21</f>
        <v>16449</v>
      </c>
      <c r="S23" s="630">
        <f t="shared" si="1"/>
        <v>10105</v>
      </c>
      <c r="T23" s="636"/>
      <c r="U23" s="423">
        <f t="shared" si="2"/>
        <v>17039</v>
      </c>
      <c r="V23" s="36"/>
    </row>
    <row r="24" spans="1:22" ht="16.8" customHeight="1">
      <c r="A24" s="39" t="s">
        <v>15</v>
      </c>
      <c r="B24" s="423"/>
      <c r="C24" s="623"/>
      <c r="D24" s="624"/>
      <c r="E24" s="557">
        <v>0</v>
      </c>
      <c r="F24" s="36">
        <v>0</v>
      </c>
      <c r="G24" s="83">
        <v>0</v>
      </c>
      <c r="H24" s="83">
        <v>0</v>
      </c>
      <c r="I24" s="36">
        <v>0</v>
      </c>
      <c r="J24" s="36">
        <v>0</v>
      </c>
      <c r="K24" s="36">
        <f t="shared" si="0"/>
        <v>0</v>
      </c>
      <c r="L24" s="36"/>
      <c r="M24" s="36"/>
      <c r="N24" s="83"/>
      <c r="O24" s="83"/>
      <c r="P24" s="36"/>
      <c r="Q24" s="90">
        <v>0</v>
      </c>
      <c r="R24" s="366">
        <f>'Table 3B Raw  '!E22</f>
        <v>0</v>
      </c>
      <c r="S24" s="630">
        <f t="shared" si="1"/>
        <v>0</v>
      </c>
      <c r="T24" s="636"/>
      <c r="U24" s="423">
        <f t="shared" si="2"/>
        <v>0</v>
      </c>
      <c r="V24" s="36"/>
    </row>
    <row r="25" spans="1:22" ht="16.8" customHeight="1">
      <c r="A25" s="39" t="s">
        <v>16</v>
      </c>
      <c r="B25" s="423"/>
      <c r="C25" s="623"/>
      <c r="D25" s="624"/>
      <c r="E25" s="558">
        <v>0</v>
      </c>
      <c r="F25" s="36">
        <v>0</v>
      </c>
      <c r="G25" s="83">
        <v>0</v>
      </c>
      <c r="H25" s="83">
        <v>0</v>
      </c>
      <c r="I25" s="36">
        <v>10758</v>
      </c>
      <c r="J25" s="36">
        <v>0</v>
      </c>
      <c r="K25" s="36">
        <f t="shared" si="0"/>
        <v>0</v>
      </c>
      <c r="L25" s="36"/>
      <c r="M25" s="36"/>
      <c r="N25" s="83"/>
      <c r="O25" s="83"/>
      <c r="P25" s="36"/>
      <c r="Q25" s="426">
        <v>10758</v>
      </c>
      <c r="R25" s="366">
        <f>'Table 3B Raw  '!E23</f>
        <v>13707</v>
      </c>
      <c r="S25" s="630">
        <f t="shared" si="1"/>
        <v>2949</v>
      </c>
      <c r="T25" s="637"/>
      <c r="U25" s="423">
        <f t="shared" si="2"/>
        <v>10758</v>
      </c>
      <c r="V25" s="36"/>
    </row>
    <row r="26" spans="1:22" ht="16.8" customHeight="1">
      <c r="A26" s="39" t="s">
        <v>17</v>
      </c>
      <c r="B26" s="423">
        <v>837</v>
      </c>
      <c r="C26" s="623"/>
      <c r="D26" s="624">
        <v>2388</v>
      </c>
      <c r="E26" s="557">
        <v>0</v>
      </c>
      <c r="F26" s="36">
        <v>0</v>
      </c>
      <c r="G26" s="83">
        <v>0</v>
      </c>
      <c r="H26" s="83">
        <v>0</v>
      </c>
      <c r="I26" s="36">
        <v>0</v>
      </c>
      <c r="J26" s="36">
        <v>0</v>
      </c>
      <c r="K26" s="36">
        <f t="shared" si="0"/>
        <v>19</v>
      </c>
      <c r="L26" s="36"/>
      <c r="M26" s="36"/>
      <c r="N26" s="83"/>
      <c r="O26" s="83"/>
      <c r="P26" s="36"/>
      <c r="Q26" s="424">
        <v>19</v>
      </c>
      <c r="R26" s="366">
        <f>'Table 3B Raw  '!E24</f>
        <v>10966</v>
      </c>
      <c r="S26" s="630">
        <f t="shared" si="1"/>
        <v>10947</v>
      </c>
      <c r="T26" s="636"/>
      <c r="U26" s="423">
        <f t="shared" si="2"/>
        <v>3244</v>
      </c>
      <c r="V26" s="36"/>
    </row>
    <row r="27" spans="1:22" ht="16.8" customHeight="1">
      <c r="A27" s="39" t="s">
        <v>18</v>
      </c>
      <c r="B27" s="423"/>
      <c r="C27" s="623"/>
      <c r="D27" s="624"/>
      <c r="E27" s="557">
        <v>0</v>
      </c>
      <c r="F27" s="36">
        <v>0</v>
      </c>
      <c r="G27" s="83">
        <v>0</v>
      </c>
      <c r="H27" s="83">
        <v>0</v>
      </c>
      <c r="I27" s="36">
        <v>0</v>
      </c>
      <c r="J27" s="36">
        <v>0</v>
      </c>
      <c r="K27" s="36">
        <f t="shared" si="0"/>
        <v>0</v>
      </c>
      <c r="L27" s="36"/>
      <c r="M27" s="36"/>
      <c r="N27" s="83"/>
      <c r="O27" s="83"/>
      <c r="P27" s="36"/>
      <c r="Q27" s="90">
        <v>0</v>
      </c>
      <c r="R27" s="366">
        <f>'Table 3B Raw  '!E25</f>
        <v>11834</v>
      </c>
      <c r="S27" s="630">
        <f t="shared" si="1"/>
        <v>11834</v>
      </c>
      <c r="T27" s="636"/>
      <c r="U27" s="423">
        <f t="shared" si="2"/>
        <v>0</v>
      </c>
      <c r="V27" s="36"/>
    </row>
    <row r="28" spans="1:22" ht="16.8" customHeight="1">
      <c r="A28" s="39" t="s">
        <v>19</v>
      </c>
      <c r="B28" s="423"/>
      <c r="C28" s="623"/>
      <c r="D28" s="624"/>
      <c r="E28" s="557">
        <v>0</v>
      </c>
      <c r="F28" s="36">
        <v>0</v>
      </c>
      <c r="G28" s="83">
        <v>0</v>
      </c>
      <c r="H28" s="83">
        <v>0</v>
      </c>
      <c r="I28" s="36">
        <v>0</v>
      </c>
      <c r="J28" s="36">
        <v>0</v>
      </c>
      <c r="K28" s="36">
        <f t="shared" si="0"/>
        <v>0</v>
      </c>
      <c r="L28" s="36"/>
      <c r="M28" s="36"/>
      <c r="N28" s="83"/>
      <c r="O28" s="83"/>
      <c r="P28" s="36"/>
      <c r="Q28" s="90">
        <v>0</v>
      </c>
      <c r="R28" s="366">
        <f>'Table 3B Raw  '!E26</f>
        <v>0</v>
      </c>
      <c r="S28" s="630">
        <f t="shared" si="1"/>
        <v>0</v>
      </c>
      <c r="T28" s="636"/>
      <c r="U28" s="423">
        <f t="shared" si="2"/>
        <v>0</v>
      </c>
      <c r="V28" s="36"/>
    </row>
    <row r="29" spans="1:22" ht="16.8" customHeight="1">
      <c r="A29" s="39" t="s">
        <v>20</v>
      </c>
      <c r="B29" s="423">
        <v>7030</v>
      </c>
      <c r="C29" s="623">
        <v>70</v>
      </c>
      <c r="D29" s="624"/>
      <c r="E29" s="558">
        <v>24</v>
      </c>
      <c r="F29" s="36">
        <v>0</v>
      </c>
      <c r="G29" s="83">
        <v>0</v>
      </c>
      <c r="H29" s="83">
        <v>0</v>
      </c>
      <c r="I29" s="36">
        <v>0</v>
      </c>
      <c r="J29" s="36">
        <v>0</v>
      </c>
      <c r="K29" s="36">
        <f t="shared" si="0"/>
        <v>0</v>
      </c>
      <c r="L29" s="36"/>
      <c r="M29" s="36"/>
      <c r="N29" s="83"/>
      <c r="O29" s="83"/>
      <c r="P29" s="36"/>
      <c r="Q29" s="426">
        <v>24</v>
      </c>
      <c r="R29" s="366">
        <f>'Table 3B Raw  '!E27</f>
        <v>13707</v>
      </c>
      <c r="S29" s="630">
        <f t="shared" si="1"/>
        <v>13683</v>
      </c>
      <c r="T29" s="636"/>
      <c r="U29" s="423">
        <f t="shared" si="2"/>
        <v>7124</v>
      </c>
      <c r="V29" s="36"/>
    </row>
    <row r="30" spans="1:22" ht="16.8" customHeight="1">
      <c r="A30" s="39" t="s">
        <v>21</v>
      </c>
      <c r="B30" s="423">
        <v>2280</v>
      </c>
      <c r="C30" s="623">
        <v>1646</v>
      </c>
      <c r="D30" s="624">
        <v>7903</v>
      </c>
      <c r="E30" s="557">
        <v>248</v>
      </c>
      <c r="F30" s="36">
        <v>32</v>
      </c>
      <c r="G30" s="83">
        <v>1685</v>
      </c>
      <c r="H30" s="83">
        <v>1334</v>
      </c>
      <c r="I30" s="36">
        <v>1632</v>
      </c>
      <c r="J30" s="36">
        <v>637</v>
      </c>
      <c r="K30" s="36">
        <f t="shared" si="0"/>
        <v>816</v>
      </c>
      <c r="L30" s="36"/>
      <c r="M30" s="36"/>
      <c r="N30" s="83"/>
      <c r="O30" s="83"/>
      <c r="P30" s="36"/>
      <c r="Q30" s="424">
        <v>6384</v>
      </c>
      <c r="R30" s="366">
        <f>'Table 3B Raw  '!E28</f>
        <v>16449</v>
      </c>
      <c r="S30" s="630">
        <f t="shared" si="1"/>
        <v>10065</v>
      </c>
      <c r="T30" s="636"/>
      <c r="U30" s="423">
        <f t="shared" si="2"/>
        <v>18213</v>
      </c>
      <c r="V30" s="36"/>
    </row>
    <row r="31" spans="1:22" ht="16.8" customHeight="1">
      <c r="A31" s="39" t="s">
        <v>166</v>
      </c>
      <c r="B31" s="423"/>
      <c r="C31" s="623"/>
      <c r="D31" s="624"/>
      <c r="E31" s="102">
        <v>0</v>
      </c>
      <c r="F31" s="36">
        <v>0</v>
      </c>
      <c r="G31" s="83">
        <v>0</v>
      </c>
      <c r="H31" s="83">
        <v>0</v>
      </c>
      <c r="I31" s="36">
        <v>0</v>
      </c>
      <c r="J31" s="36">
        <v>0</v>
      </c>
      <c r="K31" s="36">
        <f t="shared" si="0"/>
        <v>0</v>
      </c>
      <c r="L31" s="36"/>
      <c r="M31" s="36"/>
      <c r="N31" s="83"/>
      <c r="O31" s="83"/>
      <c r="P31" s="36"/>
      <c r="Q31" s="39">
        <v>0</v>
      </c>
      <c r="R31" s="366">
        <f>'Table 3B Raw  '!E29</f>
        <v>7258</v>
      </c>
      <c r="S31" s="630">
        <f t="shared" si="1"/>
        <v>7258</v>
      </c>
      <c r="T31" s="636"/>
      <c r="U31" s="423">
        <f t="shared" si="2"/>
        <v>0</v>
      </c>
      <c r="V31" s="36"/>
    </row>
    <row r="32" spans="1:22" ht="16.8" customHeight="1">
      <c r="A32" s="39" t="s">
        <v>22</v>
      </c>
      <c r="B32" s="423">
        <v>6207</v>
      </c>
      <c r="C32" s="623"/>
      <c r="D32" s="624"/>
      <c r="E32" s="557">
        <v>13725</v>
      </c>
      <c r="F32" s="36">
        <v>0</v>
      </c>
      <c r="G32" s="83">
        <v>0</v>
      </c>
      <c r="H32" s="83">
        <v>0</v>
      </c>
      <c r="I32" s="36">
        <v>0</v>
      </c>
      <c r="J32" s="36">
        <v>0</v>
      </c>
      <c r="K32" s="36">
        <f t="shared" si="0"/>
        <v>0</v>
      </c>
      <c r="L32" s="36"/>
      <c r="M32" s="36"/>
      <c r="N32" s="83"/>
      <c r="O32" s="83"/>
      <c r="P32" s="36"/>
      <c r="Q32" s="424">
        <v>13725</v>
      </c>
      <c r="R32" s="366">
        <f>'Table 3B Raw  '!E30</f>
        <v>17820</v>
      </c>
      <c r="S32" s="630">
        <f t="shared" si="1"/>
        <v>4095</v>
      </c>
      <c r="T32" s="637"/>
      <c r="U32" s="423">
        <f t="shared" si="2"/>
        <v>19932</v>
      </c>
      <c r="V32" s="36"/>
    </row>
    <row r="33" spans="1:22" ht="16.8" customHeight="1">
      <c r="A33" s="39" t="s">
        <v>23</v>
      </c>
      <c r="B33" s="423"/>
      <c r="C33" s="623"/>
      <c r="D33" s="624"/>
      <c r="E33" s="557">
        <v>0</v>
      </c>
      <c r="F33" s="36">
        <v>0</v>
      </c>
      <c r="G33" s="83">
        <v>0</v>
      </c>
      <c r="H33" s="83">
        <v>0</v>
      </c>
      <c r="I33" s="36">
        <v>0</v>
      </c>
      <c r="J33" s="36">
        <v>0</v>
      </c>
      <c r="K33" s="36">
        <f t="shared" si="0"/>
        <v>0</v>
      </c>
      <c r="L33" s="36"/>
      <c r="M33" s="36"/>
      <c r="N33" s="83"/>
      <c r="O33" s="83"/>
      <c r="P33" s="36"/>
      <c r="Q33" s="424">
        <v>0</v>
      </c>
      <c r="R33" s="366">
        <f>'Table 3B Raw  '!E31</f>
        <v>0</v>
      </c>
      <c r="S33" s="630">
        <f t="shared" si="1"/>
        <v>0</v>
      </c>
      <c r="T33" s="637"/>
      <c r="U33" s="423">
        <f t="shared" si="2"/>
        <v>0</v>
      </c>
      <c r="V33" s="36"/>
    </row>
    <row r="34" spans="1:22" ht="16.8" customHeight="1">
      <c r="A34" s="39" t="s">
        <v>24</v>
      </c>
      <c r="B34" s="423">
        <v>629</v>
      </c>
      <c r="C34" s="623">
        <v>609</v>
      </c>
      <c r="D34" s="624">
        <v>708</v>
      </c>
      <c r="E34" s="557">
        <v>131</v>
      </c>
      <c r="F34" s="36">
        <v>0</v>
      </c>
      <c r="G34" s="83">
        <v>0</v>
      </c>
      <c r="H34" s="83">
        <v>79</v>
      </c>
      <c r="I34" s="36">
        <v>0</v>
      </c>
      <c r="J34" s="36">
        <v>314</v>
      </c>
      <c r="K34" s="36">
        <f t="shared" si="0"/>
        <v>288</v>
      </c>
      <c r="L34" s="36"/>
      <c r="M34" s="36"/>
      <c r="N34" s="83"/>
      <c r="O34" s="83"/>
      <c r="P34" s="36"/>
      <c r="Q34" s="424">
        <v>812</v>
      </c>
      <c r="R34" s="366">
        <f>'Table 3B Raw  '!E32</f>
        <v>39752</v>
      </c>
      <c r="S34" s="630">
        <f t="shared" si="1"/>
        <v>38940</v>
      </c>
      <c r="T34" s="636"/>
      <c r="U34" s="423">
        <f t="shared" si="2"/>
        <v>2758</v>
      </c>
      <c r="V34" s="36"/>
    </row>
    <row r="35" spans="1:22" ht="16.8" customHeight="1">
      <c r="A35" s="39" t="s">
        <v>25</v>
      </c>
      <c r="B35" s="423"/>
      <c r="C35" s="623"/>
      <c r="D35" s="624"/>
      <c r="E35" s="557">
        <v>0</v>
      </c>
      <c r="F35" s="36">
        <v>0</v>
      </c>
      <c r="G35" s="83">
        <v>0</v>
      </c>
      <c r="H35" s="83">
        <v>0</v>
      </c>
      <c r="I35" s="36">
        <v>0</v>
      </c>
      <c r="J35" s="36">
        <v>0</v>
      </c>
      <c r="K35" s="36">
        <f t="shared" si="0"/>
        <v>0</v>
      </c>
      <c r="L35" s="36"/>
      <c r="M35" s="36"/>
      <c r="N35" s="83"/>
      <c r="O35" s="83"/>
      <c r="P35" s="36"/>
      <c r="Q35" s="90">
        <v>0</v>
      </c>
      <c r="R35" s="366">
        <f>'Table 3B Raw  '!E33</f>
        <v>0</v>
      </c>
      <c r="S35" s="630">
        <f t="shared" si="1"/>
        <v>0</v>
      </c>
      <c r="T35" s="636"/>
      <c r="U35" s="423">
        <f t="shared" si="2"/>
        <v>0</v>
      </c>
      <c r="V35" s="36"/>
    </row>
    <row r="36" spans="1:22" ht="16.8" customHeight="1">
      <c r="A36" s="39" t="s">
        <v>43</v>
      </c>
      <c r="B36" s="423">
        <v>106</v>
      </c>
      <c r="C36" s="623"/>
      <c r="D36" s="624"/>
      <c r="E36" s="557">
        <v>382</v>
      </c>
      <c r="F36" s="36">
        <v>87</v>
      </c>
      <c r="G36" s="83">
        <v>4772</v>
      </c>
      <c r="H36" s="83">
        <v>167</v>
      </c>
      <c r="I36" s="36">
        <v>72</v>
      </c>
      <c r="J36" s="36">
        <v>0</v>
      </c>
      <c r="K36" s="36">
        <f t="shared" si="0"/>
        <v>190</v>
      </c>
      <c r="L36" s="36"/>
      <c r="M36" s="36"/>
      <c r="N36" s="83"/>
      <c r="O36" s="83"/>
      <c r="P36" s="36"/>
      <c r="Q36" s="424">
        <v>5670</v>
      </c>
      <c r="R36" s="366">
        <f>'Table 3B Raw  '!E34</f>
        <v>7258</v>
      </c>
      <c r="S36" s="630">
        <f t="shared" si="1"/>
        <v>1588</v>
      </c>
      <c r="T36" s="637"/>
      <c r="U36" s="423">
        <f t="shared" si="2"/>
        <v>5776</v>
      </c>
      <c r="V36" s="36"/>
    </row>
    <row r="37" spans="1:22" ht="16.8" customHeight="1">
      <c r="A37" s="39" t="s">
        <v>26</v>
      </c>
      <c r="B37" s="423">
        <v>10632</v>
      </c>
      <c r="C37" s="623">
        <v>5178</v>
      </c>
      <c r="D37" s="624"/>
      <c r="E37" s="557">
        <v>0</v>
      </c>
      <c r="F37" s="36">
        <v>2421</v>
      </c>
      <c r="G37" s="83">
        <v>37046</v>
      </c>
      <c r="H37" s="83">
        <v>260</v>
      </c>
      <c r="I37" s="36">
        <v>104</v>
      </c>
      <c r="J37" s="36">
        <v>62</v>
      </c>
      <c r="K37" s="36">
        <f t="shared" si="0"/>
        <v>125</v>
      </c>
      <c r="L37" s="36"/>
      <c r="M37" s="36"/>
      <c r="N37" s="83"/>
      <c r="O37" s="83"/>
      <c r="P37" s="36"/>
      <c r="Q37" s="426">
        <v>40018</v>
      </c>
      <c r="R37" s="366">
        <f>'Table 3B Raw  '!E35</f>
        <v>56200</v>
      </c>
      <c r="S37" s="630">
        <f t="shared" si="1"/>
        <v>16182</v>
      </c>
      <c r="T37" s="637"/>
      <c r="U37" s="423">
        <f t="shared" si="2"/>
        <v>55828</v>
      </c>
      <c r="V37" s="36"/>
    </row>
    <row r="38" spans="1:22" ht="16.8" customHeight="1">
      <c r="A38" s="39" t="s">
        <v>27</v>
      </c>
      <c r="B38" s="423"/>
      <c r="C38" s="623"/>
      <c r="D38" s="624"/>
      <c r="E38" s="557">
        <v>0</v>
      </c>
      <c r="F38" s="36">
        <v>0</v>
      </c>
      <c r="G38" s="83">
        <v>0</v>
      </c>
      <c r="H38" s="83">
        <v>0</v>
      </c>
      <c r="I38" s="36">
        <v>0</v>
      </c>
      <c r="J38" s="36">
        <v>0</v>
      </c>
      <c r="K38" s="36">
        <f t="shared" si="0"/>
        <v>0</v>
      </c>
      <c r="L38" s="36"/>
      <c r="M38" s="36"/>
      <c r="N38" s="83"/>
      <c r="O38" s="83"/>
      <c r="P38" s="36"/>
      <c r="Q38" s="90">
        <v>0</v>
      </c>
      <c r="R38" s="366">
        <f>'Table 3B Raw  '!E36</f>
        <v>0</v>
      </c>
      <c r="S38" s="630">
        <f t="shared" si="1"/>
        <v>0</v>
      </c>
      <c r="T38" s="636"/>
      <c r="U38" s="423">
        <f t="shared" si="2"/>
        <v>0</v>
      </c>
      <c r="V38" s="36"/>
    </row>
    <row r="39" spans="1:22" ht="16.8" customHeight="1">
      <c r="A39" s="39" t="s">
        <v>28</v>
      </c>
      <c r="B39" s="423"/>
      <c r="C39" s="623"/>
      <c r="D39" s="624"/>
      <c r="E39" s="558">
        <v>0</v>
      </c>
      <c r="F39" s="36">
        <v>3827</v>
      </c>
      <c r="G39" s="83">
        <v>9589</v>
      </c>
      <c r="H39" s="83">
        <v>9589</v>
      </c>
      <c r="I39" s="36">
        <v>0</v>
      </c>
      <c r="J39" s="36">
        <v>0</v>
      </c>
      <c r="K39" s="36">
        <f t="shared" si="0"/>
        <v>0</v>
      </c>
      <c r="L39" s="36"/>
      <c r="M39" s="36"/>
      <c r="N39" s="83"/>
      <c r="O39" s="83"/>
      <c r="P39" s="36"/>
      <c r="Q39" s="426">
        <v>23005</v>
      </c>
      <c r="R39" s="366">
        <f>'Table 3B Raw  '!E37</f>
        <v>31527</v>
      </c>
      <c r="S39" s="630">
        <f t="shared" si="1"/>
        <v>8522</v>
      </c>
      <c r="T39" s="637"/>
      <c r="U39" s="423">
        <f t="shared" si="2"/>
        <v>23005</v>
      </c>
      <c r="V39" s="36"/>
    </row>
    <row r="40" spans="1:22" ht="16.8" customHeight="1">
      <c r="A40" s="39" t="s">
        <v>29</v>
      </c>
      <c r="B40" s="423"/>
      <c r="C40" s="623"/>
      <c r="D40" s="624"/>
      <c r="E40" s="557">
        <v>0</v>
      </c>
      <c r="F40" s="36">
        <v>0</v>
      </c>
      <c r="G40" s="83">
        <v>0</v>
      </c>
      <c r="H40" s="83">
        <v>0</v>
      </c>
      <c r="I40" s="36">
        <v>0</v>
      </c>
      <c r="J40" s="36">
        <v>0</v>
      </c>
      <c r="K40" s="36">
        <f t="shared" si="0"/>
        <v>0</v>
      </c>
      <c r="L40" s="36"/>
      <c r="M40" s="36"/>
      <c r="N40" s="83"/>
      <c r="O40" s="83"/>
      <c r="P40" s="36"/>
      <c r="Q40" s="90">
        <v>0</v>
      </c>
      <c r="R40" s="366">
        <f>'Table 3B Raw  '!E38</f>
        <v>0</v>
      </c>
      <c r="S40" s="630">
        <f t="shared" si="1"/>
        <v>0</v>
      </c>
      <c r="T40" s="636"/>
      <c r="U40" s="423">
        <f t="shared" si="2"/>
        <v>0</v>
      </c>
      <c r="V40" s="36"/>
    </row>
    <row r="41" spans="1:22" ht="16.8" customHeight="1">
      <c r="A41" s="39" t="s">
        <v>30</v>
      </c>
      <c r="B41" s="423"/>
      <c r="C41" s="623"/>
      <c r="D41" s="624"/>
      <c r="E41" s="557">
        <v>0</v>
      </c>
      <c r="F41" s="36">
        <v>0</v>
      </c>
      <c r="G41" s="83">
        <v>0</v>
      </c>
      <c r="H41" s="83">
        <v>0</v>
      </c>
      <c r="I41" s="36">
        <v>0</v>
      </c>
      <c r="J41" s="36">
        <v>0</v>
      </c>
      <c r="K41" s="36">
        <f t="shared" si="0"/>
        <v>0</v>
      </c>
      <c r="L41" s="36"/>
      <c r="M41" s="36"/>
      <c r="N41" s="83"/>
      <c r="O41" s="83"/>
      <c r="P41" s="36"/>
      <c r="Q41" s="90">
        <v>0</v>
      </c>
      <c r="R41" s="366">
        <f>'Table 3B Raw  '!E39</f>
        <v>0</v>
      </c>
      <c r="S41" s="630">
        <f t="shared" si="1"/>
        <v>0</v>
      </c>
      <c r="T41" s="636"/>
      <c r="U41" s="423">
        <f t="shared" si="2"/>
        <v>0</v>
      </c>
      <c r="V41" s="36"/>
    </row>
    <row r="42" spans="1:22" ht="16.8" customHeight="1">
      <c r="A42" s="39" t="s">
        <v>31</v>
      </c>
      <c r="B42" s="423">
        <v>19723</v>
      </c>
      <c r="C42" s="623"/>
      <c r="D42" s="624"/>
      <c r="E42" s="557">
        <v>0</v>
      </c>
      <c r="F42" s="36">
        <v>0</v>
      </c>
      <c r="G42" s="83">
        <v>0</v>
      </c>
      <c r="H42" s="83">
        <v>0</v>
      </c>
      <c r="I42" s="36">
        <v>0</v>
      </c>
      <c r="J42" s="36">
        <v>0</v>
      </c>
      <c r="K42" s="36">
        <f t="shared" si="0"/>
        <v>0</v>
      </c>
      <c r="L42" s="36"/>
      <c r="M42" s="36"/>
      <c r="N42" s="83"/>
      <c r="O42" s="83"/>
      <c r="P42" s="36"/>
      <c r="Q42" s="90">
        <v>0</v>
      </c>
      <c r="R42" s="366">
        <f>'Table 3B Raw  '!E40</f>
        <v>19190</v>
      </c>
      <c r="S42" s="630">
        <f t="shared" si="1"/>
        <v>19190</v>
      </c>
      <c r="T42" s="637"/>
      <c r="U42" s="423">
        <f t="shared" si="2"/>
        <v>19723</v>
      </c>
      <c r="V42" s="36"/>
    </row>
    <row r="43" spans="1:22" ht="16.8" customHeight="1">
      <c r="A43" s="39" t="s">
        <v>32</v>
      </c>
      <c r="B43" s="423"/>
      <c r="C43" s="623"/>
      <c r="D43" s="624"/>
      <c r="E43" s="557">
        <v>0</v>
      </c>
      <c r="F43" s="36">
        <v>0</v>
      </c>
      <c r="G43" s="83">
        <v>0</v>
      </c>
      <c r="H43" s="83">
        <v>0</v>
      </c>
      <c r="I43" s="36">
        <v>0</v>
      </c>
      <c r="J43" s="36">
        <v>0</v>
      </c>
      <c r="K43" s="36">
        <f t="shared" si="0"/>
        <v>0</v>
      </c>
      <c r="L43" s="36"/>
      <c r="M43" s="36"/>
      <c r="N43" s="83"/>
      <c r="O43" s="83"/>
      <c r="P43" s="36"/>
      <c r="Q43" s="90">
        <v>0</v>
      </c>
      <c r="R43" s="366">
        <f>'Table 3B Raw  '!E41</f>
        <v>0</v>
      </c>
      <c r="S43" s="630">
        <f t="shared" si="1"/>
        <v>0</v>
      </c>
      <c r="T43" s="636"/>
      <c r="U43" s="423">
        <f t="shared" si="2"/>
        <v>0</v>
      </c>
      <c r="V43" s="36"/>
    </row>
    <row r="44" spans="1:22" ht="16.8" customHeight="1">
      <c r="A44" s="39" t="s">
        <v>33</v>
      </c>
      <c r="B44" s="423"/>
      <c r="C44" s="623"/>
      <c r="D44" s="624"/>
      <c r="E44" s="557">
        <v>0</v>
      </c>
      <c r="F44" s="36">
        <v>0</v>
      </c>
      <c r="G44" s="83">
        <v>0</v>
      </c>
      <c r="H44" s="83">
        <v>0</v>
      </c>
      <c r="I44" s="36">
        <v>0</v>
      </c>
      <c r="J44" s="36">
        <v>0</v>
      </c>
      <c r="K44" s="36">
        <f t="shared" si="0"/>
        <v>0</v>
      </c>
      <c r="L44" s="36"/>
      <c r="M44" s="36"/>
      <c r="N44" s="83"/>
      <c r="O44" s="83"/>
      <c r="P44" s="36"/>
      <c r="Q44" s="90">
        <v>0</v>
      </c>
      <c r="R44" s="366">
        <f>'Table 3B Raw  '!E42</f>
        <v>500</v>
      </c>
      <c r="S44" s="630">
        <f t="shared" si="1"/>
        <v>500</v>
      </c>
      <c r="T44" s="636"/>
      <c r="U44" s="423">
        <f t="shared" si="2"/>
        <v>0</v>
      </c>
      <c r="V44" s="36"/>
    </row>
    <row r="45" spans="1:22" ht="16.8" customHeight="1">
      <c r="A45" s="39" t="s">
        <v>34</v>
      </c>
      <c r="B45" s="423">
        <v>5729</v>
      </c>
      <c r="C45" s="623"/>
      <c r="D45" s="624"/>
      <c r="E45" s="557">
        <v>12910</v>
      </c>
      <c r="F45" s="36">
        <v>0</v>
      </c>
      <c r="G45" s="83">
        <v>0</v>
      </c>
      <c r="H45" s="83">
        <v>0</v>
      </c>
      <c r="I45" s="36">
        <v>0</v>
      </c>
      <c r="J45" s="36">
        <v>0</v>
      </c>
      <c r="K45" s="36">
        <f t="shared" si="0"/>
        <v>0</v>
      </c>
      <c r="L45" s="36"/>
      <c r="M45" s="36"/>
      <c r="N45" s="83"/>
      <c r="O45" s="83"/>
      <c r="P45" s="36"/>
      <c r="Q45" s="424">
        <v>12910</v>
      </c>
      <c r="R45" s="366">
        <f>'Table 3B Raw  '!E43</f>
        <v>16449</v>
      </c>
      <c r="S45" s="630">
        <f t="shared" si="1"/>
        <v>3539</v>
      </c>
      <c r="T45" s="636"/>
      <c r="U45" s="423">
        <f t="shared" si="2"/>
        <v>18639</v>
      </c>
      <c r="V45" s="36"/>
    </row>
    <row r="46" spans="1:22" ht="16.8" customHeight="1">
      <c r="A46" s="39"/>
      <c r="B46" s="423"/>
      <c r="C46" s="623"/>
      <c r="D46" s="625"/>
      <c r="E46" s="559"/>
      <c r="F46" s="36"/>
      <c r="G46" s="36"/>
      <c r="H46" s="36"/>
      <c r="I46" s="36"/>
      <c r="J46" s="36"/>
      <c r="K46" s="36"/>
      <c r="L46" s="36"/>
      <c r="M46" s="36"/>
      <c r="N46" s="36"/>
      <c r="O46" s="38"/>
      <c r="P46" s="38"/>
      <c r="Q46" s="90"/>
      <c r="R46" s="423"/>
      <c r="S46" s="630"/>
      <c r="T46" s="425"/>
      <c r="U46" s="423">
        <f t="shared" si="2"/>
        <v>0</v>
      </c>
      <c r="V46" s="36"/>
    </row>
    <row r="47" spans="1:22" ht="16.8" customHeight="1">
      <c r="A47" s="427" t="s">
        <v>35</v>
      </c>
      <c r="B47" s="556">
        <f t="shared" ref="B47:K47" si="3">SUM(B6:B46)</f>
        <v>125057</v>
      </c>
      <c r="C47" s="626">
        <f t="shared" si="3"/>
        <v>8989</v>
      </c>
      <c r="D47" s="626">
        <f t="shared" si="3"/>
        <v>25842</v>
      </c>
      <c r="E47" s="428">
        <f t="shared" si="3"/>
        <v>91450</v>
      </c>
      <c r="F47" s="429">
        <f t="shared" si="3"/>
        <v>52472</v>
      </c>
      <c r="G47" s="429">
        <f t="shared" si="3"/>
        <v>160416</v>
      </c>
      <c r="H47" s="429">
        <f t="shared" si="3"/>
        <v>84698</v>
      </c>
      <c r="I47" s="429">
        <f t="shared" si="3"/>
        <v>50808</v>
      </c>
      <c r="J47" s="429">
        <f t="shared" si="3"/>
        <v>65437</v>
      </c>
      <c r="K47" s="429">
        <f t="shared" si="3"/>
        <v>69875</v>
      </c>
      <c r="L47" s="429"/>
      <c r="M47" s="429"/>
      <c r="N47" s="429"/>
      <c r="O47" s="429"/>
      <c r="P47" s="429"/>
      <c r="Q47" s="430">
        <f>SUM(Q6:Q46)</f>
        <v>575156</v>
      </c>
      <c r="R47" s="430">
        <f>SUM(R6:R45)</f>
        <v>1117195</v>
      </c>
      <c r="S47" s="631">
        <f>SUM(S6:S45)</f>
        <v>542039</v>
      </c>
      <c r="T47" s="631">
        <v>120000</v>
      </c>
      <c r="U47" s="431">
        <f>SUM(U6:U46)</f>
        <v>735044</v>
      </c>
      <c r="V47" s="36"/>
    </row>
    <row r="48" spans="1:22" ht="13.8">
      <c r="A48" s="25"/>
      <c r="B48" s="25"/>
      <c r="C48" s="87"/>
      <c r="D48" s="87"/>
      <c r="E48" s="36"/>
      <c r="F48" s="36"/>
      <c r="G48" s="36"/>
      <c r="H48" s="36"/>
      <c r="I48" s="36"/>
      <c r="J48" s="25"/>
      <c r="K48" s="25"/>
      <c r="L48" s="25"/>
      <c r="M48" s="25"/>
      <c r="N48" s="25"/>
      <c r="O48" s="25"/>
      <c r="P48" s="36"/>
      <c r="Q48" s="36"/>
      <c r="R48" s="36"/>
      <c r="S48" s="632"/>
      <c r="T48" s="36"/>
      <c r="U48" s="36"/>
      <c r="V48" s="36"/>
    </row>
    <row r="49" spans="1:22" ht="13.8">
      <c r="A49" s="669" t="s">
        <v>140</v>
      </c>
      <c r="B49" s="669"/>
      <c r="C49" s="669"/>
      <c r="D49" s="669"/>
      <c r="E49" s="669"/>
      <c r="F49" s="669"/>
      <c r="G49" s="669"/>
      <c r="H49" s="669"/>
      <c r="I49" s="669"/>
      <c r="J49" s="669"/>
      <c r="K49" s="669"/>
      <c r="L49" s="669"/>
      <c r="M49" s="669"/>
      <c r="N49" s="669"/>
      <c r="O49" s="669"/>
      <c r="P49" s="25"/>
      <c r="Q49" s="371"/>
      <c r="R49" s="36"/>
      <c r="S49" s="633"/>
      <c r="T49" s="36"/>
      <c r="U49" s="13"/>
      <c r="V49" s="13"/>
    </row>
    <row r="50" spans="1:22" ht="13.8">
      <c r="A50" s="669" t="s">
        <v>284</v>
      </c>
      <c r="B50" s="669"/>
      <c r="C50" s="669"/>
      <c r="D50" s="669"/>
      <c r="E50" s="669"/>
      <c r="F50" s="669"/>
      <c r="G50" s="669"/>
      <c r="H50" s="669"/>
      <c r="I50" s="669"/>
      <c r="J50" s="669"/>
      <c r="K50" s="669"/>
      <c r="L50" s="669"/>
      <c r="M50" s="669"/>
      <c r="N50" s="669"/>
      <c r="O50" s="669"/>
      <c r="P50" s="669"/>
      <c r="Q50" s="669"/>
      <c r="R50" s="669"/>
      <c r="S50" s="669"/>
      <c r="T50" s="669"/>
      <c r="U50" s="669"/>
      <c r="V50" s="134"/>
    </row>
    <row r="51" spans="1:22" ht="13.8">
      <c r="A51" s="669" t="s">
        <v>218</v>
      </c>
      <c r="B51" s="669"/>
      <c r="C51" s="669"/>
      <c r="D51" s="669"/>
      <c r="E51" s="669"/>
      <c r="F51" s="669"/>
      <c r="G51" s="669"/>
      <c r="H51" s="669"/>
      <c r="I51" s="669"/>
      <c r="J51" s="669"/>
      <c r="K51" s="669"/>
      <c r="L51" s="669"/>
      <c r="M51" s="669"/>
      <c r="N51" s="669"/>
      <c r="O51" s="669"/>
      <c r="P51" s="669"/>
      <c r="Q51" s="83"/>
      <c r="R51" s="36"/>
      <c r="S51" s="634"/>
      <c r="T51" s="432"/>
      <c r="U51" s="476"/>
      <c r="V51" s="476"/>
    </row>
    <row r="52" spans="1:22" ht="13.8">
      <c r="A52" s="669" t="s">
        <v>149</v>
      </c>
      <c r="B52" s="669"/>
      <c r="C52" s="669"/>
      <c r="D52" s="669"/>
    </row>
    <row r="58" spans="1:22" ht="15">
      <c r="A58" s="617"/>
    </row>
  </sheetData>
  <mergeCells count="8">
    <mergeCell ref="A52:D52"/>
    <mergeCell ref="A51:P51"/>
    <mergeCell ref="B2:D2"/>
    <mergeCell ref="Q2:T2"/>
    <mergeCell ref="U2:U3"/>
    <mergeCell ref="E4:P4"/>
    <mergeCell ref="A49:O49"/>
    <mergeCell ref="A50:U50"/>
  </mergeCells>
  <pageMargins left="0.2" right="0.25" top="0.75" bottom="0.75" header="0.3" footer="0.3"/>
  <pageSetup scale="57" orientation="landscape" r:id="rId1"/>
  <ignoredErrors>
    <ignoredError sqref="K6 K12:K4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17B3-B95F-48EB-86D3-CD96D084E7D4}">
  <sheetPr codeName="Sheet14">
    <pageSetUpPr fitToPage="1"/>
  </sheetPr>
  <dimension ref="A1:F46"/>
  <sheetViews>
    <sheetView zoomScaleNormal="100" workbookViewId="0">
      <selection activeCell="J10" sqref="J10"/>
    </sheetView>
  </sheetViews>
  <sheetFormatPr defaultColWidth="9.109375" defaultRowHeight="13.2"/>
  <cols>
    <col min="1" max="1" width="26.88671875" style="26" customWidth="1"/>
    <col min="2" max="2" width="32.44140625" style="26" customWidth="1"/>
    <col min="3" max="3" width="32.21875" style="26" customWidth="1"/>
    <col min="4" max="4" width="29.88671875" style="26" customWidth="1"/>
    <col min="5" max="5" width="34.44140625" style="26" customWidth="1"/>
    <col min="6" max="6" width="13.21875" style="26" customWidth="1"/>
    <col min="7" max="16384" width="9.109375" style="26"/>
  </cols>
  <sheetData>
    <row r="1" spans="1:6" ht="15.6">
      <c r="A1" s="433" t="s">
        <v>274</v>
      </c>
      <c r="B1" s="433"/>
      <c r="C1" s="433"/>
      <c r="D1" s="433"/>
      <c r="E1" s="433"/>
    </row>
    <row r="2" spans="1:6" ht="24" customHeight="1">
      <c r="A2" s="434" t="s">
        <v>95</v>
      </c>
      <c r="B2" s="435" t="s">
        <v>337</v>
      </c>
      <c r="C2" s="435" t="s">
        <v>228</v>
      </c>
      <c r="D2" s="435" t="s">
        <v>229</v>
      </c>
      <c r="E2" s="435" t="s">
        <v>338</v>
      </c>
    </row>
    <row r="3" spans="1:6" ht="23.4" customHeight="1">
      <c r="A3" s="436"/>
      <c r="B3" s="679" t="s">
        <v>38</v>
      </c>
      <c r="C3" s="680"/>
      <c r="D3" s="680"/>
      <c r="E3" s="681"/>
    </row>
    <row r="4" spans="1:6" ht="15" customHeight="1">
      <c r="A4" s="437" t="s">
        <v>0</v>
      </c>
      <c r="B4" s="604">
        <v>46260</v>
      </c>
      <c r="C4" s="605"/>
      <c r="D4" s="439">
        <v>12682</v>
      </c>
      <c r="E4" s="438">
        <f>+B4-C4+D4</f>
        <v>58942</v>
      </c>
    </row>
    <row r="5" spans="1:6" ht="15" customHeight="1">
      <c r="A5" s="161" t="s">
        <v>96</v>
      </c>
      <c r="B5" s="604">
        <v>89293</v>
      </c>
      <c r="C5" s="605"/>
      <c r="D5" s="439">
        <v>24479</v>
      </c>
      <c r="E5" s="438">
        <f t="shared" ref="E5:E43" si="0">+B5-C5+D5</f>
        <v>113772</v>
      </c>
    </row>
    <row r="6" spans="1:6" ht="15" customHeight="1">
      <c r="A6" s="161" t="s">
        <v>1</v>
      </c>
      <c r="B6" s="604">
        <v>7531</v>
      </c>
      <c r="C6" s="606">
        <v>1000</v>
      </c>
      <c r="D6" s="439">
        <v>500</v>
      </c>
      <c r="E6" s="438">
        <f t="shared" si="0"/>
        <v>7031</v>
      </c>
    </row>
    <row r="7" spans="1:6" ht="15" customHeight="1">
      <c r="A7" s="161" t="s">
        <v>2</v>
      </c>
      <c r="B7" s="604">
        <v>11834</v>
      </c>
      <c r="C7" s="605"/>
      <c r="D7" s="439">
        <v>3244</v>
      </c>
      <c r="E7" s="438">
        <f t="shared" si="0"/>
        <v>15078</v>
      </c>
    </row>
    <row r="8" spans="1:6" ht="15" customHeight="1">
      <c r="A8" s="161" t="s">
        <v>3</v>
      </c>
      <c r="B8" s="604">
        <v>8606</v>
      </c>
      <c r="C8" s="605"/>
      <c r="D8" s="439">
        <v>2360</v>
      </c>
      <c r="E8" s="438">
        <f t="shared" si="0"/>
        <v>10966</v>
      </c>
    </row>
    <row r="9" spans="1:6" ht="15" customHeight="1">
      <c r="A9" s="161" t="s">
        <v>37</v>
      </c>
      <c r="B9" s="604">
        <v>155993</v>
      </c>
      <c r="C9" s="605"/>
      <c r="D9" s="439">
        <v>42765</v>
      </c>
      <c r="E9" s="438">
        <f t="shared" si="0"/>
        <v>198758</v>
      </c>
      <c r="F9" s="512"/>
    </row>
    <row r="10" spans="1:6" ht="15" customHeight="1">
      <c r="A10" s="161" t="s">
        <v>4</v>
      </c>
      <c r="B10" s="604">
        <v>25819</v>
      </c>
      <c r="C10" s="605"/>
      <c r="D10" s="439">
        <v>7078</v>
      </c>
      <c r="E10" s="438">
        <f t="shared" si="0"/>
        <v>32897</v>
      </c>
    </row>
    <row r="11" spans="1:6" ht="15" customHeight="1">
      <c r="A11" s="161" t="s">
        <v>5</v>
      </c>
      <c r="B11" s="604">
        <v>7258</v>
      </c>
      <c r="C11" s="606">
        <v>7258</v>
      </c>
      <c r="D11" s="439">
        <v>0</v>
      </c>
      <c r="E11" s="438">
        <f t="shared" si="0"/>
        <v>0</v>
      </c>
    </row>
    <row r="12" spans="1:6" ht="15" customHeight="1">
      <c r="A12" s="161" t="s">
        <v>6</v>
      </c>
      <c r="B12" s="604">
        <v>16137</v>
      </c>
      <c r="C12" s="605"/>
      <c r="D12" s="439">
        <v>4424</v>
      </c>
      <c r="E12" s="438">
        <f t="shared" si="0"/>
        <v>20561</v>
      </c>
    </row>
    <row r="13" spans="1:6" ht="15" customHeight="1">
      <c r="A13" s="161" t="s">
        <v>7</v>
      </c>
      <c r="B13" s="604">
        <v>7258</v>
      </c>
      <c r="C13" s="606">
        <v>7258</v>
      </c>
      <c r="D13" s="439">
        <v>0</v>
      </c>
      <c r="E13" s="438">
        <f t="shared" si="0"/>
        <v>0</v>
      </c>
    </row>
    <row r="14" spans="1:6" ht="15" customHeight="1">
      <c r="A14" s="161" t="s">
        <v>8</v>
      </c>
      <c r="B14" s="604">
        <v>189343</v>
      </c>
      <c r="C14" s="605"/>
      <c r="D14" s="439">
        <v>40000</v>
      </c>
      <c r="E14" s="438">
        <f t="shared" si="0"/>
        <v>229343</v>
      </c>
    </row>
    <row r="15" spans="1:6" ht="15" customHeight="1">
      <c r="A15" s="161" t="s">
        <v>9</v>
      </c>
      <c r="B15" s="604">
        <v>11834</v>
      </c>
      <c r="C15" s="605"/>
      <c r="D15" s="439">
        <v>3244</v>
      </c>
      <c r="E15" s="438">
        <f t="shared" si="0"/>
        <v>15078</v>
      </c>
    </row>
    <row r="16" spans="1:6" ht="15" customHeight="1">
      <c r="A16" s="161" t="s">
        <v>10</v>
      </c>
      <c r="B16" s="604">
        <v>27971</v>
      </c>
      <c r="C16" s="605"/>
      <c r="D16" s="439">
        <v>7668</v>
      </c>
      <c r="E16" s="438">
        <f t="shared" si="0"/>
        <v>35639</v>
      </c>
    </row>
    <row r="17" spans="1:5" ht="15" customHeight="1">
      <c r="A17" s="161" t="s">
        <v>146</v>
      </c>
      <c r="B17" s="604">
        <v>17213</v>
      </c>
      <c r="C17" s="605"/>
      <c r="D17" s="439">
        <v>4719</v>
      </c>
      <c r="E17" s="438">
        <f t="shared" si="0"/>
        <v>21932</v>
      </c>
    </row>
    <row r="18" spans="1:5" ht="15" customHeight="1">
      <c r="A18" s="161" t="s">
        <v>11</v>
      </c>
      <c r="B18" s="604">
        <v>9682</v>
      </c>
      <c r="C18" s="605"/>
      <c r="D18" s="439">
        <v>2654</v>
      </c>
      <c r="E18" s="438">
        <f t="shared" si="0"/>
        <v>12336</v>
      </c>
    </row>
    <row r="19" spans="1:5" ht="15" customHeight="1">
      <c r="A19" s="161" t="s">
        <v>12</v>
      </c>
      <c r="B19" s="604">
        <v>7258</v>
      </c>
      <c r="C19" s="606">
        <v>7258</v>
      </c>
      <c r="D19" s="439">
        <v>0</v>
      </c>
      <c r="E19" s="438">
        <f t="shared" si="0"/>
        <v>0</v>
      </c>
    </row>
    <row r="20" spans="1:5" ht="15" customHeight="1">
      <c r="A20" s="161" t="s">
        <v>13</v>
      </c>
      <c r="B20" s="604">
        <v>51639</v>
      </c>
      <c r="C20" s="605"/>
      <c r="D20" s="439">
        <v>14157</v>
      </c>
      <c r="E20" s="438">
        <f t="shared" si="0"/>
        <v>65796</v>
      </c>
    </row>
    <row r="21" spans="1:5" ht="15" customHeight="1">
      <c r="A21" s="161" t="s">
        <v>14</v>
      </c>
      <c r="B21" s="604">
        <v>12910</v>
      </c>
      <c r="C21" s="605"/>
      <c r="D21" s="439">
        <v>3539</v>
      </c>
      <c r="E21" s="438">
        <f t="shared" si="0"/>
        <v>16449</v>
      </c>
    </row>
    <row r="22" spans="1:5" ht="15" customHeight="1">
      <c r="A22" s="161" t="s">
        <v>15</v>
      </c>
      <c r="B22" s="604">
        <v>7258</v>
      </c>
      <c r="C22" s="606">
        <v>7258</v>
      </c>
      <c r="D22" s="439">
        <v>0</v>
      </c>
      <c r="E22" s="438">
        <f t="shared" si="0"/>
        <v>0</v>
      </c>
    </row>
    <row r="23" spans="1:5" ht="15" customHeight="1">
      <c r="A23" s="161" t="s">
        <v>16</v>
      </c>
      <c r="B23" s="604">
        <v>10758</v>
      </c>
      <c r="C23" s="605"/>
      <c r="D23" s="439">
        <v>2949</v>
      </c>
      <c r="E23" s="438">
        <f t="shared" si="0"/>
        <v>13707</v>
      </c>
    </row>
    <row r="24" spans="1:5" ht="15" customHeight="1">
      <c r="A24" s="161" t="s">
        <v>17</v>
      </c>
      <c r="B24" s="604">
        <v>8606</v>
      </c>
      <c r="C24" s="605"/>
      <c r="D24" s="439">
        <v>2360</v>
      </c>
      <c r="E24" s="438">
        <f t="shared" si="0"/>
        <v>10966</v>
      </c>
    </row>
    <row r="25" spans="1:5" ht="15" customHeight="1">
      <c r="A25" s="161" t="s">
        <v>18</v>
      </c>
      <c r="B25" s="604">
        <v>11834</v>
      </c>
      <c r="C25" s="605"/>
      <c r="D25" s="439">
        <v>0</v>
      </c>
      <c r="E25" s="438">
        <f t="shared" si="0"/>
        <v>11834</v>
      </c>
    </row>
    <row r="26" spans="1:5" ht="15" customHeight="1">
      <c r="A26" s="161" t="s">
        <v>19</v>
      </c>
      <c r="B26" s="604">
        <v>7258</v>
      </c>
      <c r="C26" s="606">
        <v>7258</v>
      </c>
      <c r="D26" s="439">
        <v>0</v>
      </c>
      <c r="E26" s="438">
        <f t="shared" si="0"/>
        <v>0</v>
      </c>
    </row>
    <row r="27" spans="1:5" ht="15" customHeight="1">
      <c r="A27" s="161" t="s">
        <v>20</v>
      </c>
      <c r="B27" s="604">
        <v>10758</v>
      </c>
      <c r="C27" s="605"/>
      <c r="D27" s="439">
        <v>2949</v>
      </c>
      <c r="E27" s="438">
        <f t="shared" si="0"/>
        <v>13707</v>
      </c>
    </row>
    <row r="28" spans="1:5" ht="15" customHeight="1">
      <c r="A28" s="161" t="s">
        <v>21</v>
      </c>
      <c r="B28" s="604">
        <v>12910</v>
      </c>
      <c r="C28" s="605"/>
      <c r="D28" s="439">
        <v>3539</v>
      </c>
      <c r="E28" s="438">
        <f t="shared" si="0"/>
        <v>16449</v>
      </c>
    </row>
    <row r="29" spans="1:5" ht="15" customHeight="1">
      <c r="A29" s="161" t="s">
        <v>36</v>
      </c>
      <c r="B29" s="604">
        <v>7258</v>
      </c>
      <c r="C29" s="605"/>
      <c r="D29" s="439">
        <v>0</v>
      </c>
      <c r="E29" s="438">
        <f t="shared" si="0"/>
        <v>7258</v>
      </c>
    </row>
    <row r="30" spans="1:5" ht="15" customHeight="1">
      <c r="A30" s="161" t="s">
        <v>22</v>
      </c>
      <c r="B30" s="604">
        <v>13986</v>
      </c>
      <c r="C30" s="605"/>
      <c r="D30" s="439">
        <v>3834</v>
      </c>
      <c r="E30" s="438">
        <f t="shared" si="0"/>
        <v>17820</v>
      </c>
    </row>
    <row r="31" spans="1:5" ht="15" customHeight="1">
      <c r="A31" s="161" t="s">
        <v>23</v>
      </c>
      <c r="B31" s="438">
        <v>0</v>
      </c>
      <c r="C31" s="605"/>
      <c r="D31" s="439">
        <v>0</v>
      </c>
      <c r="E31" s="438">
        <f t="shared" si="0"/>
        <v>0</v>
      </c>
    </row>
    <row r="32" spans="1:5" ht="15" customHeight="1">
      <c r="A32" s="161" t="s">
        <v>24</v>
      </c>
      <c r="B32" s="604">
        <v>31199</v>
      </c>
      <c r="C32" s="605"/>
      <c r="D32" s="439">
        <v>8553</v>
      </c>
      <c r="E32" s="438">
        <f t="shared" si="0"/>
        <v>39752</v>
      </c>
    </row>
    <row r="33" spans="1:5" ht="15" customHeight="1">
      <c r="A33" s="161" t="s">
        <v>25</v>
      </c>
      <c r="B33" s="604">
        <v>7258</v>
      </c>
      <c r="C33" s="606">
        <v>7258</v>
      </c>
      <c r="D33" s="439">
        <v>0</v>
      </c>
      <c r="E33" s="438">
        <f t="shared" si="0"/>
        <v>0</v>
      </c>
    </row>
    <row r="34" spans="1:5" ht="15" customHeight="1">
      <c r="A34" s="161" t="s">
        <v>43</v>
      </c>
      <c r="B34" s="604">
        <v>7258</v>
      </c>
      <c r="C34" s="605"/>
      <c r="D34" s="439">
        <v>0</v>
      </c>
      <c r="E34" s="438">
        <f t="shared" si="0"/>
        <v>7258</v>
      </c>
    </row>
    <row r="35" spans="1:5" ht="15" customHeight="1">
      <c r="A35" s="161" t="s">
        <v>26</v>
      </c>
      <c r="B35" s="604">
        <v>44108</v>
      </c>
      <c r="C35" s="605"/>
      <c r="D35" s="439">
        <v>12092</v>
      </c>
      <c r="E35" s="438">
        <f t="shared" si="0"/>
        <v>56200</v>
      </c>
    </row>
    <row r="36" spans="1:5" ht="15" customHeight="1">
      <c r="A36" s="161" t="s">
        <v>186</v>
      </c>
      <c r="B36" s="604">
        <v>145235</v>
      </c>
      <c r="C36" s="606">
        <v>145235</v>
      </c>
      <c r="D36" s="439">
        <v>0</v>
      </c>
      <c r="E36" s="438">
        <f t="shared" si="0"/>
        <v>0</v>
      </c>
    </row>
    <row r="37" spans="1:5" ht="15" customHeight="1">
      <c r="A37" s="161" t="s">
        <v>28</v>
      </c>
      <c r="B37" s="604">
        <v>24744</v>
      </c>
      <c r="C37" s="605"/>
      <c r="D37" s="439">
        <v>6783</v>
      </c>
      <c r="E37" s="438">
        <f t="shared" si="0"/>
        <v>31527</v>
      </c>
    </row>
    <row r="38" spans="1:5" ht="15" customHeight="1">
      <c r="A38" s="161" t="s">
        <v>191</v>
      </c>
      <c r="B38" s="604">
        <v>7258</v>
      </c>
      <c r="C38" s="606">
        <v>7258</v>
      </c>
      <c r="D38" s="439">
        <v>0</v>
      </c>
      <c r="E38" s="438">
        <f t="shared" si="0"/>
        <v>0</v>
      </c>
    </row>
    <row r="39" spans="1:5" ht="15" customHeight="1">
      <c r="A39" s="161" t="s">
        <v>30</v>
      </c>
      <c r="B39" s="604">
        <v>12910</v>
      </c>
      <c r="C39" s="606">
        <v>12910</v>
      </c>
      <c r="D39" s="439">
        <v>0</v>
      </c>
      <c r="E39" s="438">
        <f t="shared" si="0"/>
        <v>0</v>
      </c>
    </row>
    <row r="40" spans="1:5" ht="15" customHeight="1">
      <c r="A40" s="161" t="s">
        <v>31</v>
      </c>
      <c r="B40" s="604">
        <v>15061</v>
      </c>
      <c r="C40" s="605"/>
      <c r="D40" s="439">
        <v>4129</v>
      </c>
      <c r="E40" s="438">
        <f t="shared" si="0"/>
        <v>19190</v>
      </c>
    </row>
    <row r="41" spans="1:5" ht="15" customHeight="1">
      <c r="A41" s="161" t="s">
        <v>32</v>
      </c>
      <c r="B41" s="604">
        <v>7531</v>
      </c>
      <c r="C41" s="606">
        <v>7531</v>
      </c>
      <c r="D41" s="439">
        <v>0</v>
      </c>
      <c r="E41" s="438">
        <f t="shared" si="0"/>
        <v>0</v>
      </c>
    </row>
    <row r="42" spans="1:5" ht="15" customHeight="1">
      <c r="A42" s="161" t="s">
        <v>33</v>
      </c>
      <c r="B42" s="604">
        <v>7258</v>
      </c>
      <c r="C42" s="606">
        <v>6758</v>
      </c>
      <c r="D42" s="439">
        <v>0</v>
      </c>
      <c r="E42" s="438">
        <f t="shared" si="0"/>
        <v>500</v>
      </c>
    </row>
    <row r="43" spans="1:5" ht="15" customHeight="1">
      <c r="A43" s="440" t="s">
        <v>34</v>
      </c>
      <c r="B43" s="607">
        <v>12910</v>
      </c>
      <c r="C43" s="608"/>
      <c r="D43" s="439">
        <v>3539</v>
      </c>
      <c r="E43" s="438">
        <f t="shared" si="0"/>
        <v>16449</v>
      </c>
    </row>
    <row r="44" spans="1:5" ht="13.8">
      <c r="A44" s="441" t="s">
        <v>35</v>
      </c>
      <c r="B44" s="442">
        <f>SUM(B4:B43)</f>
        <v>1117195</v>
      </c>
      <c r="C44" s="442">
        <f>SUM(C4:C43)</f>
        <v>224240</v>
      </c>
      <c r="D44" s="442">
        <f>SUM(D4:D43)</f>
        <v>224240</v>
      </c>
      <c r="E44" s="442">
        <f>SUM(E4:E43)</f>
        <v>1117195</v>
      </c>
    </row>
    <row r="45" spans="1:5">
      <c r="A45" s="105"/>
      <c r="B45" s="105"/>
      <c r="C45" s="105"/>
      <c r="D45" s="105"/>
      <c r="E45" s="105"/>
    </row>
    <row r="46" spans="1:5" s="132" customFormat="1" ht="15.6" customHeight="1">
      <c r="A46" s="443" t="s">
        <v>339</v>
      </c>
      <c r="B46" s="443"/>
      <c r="C46" s="443"/>
      <c r="D46" s="443"/>
      <c r="E46" s="443"/>
    </row>
  </sheetData>
  <mergeCells count="1">
    <mergeCell ref="B3:E3"/>
  </mergeCells>
  <phoneticPr fontId="122" type="noConversion"/>
  <pageMargins left="0.25" right="0.25" top="1" bottom="0.17" header="0.17" footer="0.17"/>
  <pageSetup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6"/>
  <sheetViews>
    <sheetView showGridLines="0" zoomScaleNormal="100" workbookViewId="0">
      <selection activeCell="M23" sqref="M23"/>
    </sheetView>
  </sheetViews>
  <sheetFormatPr defaultRowHeight="13.2"/>
  <cols>
    <col min="1" max="1" width="25.88671875" customWidth="1"/>
    <col min="2" max="2" width="13.6640625" customWidth="1"/>
    <col min="3" max="13" width="11.21875" customWidth="1"/>
    <col min="14" max="14" width="11.33203125" customWidth="1"/>
    <col min="15" max="15" width="8.44140625" customWidth="1"/>
    <col min="16" max="16" width="10" customWidth="1"/>
  </cols>
  <sheetData>
    <row r="1" spans="1:16" s="14" customFormat="1" ht="18.75" customHeight="1">
      <c r="A1" s="137" t="s">
        <v>275</v>
      </c>
      <c r="B1" s="137"/>
      <c r="C1" s="137"/>
      <c r="D1" s="137"/>
      <c r="E1" s="137"/>
      <c r="F1" s="137"/>
      <c r="G1" s="137"/>
      <c r="H1" s="137"/>
      <c r="I1" s="137"/>
      <c r="J1" s="137"/>
      <c r="K1" s="137"/>
      <c r="L1" s="137"/>
      <c r="M1" s="137"/>
      <c r="N1" s="137"/>
      <c r="O1" s="137"/>
      <c r="P1" s="137"/>
    </row>
    <row r="2" spans="1:16" s="14" customFormat="1" ht="18" customHeight="1">
      <c r="A2" s="282"/>
      <c r="B2" s="59" t="s">
        <v>225</v>
      </c>
      <c r="C2" s="59" t="s">
        <v>257</v>
      </c>
      <c r="D2" s="59" t="s">
        <v>258</v>
      </c>
      <c r="E2" s="59" t="s">
        <v>268</v>
      </c>
      <c r="F2" s="59" t="s">
        <v>261</v>
      </c>
      <c r="G2" s="59" t="s">
        <v>269</v>
      </c>
      <c r="H2" s="59" t="s">
        <v>270</v>
      </c>
      <c r="I2" s="59" t="s">
        <v>262</v>
      </c>
      <c r="J2" s="59" t="s">
        <v>271</v>
      </c>
      <c r="K2" s="59" t="s">
        <v>264</v>
      </c>
      <c r="L2" s="59" t="s">
        <v>265</v>
      </c>
      <c r="M2" s="60" t="s">
        <v>266</v>
      </c>
      <c r="N2" s="685" t="s">
        <v>286</v>
      </c>
      <c r="O2" s="686"/>
      <c r="P2" s="687"/>
    </row>
    <row r="3" spans="1:16" s="16" customFormat="1" ht="32.25" customHeight="1">
      <c r="A3" s="349"/>
      <c r="B3" s="518">
        <v>44865</v>
      </c>
      <c r="C3" s="519">
        <v>44893</v>
      </c>
      <c r="D3" s="519">
        <v>44926</v>
      </c>
      <c r="E3" s="519">
        <v>44956</v>
      </c>
      <c r="F3" s="519">
        <v>44984</v>
      </c>
      <c r="G3" s="519">
        <v>45019</v>
      </c>
      <c r="H3" s="519">
        <v>45047</v>
      </c>
      <c r="I3" s="519">
        <v>45076</v>
      </c>
      <c r="J3" s="519">
        <v>45110</v>
      </c>
      <c r="K3" s="519">
        <v>45138</v>
      </c>
      <c r="L3" s="519">
        <v>45166</v>
      </c>
      <c r="M3" s="520">
        <v>45199</v>
      </c>
      <c r="N3" s="116" t="s">
        <v>133</v>
      </c>
      <c r="O3" s="117" t="s">
        <v>55</v>
      </c>
      <c r="P3" s="110" t="s">
        <v>134</v>
      </c>
    </row>
    <row r="4" spans="1:16" ht="13.2" customHeight="1">
      <c r="A4" s="7"/>
      <c r="B4" s="8"/>
      <c r="C4" s="9"/>
      <c r="D4" s="9"/>
      <c r="E4" s="9"/>
      <c r="F4" s="10"/>
      <c r="M4" s="2"/>
      <c r="N4" s="6"/>
      <c r="O4" s="5"/>
      <c r="P4" s="1"/>
    </row>
    <row r="5" spans="1:16" ht="12.75" customHeight="1">
      <c r="A5" s="45"/>
      <c r="B5" s="682" t="s">
        <v>41</v>
      </c>
      <c r="C5" s="683"/>
      <c r="D5" s="683"/>
      <c r="E5" s="683"/>
      <c r="F5" s="683"/>
      <c r="G5" s="683"/>
      <c r="H5" s="683"/>
      <c r="I5" s="683"/>
      <c r="J5" s="683"/>
      <c r="K5" s="683"/>
      <c r="L5" s="683"/>
      <c r="M5" s="684"/>
      <c r="N5" s="61"/>
      <c r="O5" s="62"/>
      <c r="P5" s="61"/>
    </row>
    <row r="6" spans="1:16" ht="13.2" customHeight="1">
      <c r="A6" s="45"/>
      <c r="B6" s="63"/>
      <c r="C6" s="64"/>
      <c r="D6" s="64"/>
      <c r="E6" s="64"/>
      <c r="F6" s="65"/>
      <c r="G6" s="64"/>
      <c r="H6" s="64"/>
      <c r="I6" s="64"/>
      <c r="J6" s="64"/>
      <c r="K6" s="64"/>
      <c r="L6" s="64"/>
      <c r="M6" s="66"/>
      <c r="N6" s="67"/>
      <c r="O6" s="68"/>
      <c r="P6" s="69"/>
    </row>
    <row r="7" spans="1:16" ht="15" customHeight="1">
      <c r="A7" s="45" t="s">
        <v>143</v>
      </c>
      <c r="B7" s="147">
        <v>7090</v>
      </c>
      <c r="C7" s="148">
        <v>0</v>
      </c>
      <c r="D7" s="148">
        <v>0</v>
      </c>
      <c r="E7" s="149">
        <v>0</v>
      </c>
      <c r="F7" s="149">
        <v>0</v>
      </c>
      <c r="G7" s="149">
        <v>0</v>
      </c>
      <c r="H7" s="149">
        <v>0</v>
      </c>
      <c r="I7" s="149"/>
      <c r="J7" s="148"/>
      <c r="K7" s="68"/>
      <c r="L7" s="70"/>
      <c r="M7" s="515"/>
      <c r="N7" s="67">
        <v>7090</v>
      </c>
      <c r="O7" s="68">
        <v>7090</v>
      </c>
      <c r="P7" s="69">
        <f>N7/O7</f>
        <v>1</v>
      </c>
    </row>
    <row r="8" spans="1:16" ht="15" customHeight="1">
      <c r="A8" s="45" t="s">
        <v>119</v>
      </c>
      <c r="B8" s="147">
        <v>0</v>
      </c>
      <c r="C8" s="148">
        <v>228</v>
      </c>
      <c r="D8" s="148">
        <v>2569</v>
      </c>
      <c r="E8" s="149">
        <v>818</v>
      </c>
      <c r="F8" s="149">
        <v>476</v>
      </c>
      <c r="G8" s="149">
        <v>1712</v>
      </c>
      <c r="H8" s="149">
        <f>N8-SUM(B8:G8)</f>
        <v>799</v>
      </c>
      <c r="I8" s="149"/>
      <c r="J8" s="148"/>
      <c r="K8" s="68"/>
      <c r="L8" s="70"/>
      <c r="M8" s="71"/>
      <c r="N8" s="67">
        <v>6602</v>
      </c>
      <c r="O8" s="68">
        <v>10300</v>
      </c>
      <c r="P8" s="69">
        <f>N8/O8</f>
        <v>0.64097087378640771</v>
      </c>
    </row>
    <row r="9" spans="1:16" ht="18" customHeight="1">
      <c r="A9" s="51" t="s">
        <v>163</v>
      </c>
      <c r="B9" s="147"/>
      <c r="C9" s="148"/>
      <c r="D9" s="148"/>
      <c r="E9" s="149"/>
      <c r="F9" s="149"/>
      <c r="G9" s="149"/>
      <c r="H9" s="149"/>
      <c r="I9" s="149"/>
      <c r="J9" s="149"/>
      <c r="K9" s="68"/>
      <c r="L9" s="70"/>
      <c r="M9" s="71"/>
      <c r="N9" s="150"/>
      <c r="O9" s="151">
        <v>2954</v>
      </c>
      <c r="P9" s="152" t="s">
        <v>49</v>
      </c>
    </row>
    <row r="10" spans="1:16" ht="15" customHeight="1">
      <c r="A10" s="51"/>
      <c r="B10" s="147"/>
      <c r="C10" s="148"/>
      <c r="D10" s="148"/>
      <c r="E10" s="149"/>
      <c r="F10" s="149"/>
      <c r="G10" s="149"/>
      <c r="H10" s="149"/>
      <c r="I10" s="149"/>
      <c r="J10" s="149"/>
      <c r="K10" s="68"/>
      <c r="L10" s="70"/>
      <c r="M10" s="71"/>
      <c r="N10" s="150"/>
      <c r="O10" s="151"/>
      <c r="P10" s="152"/>
    </row>
    <row r="11" spans="1:16" ht="16.95" customHeight="1">
      <c r="A11" s="45" t="s">
        <v>164</v>
      </c>
      <c r="B11" s="147">
        <v>1596</v>
      </c>
      <c r="C11" s="148">
        <v>60</v>
      </c>
      <c r="D11" s="148">
        <v>0</v>
      </c>
      <c r="E11" s="149">
        <v>0</v>
      </c>
      <c r="F11" s="149">
        <v>0</v>
      </c>
      <c r="G11" s="149">
        <v>0</v>
      </c>
      <c r="H11" s="149">
        <v>0</v>
      </c>
      <c r="I11" s="149"/>
      <c r="J11" s="149"/>
      <c r="K11" s="68"/>
      <c r="L11" s="70"/>
      <c r="M11" s="71"/>
      <c r="N11" s="67">
        <v>1656</v>
      </c>
      <c r="O11" s="68">
        <v>1656</v>
      </c>
      <c r="P11" s="69">
        <f>N11/O11</f>
        <v>1</v>
      </c>
    </row>
    <row r="12" spans="1:16" ht="18" customHeight="1">
      <c r="A12" s="45" t="s">
        <v>165</v>
      </c>
      <c r="B12" s="147">
        <v>59973</v>
      </c>
      <c r="C12" s="148">
        <v>0</v>
      </c>
      <c r="D12" s="148">
        <v>0</v>
      </c>
      <c r="E12" s="149">
        <v>60000</v>
      </c>
      <c r="F12" s="149">
        <v>0</v>
      </c>
      <c r="G12" s="149">
        <v>0</v>
      </c>
      <c r="H12" s="149">
        <f>N12-SUM(B12:G12)</f>
        <v>40000</v>
      </c>
      <c r="I12" s="149"/>
      <c r="J12" s="149"/>
      <c r="K12" s="68"/>
      <c r="L12" s="154"/>
      <c r="M12" s="72"/>
      <c r="N12" s="67">
        <v>159973</v>
      </c>
      <c r="O12" s="82">
        <v>200000</v>
      </c>
      <c r="P12" s="69">
        <f>N12/O12</f>
        <v>0.79986500000000005</v>
      </c>
    </row>
    <row r="13" spans="1:16" ht="10.95" customHeight="1">
      <c r="A13" s="39"/>
      <c r="B13" s="147"/>
      <c r="C13" s="148"/>
      <c r="D13" s="148"/>
      <c r="E13" s="153"/>
      <c r="F13" s="153"/>
      <c r="G13" s="153"/>
      <c r="H13" s="153"/>
      <c r="I13" s="153"/>
      <c r="J13" s="68"/>
      <c r="K13" s="68"/>
      <c r="L13" s="73"/>
      <c r="M13" s="72"/>
      <c r="N13" s="67"/>
      <c r="O13" s="155"/>
      <c r="P13" s="69"/>
    </row>
    <row r="14" spans="1:16" ht="13.65" customHeight="1">
      <c r="A14" s="156" t="s">
        <v>35</v>
      </c>
      <c r="B14" s="157">
        <f t="shared" ref="B14:H14" si="0">SUM(B7:B12)</f>
        <v>68659</v>
      </c>
      <c r="C14" s="277">
        <f t="shared" si="0"/>
        <v>288</v>
      </c>
      <c r="D14" s="277">
        <f t="shared" si="0"/>
        <v>2569</v>
      </c>
      <c r="E14" s="277">
        <f t="shared" si="0"/>
        <v>60818</v>
      </c>
      <c r="F14" s="277">
        <f t="shared" si="0"/>
        <v>476</v>
      </c>
      <c r="G14" s="277">
        <f t="shared" si="0"/>
        <v>1712</v>
      </c>
      <c r="H14" s="277">
        <f t="shared" si="0"/>
        <v>40799</v>
      </c>
      <c r="I14" s="277"/>
      <c r="J14" s="277"/>
      <c r="K14" s="277"/>
      <c r="L14" s="277"/>
      <c r="M14" s="277"/>
      <c r="N14" s="111">
        <f>SUM(N7:N12)</f>
        <v>175321</v>
      </c>
      <c r="O14" s="74">
        <f>SUM(O7:O13)</f>
        <v>222000</v>
      </c>
      <c r="P14" s="158">
        <f>N14/O14</f>
        <v>0.78973423423423428</v>
      </c>
    </row>
    <row r="15" spans="1:16" ht="15" customHeight="1">
      <c r="A15" s="25"/>
      <c r="B15" s="328"/>
      <c r="C15" s="328"/>
      <c r="D15" s="36"/>
      <c r="E15" s="329"/>
      <c r="F15" s="36"/>
      <c r="G15" s="25"/>
      <c r="H15" s="25"/>
      <c r="I15" s="25"/>
      <c r="J15" s="25"/>
      <c r="K15" s="25"/>
      <c r="L15" s="25"/>
      <c r="M15" s="25"/>
      <c r="N15" s="25"/>
      <c r="O15" s="36"/>
      <c r="P15" s="75"/>
    </row>
    <row r="16" spans="1:16" s="11" customFormat="1" ht="16.95" customHeight="1">
      <c r="A16" s="25" t="s">
        <v>140</v>
      </c>
      <c r="B16" s="25"/>
      <c r="C16" s="25"/>
      <c r="D16" s="25"/>
      <c r="E16" s="25"/>
      <c r="F16" s="40"/>
      <c r="G16" s="25"/>
      <c r="H16" s="25"/>
      <c r="I16" s="25"/>
      <c r="J16" s="25"/>
      <c r="K16" s="25"/>
      <c r="L16" s="25"/>
      <c r="M16" s="25"/>
      <c r="N16" s="25"/>
      <c r="O16" s="25"/>
      <c r="P16" s="25"/>
    </row>
    <row r="17" spans="1:18" s="11" customFormat="1" ht="16.95" customHeight="1">
      <c r="A17" s="669" t="s">
        <v>149</v>
      </c>
      <c r="B17" s="669"/>
      <c r="C17" s="669"/>
      <c r="D17" s="669"/>
      <c r="E17" s="25"/>
      <c r="F17" s="40"/>
      <c r="G17" s="25"/>
      <c r="H17" s="25"/>
      <c r="I17" s="25"/>
      <c r="J17" s="25"/>
      <c r="K17" s="25"/>
      <c r="L17" s="25"/>
      <c r="M17" s="25"/>
      <c r="N17" s="25"/>
      <c r="O17" s="25"/>
      <c r="P17" s="25"/>
    </row>
    <row r="18" spans="1:18" s="11" customFormat="1" ht="13.2" customHeight="1">
      <c r="A18" s="134"/>
      <c r="B18" s="134"/>
      <c r="C18" s="134"/>
      <c r="D18" s="134"/>
      <c r="E18" s="134"/>
      <c r="F18" s="40"/>
      <c r="G18" s="25"/>
      <c r="H18" s="25"/>
      <c r="I18" s="25"/>
      <c r="J18" s="25"/>
      <c r="K18" s="25"/>
      <c r="L18" s="25"/>
      <c r="M18" s="25"/>
      <c r="N18" s="31"/>
      <c r="O18" s="25"/>
      <c r="P18" s="25"/>
    </row>
    <row r="19" spans="1:18" s="29" customFormat="1" ht="16.95" customHeight="1">
      <c r="A19" s="58" t="s">
        <v>117</v>
      </c>
      <c r="B19" s="58"/>
      <c r="C19" s="58"/>
      <c r="D19" s="58"/>
      <c r="E19" s="58"/>
      <c r="F19" s="58"/>
      <c r="G19" s="58"/>
      <c r="H19" s="58"/>
      <c r="I19" s="58"/>
      <c r="J19" s="58"/>
      <c r="K19" s="58"/>
      <c r="L19" s="58"/>
      <c r="M19" s="58"/>
      <c r="N19" s="58"/>
      <c r="O19" s="58"/>
      <c r="P19" s="58"/>
      <c r="R19" s="510"/>
    </row>
    <row r="20" spans="1:18" s="29" customFormat="1" ht="15.6" customHeight="1">
      <c r="A20" s="688" t="s">
        <v>287</v>
      </c>
      <c r="B20" s="688"/>
      <c r="C20" s="688"/>
      <c r="D20" s="688"/>
      <c r="E20" s="688"/>
      <c r="F20" s="688"/>
      <c r="G20" s="688"/>
      <c r="H20" s="688"/>
      <c r="I20" s="688"/>
      <c r="J20" s="688"/>
      <c r="K20" s="688"/>
      <c r="L20" s="688"/>
      <c r="M20" s="688"/>
      <c r="N20" s="688"/>
      <c r="O20" s="688"/>
      <c r="P20" s="688"/>
      <c r="R20" s="510"/>
    </row>
    <row r="21" spans="1:18" s="58" customFormat="1" ht="14.4" customHeight="1">
      <c r="A21" s="170" t="s">
        <v>171</v>
      </c>
      <c r="B21" s="76">
        <v>1656</v>
      </c>
      <c r="C21" s="523">
        <v>44837</v>
      </c>
      <c r="F21" s="77"/>
      <c r="H21" s="78"/>
      <c r="K21" s="77"/>
      <c r="O21" s="77"/>
      <c r="P21" s="77"/>
      <c r="R21" s="113"/>
    </row>
    <row r="22" spans="1:18" s="58" customFormat="1" ht="14.4" customHeight="1">
      <c r="A22" s="170" t="s">
        <v>47</v>
      </c>
      <c r="B22" s="76">
        <v>60000</v>
      </c>
      <c r="C22" s="523">
        <v>44845</v>
      </c>
      <c r="F22" s="77"/>
      <c r="H22" s="79"/>
      <c r="K22" s="77"/>
      <c r="N22" s="77"/>
      <c r="O22" s="77"/>
      <c r="R22" s="113"/>
    </row>
    <row r="23" spans="1:18" s="58" customFormat="1" ht="14.4" customHeight="1">
      <c r="A23" s="170" t="s">
        <v>46</v>
      </c>
      <c r="B23" s="76">
        <v>60000</v>
      </c>
      <c r="C23" s="523">
        <v>44946</v>
      </c>
      <c r="F23" s="80"/>
      <c r="G23" s="595"/>
      <c r="H23" s="80"/>
      <c r="I23" s="80"/>
      <c r="J23" s="81"/>
      <c r="K23" s="81"/>
      <c r="L23" s="81"/>
      <c r="M23" s="81"/>
      <c r="N23" s="81"/>
      <c r="O23" s="494"/>
      <c r="P23" s="80"/>
      <c r="R23" s="113"/>
    </row>
    <row r="24" spans="1:18" s="58" customFormat="1" ht="14.4" customHeight="1">
      <c r="A24" s="170" t="s">
        <v>45</v>
      </c>
      <c r="B24" s="76">
        <v>40000</v>
      </c>
      <c r="C24" s="523">
        <v>45030</v>
      </c>
      <c r="F24" s="77"/>
      <c r="H24" s="78"/>
      <c r="R24" s="113"/>
    </row>
    <row r="25" spans="1:18" s="58" customFormat="1" ht="14.4" customHeight="1">
      <c r="A25" s="170" t="s">
        <v>48</v>
      </c>
      <c r="B25" s="76">
        <v>40000</v>
      </c>
      <c r="C25" s="523">
        <v>45121</v>
      </c>
      <c r="D25" s="326"/>
      <c r="F25" s="77"/>
      <c r="H25" s="78"/>
      <c r="L25" s="113"/>
      <c r="R25" s="113"/>
    </row>
    <row r="26" spans="1:18" s="58" customFormat="1" ht="14.25" customHeight="1">
      <c r="A26" s="171"/>
      <c r="B26" s="76"/>
      <c r="C26" s="511"/>
      <c r="F26" s="77"/>
      <c r="H26" s="78"/>
      <c r="R26" s="113"/>
    </row>
  </sheetData>
  <mergeCells count="4">
    <mergeCell ref="B5:M5"/>
    <mergeCell ref="N2:P2"/>
    <mergeCell ref="A20:P20"/>
    <mergeCell ref="A17:D17"/>
  </mergeCells>
  <phoneticPr fontId="44" type="noConversion"/>
  <pageMargins left="0.5" right="0.17" top="1" bottom="0.17" header="0.17" footer="0.17"/>
  <pageSetup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T52"/>
  <sheetViews>
    <sheetView showGridLines="0" topLeftCell="A23" zoomScaleNormal="100" zoomScaleSheetLayoutView="75" workbookViewId="0">
      <selection activeCell="Q16" sqref="Q16"/>
    </sheetView>
  </sheetViews>
  <sheetFormatPr defaultRowHeight="13.2"/>
  <cols>
    <col min="1" max="1" width="23.33203125" customWidth="1"/>
    <col min="2" max="3" width="10.33203125" customWidth="1"/>
    <col min="4" max="4" width="9.6640625" customWidth="1"/>
    <col min="5" max="5" width="10" customWidth="1"/>
    <col min="6" max="6" width="9.44140625" customWidth="1"/>
    <col min="7" max="7" width="8.44140625" customWidth="1"/>
    <col min="8" max="8" width="9.109375" customWidth="1"/>
    <col min="9" max="9" width="9.44140625" customWidth="1"/>
    <col min="10" max="10" width="8.33203125" customWidth="1"/>
    <col min="11" max="11" width="9.33203125" customWidth="1"/>
    <col min="12" max="12" width="8.88671875" customWidth="1"/>
    <col min="13" max="14" width="8.33203125" customWidth="1"/>
    <col min="15" max="15" width="9.109375" customWidth="1"/>
    <col min="16" max="16" width="9.33203125" customWidth="1"/>
    <col min="17" max="17" width="11.88671875" customWidth="1"/>
    <col min="18" max="18" width="10" customWidth="1"/>
    <col min="19" max="19" width="12.109375" customWidth="1"/>
    <col min="20" max="20" width="8.88671875" customWidth="1"/>
  </cols>
  <sheetData>
    <row r="1" spans="1:20" s="14" customFormat="1" ht="28.5" customHeight="1">
      <c r="A1" s="691" t="s">
        <v>277</v>
      </c>
      <c r="B1" s="691"/>
      <c r="C1" s="691"/>
      <c r="D1" s="691"/>
      <c r="E1" s="691"/>
      <c r="F1" s="691"/>
      <c r="G1" s="691"/>
      <c r="H1" s="691"/>
      <c r="I1" s="691"/>
      <c r="J1" s="691"/>
      <c r="K1" s="691"/>
      <c r="L1" s="691"/>
      <c r="M1" s="691"/>
      <c r="N1" s="691"/>
      <c r="O1" s="691"/>
      <c r="P1" s="691"/>
      <c r="Q1" s="692"/>
      <c r="R1" s="691"/>
      <c r="S1" s="692"/>
    </row>
    <row r="2" spans="1:20" ht="29.25" customHeight="1">
      <c r="A2" s="185"/>
      <c r="B2" s="186" t="s">
        <v>278</v>
      </c>
      <c r="C2" s="355" t="s">
        <v>225</v>
      </c>
      <c r="D2" s="59" t="s">
        <v>226</v>
      </c>
      <c r="E2" s="59" t="s">
        <v>227</v>
      </c>
      <c r="F2" s="689" t="s">
        <v>188</v>
      </c>
      <c r="G2" s="690"/>
      <c r="H2" s="59" t="s">
        <v>268</v>
      </c>
      <c r="I2" s="59" t="s">
        <v>261</v>
      </c>
      <c r="J2" s="59" t="s">
        <v>269</v>
      </c>
      <c r="K2" s="59" t="s">
        <v>270</v>
      </c>
      <c r="L2" s="59" t="s">
        <v>262</v>
      </c>
      <c r="M2" s="59" t="s">
        <v>271</v>
      </c>
      <c r="N2" s="59" t="s">
        <v>264</v>
      </c>
      <c r="O2" s="59" t="s">
        <v>265</v>
      </c>
      <c r="P2" s="60" t="s">
        <v>266</v>
      </c>
      <c r="Q2" s="693" t="s">
        <v>233</v>
      </c>
      <c r="R2" s="694"/>
      <c r="S2" s="85" t="s">
        <v>234</v>
      </c>
    </row>
    <row r="3" spans="1:20" s="11" customFormat="1" ht="34.200000000000003" customHeight="1">
      <c r="A3" s="219"/>
      <c r="B3" s="350" t="s">
        <v>94</v>
      </c>
      <c r="C3" s="517">
        <v>44865</v>
      </c>
      <c r="D3" s="517">
        <v>44893</v>
      </c>
      <c r="E3" s="517">
        <v>44926</v>
      </c>
      <c r="F3" s="351" t="s">
        <v>94</v>
      </c>
      <c r="G3" s="352" t="s">
        <v>55</v>
      </c>
      <c r="H3" s="517">
        <v>44956</v>
      </c>
      <c r="I3" s="517">
        <v>44984</v>
      </c>
      <c r="J3" s="517">
        <v>45019</v>
      </c>
      <c r="K3" s="517">
        <v>45047</v>
      </c>
      <c r="L3" s="517">
        <v>45076</v>
      </c>
      <c r="M3" s="517">
        <v>45110</v>
      </c>
      <c r="N3" s="517">
        <v>45138</v>
      </c>
      <c r="O3" s="517">
        <v>45166</v>
      </c>
      <c r="P3" s="517">
        <v>45199</v>
      </c>
      <c r="Q3" s="351" t="s">
        <v>279</v>
      </c>
      <c r="R3" s="351" t="s">
        <v>55</v>
      </c>
      <c r="S3" s="351" t="s">
        <v>259</v>
      </c>
    </row>
    <row r="4" spans="1:20" ht="13.95" customHeight="1">
      <c r="A4" s="187"/>
      <c r="B4" s="695" t="s">
        <v>38</v>
      </c>
      <c r="C4" s="696"/>
      <c r="D4" s="696"/>
      <c r="E4" s="696"/>
      <c r="F4" s="696"/>
      <c r="G4" s="696"/>
      <c r="H4" s="696"/>
      <c r="I4" s="696"/>
      <c r="J4" s="696"/>
      <c r="K4" s="696"/>
      <c r="L4" s="696"/>
      <c r="M4" s="696"/>
      <c r="N4" s="696"/>
      <c r="O4" s="696"/>
      <c r="P4" s="696"/>
      <c r="Q4" s="696"/>
      <c r="R4" s="696"/>
      <c r="S4" s="697"/>
    </row>
    <row r="5" spans="1:20" ht="12.75" customHeight="1">
      <c r="A5" s="188"/>
      <c r="B5" s="188"/>
      <c r="C5" s="189"/>
      <c r="D5" s="189"/>
      <c r="E5" s="189"/>
      <c r="F5" s="190"/>
      <c r="G5" s="190"/>
      <c r="H5" s="189"/>
      <c r="I5" s="189"/>
      <c r="J5" s="189"/>
      <c r="K5" s="189"/>
      <c r="L5" s="189"/>
      <c r="M5" s="189"/>
      <c r="N5" s="189"/>
      <c r="O5" s="189"/>
      <c r="P5" s="189"/>
      <c r="Q5" s="190"/>
      <c r="R5" s="190"/>
      <c r="S5" s="191"/>
    </row>
    <row r="6" spans="1:20" ht="13.65" customHeight="1">
      <c r="A6" s="95" t="s">
        <v>54</v>
      </c>
      <c r="B6" s="192">
        <f t="shared" ref="B6:F6" si="0">SUM(B7:B13)</f>
        <v>142830</v>
      </c>
      <c r="C6" s="193">
        <f>SUM(C7:C13)</f>
        <v>1862</v>
      </c>
      <c r="D6" s="208">
        <f>SUM(D7:D13)</f>
        <v>528</v>
      </c>
      <c r="E6" s="208">
        <f>SUM(E7:E13)</f>
        <v>0</v>
      </c>
      <c r="F6" s="194">
        <f t="shared" si="0"/>
        <v>145220</v>
      </c>
      <c r="G6" s="194">
        <f>SUM(G7:G13)</f>
        <v>145220</v>
      </c>
      <c r="H6" s="195">
        <f>SUM(H7:H13)</f>
        <v>10215</v>
      </c>
      <c r="I6" s="196">
        <f>SUM(I7:I13)</f>
        <v>38355</v>
      </c>
      <c r="J6" s="196">
        <f t="shared" ref="J6:K6" si="1">SUM(J7:J13)</f>
        <v>38550</v>
      </c>
      <c r="K6" s="196">
        <f t="shared" si="1"/>
        <v>17501</v>
      </c>
      <c r="L6" s="196"/>
      <c r="M6" s="196"/>
      <c r="N6" s="196"/>
      <c r="O6" s="196"/>
      <c r="P6" s="196"/>
      <c r="Q6" s="194">
        <f>SUM(Q7:Q13)</f>
        <v>104621</v>
      </c>
      <c r="R6" s="194">
        <f>SUM(R7:R13)</f>
        <v>147660</v>
      </c>
      <c r="S6" s="192">
        <f>SUM(S7:S13)</f>
        <v>107011</v>
      </c>
    </row>
    <row r="7" spans="1:20" ht="15" customHeight="1">
      <c r="A7" s="274" t="s">
        <v>6</v>
      </c>
      <c r="B7" s="197">
        <v>14520</v>
      </c>
      <c r="C7" s="198">
        <v>0</v>
      </c>
      <c r="D7" s="113">
        <v>0</v>
      </c>
      <c r="E7" s="113">
        <f>F7-SUM(B7:D7)</f>
        <v>0</v>
      </c>
      <c r="F7" s="104">
        <v>14520</v>
      </c>
      <c r="G7" s="202">
        <v>14520</v>
      </c>
      <c r="H7" s="212">
        <v>220</v>
      </c>
      <c r="I7" s="200">
        <v>134</v>
      </c>
      <c r="J7" s="200">
        <v>600</v>
      </c>
      <c r="K7" s="200">
        <f>Q7-SUM(H7:J7)</f>
        <v>7890</v>
      </c>
      <c r="L7" s="199"/>
      <c r="M7" s="199"/>
      <c r="N7" s="199"/>
      <c r="O7" s="199"/>
      <c r="P7" s="201"/>
      <c r="Q7" s="202">
        <v>8844</v>
      </c>
      <c r="R7" s="524">
        <v>14740</v>
      </c>
      <c r="S7" s="202">
        <f t="shared" ref="S7:S15" si="2">C7+D7+E7+SUM(H7:P7)</f>
        <v>8844</v>
      </c>
    </row>
    <row r="8" spans="1:20" ht="15" customHeight="1">
      <c r="A8" s="274" t="s">
        <v>51</v>
      </c>
      <c r="B8" s="197">
        <v>1312</v>
      </c>
      <c r="C8" s="198">
        <v>244</v>
      </c>
      <c r="D8" s="113">
        <v>444</v>
      </c>
      <c r="E8" s="113">
        <f t="shared" ref="E8:E15" si="3">F8-SUM(B8:D8)</f>
        <v>0</v>
      </c>
      <c r="F8" s="104">
        <v>2000</v>
      </c>
      <c r="G8" s="202">
        <v>2000</v>
      </c>
      <c r="H8" s="212">
        <v>21</v>
      </c>
      <c r="I8" s="200">
        <v>498</v>
      </c>
      <c r="J8" s="200">
        <v>1234</v>
      </c>
      <c r="K8" s="200">
        <f t="shared" ref="K8:K27" si="4">Q8-SUM(H8:J8)</f>
        <v>247</v>
      </c>
      <c r="L8" s="199"/>
      <c r="M8" s="199"/>
      <c r="N8" s="199"/>
      <c r="O8" s="199"/>
      <c r="P8" s="201"/>
      <c r="Q8" s="202">
        <v>2000</v>
      </c>
      <c r="R8" s="524">
        <v>2000</v>
      </c>
      <c r="S8" s="202">
        <f t="shared" si="2"/>
        <v>2688</v>
      </c>
    </row>
    <row r="9" spans="1:20" ht="15" customHeight="1">
      <c r="A9" s="274" t="s">
        <v>187</v>
      </c>
      <c r="B9" s="197">
        <v>0</v>
      </c>
      <c r="C9" s="198">
        <v>0</v>
      </c>
      <c r="D9" s="113">
        <v>0</v>
      </c>
      <c r="E9" s="113">
        <f t="shared" si="3"/>
        <v>0</v>
      </c>
      <c r="F9" s="104">
        <v>0</v>
      </c>
      <c r="G9" s="202">
        <v>0</v>
      </c>
      <c r="H9" s="212">
        <v>0</v>
      </c>
      <c r="I9" s="200">
        <v>0</v>
      </c>
      <c r="J9" s="200">
        <v>0</v>
      </c>
      <c r="K9" s="200">
        <f t="shared" si="4"/>
        <v>0</v>
      </c>
      <c r="L9" s="199"/>
      <c r="M9" s="199"/>
      <c r="N9" s="199"/>
      <c r="O9" s="199"/>
      <c r="P9" s="201"/>
      <c r="Q9" s="202">
        <v>0</v>
      </c>
      <c r="R9" s="525">
        <v>0</v>
      </c>
      <c r="S9" s="202">
        <f t="shared" si="2"/>
        <v>0</v>
      </c>
    </row>
    <row r="10" spans="1:20" ht="15" customHeight="1">
      <c r="A10" s="274" t="s">
        <v>10</v>
      </c>
      <c r="B10" s="197">
        <v>37400</v>
      </c>
      <c r="C10" s="198">
        <v>0</v>
      </c>
      <c r="D10" s="113">
        <v>0</v>
      </c>
      <c r="E10" s="113">
        <f t="shared" si="3"/>
        <v>0</v>
      </c>
      <c r="F10" s="104">
        <v>37400</v>
      </c>
      <c r="G10" s="202">
        <v>37400</v>
      </c>
      <c r="H10" s="212">
        <v>6390</v>
      </c>
      <c r="I10" s="200">
        <v>9901</v>
      </c>
      <c r="J10" s="200">
        <v>16518</v>
      </c>
      <c r="K10" s="200">
        <f t="shared" si="4"/>
        <v>3303</v>
      </c>
      <c r="L10" s="199"/>
      <c r="M10" s="199"/>
      <c r="N10" s="199"/>
      <c r="O10" s="199"/>
      <c r="P10" s="201"/>
      <c r="Q10" s="202">
        <v>36112</v>
      </c>
      <c r="R10" s="524">
        <v>38080</v>
      </c>
      <c r="S10" s="202">
        <f t="shared" si="2"/>
        <v>36112</v>
      </c>
    </row>
    <row r="11" spans="1:20" ht="15" customHeight="1">
      <c r="A11" s="274" t="s">
        <v>159</v>
      </c>
      <c r="B11" s="197">
        <v>51010</v>
      </c>
      <c r="C11" s="198">
        <v>690</v>
      </c>
      <c r="D11" s="113">
        <v>0</v>
      </c>
      <c r="E11" s="113">
        <f t="shared" si="3"/>
        <v>0</v>
      </c>
      <c r="F11" s="104">
        <v>51700</v>
      </c>
      <c r="G11" s="202">
        <v>51700</v>
      </c>
      <c r="H11" s="212">
        <v>3084</v>
      </c>
      <c r="I11" s="200">
        <v>6236</v>
      </c>
      <c r="J11" s="200">
        <v>18207</v>
      </c>
      <c r="K11" s="200">
        <f t="shared" si="4"/>
        <v>3254</v>
      </c>
      <c r="L11" s="199"/>
      <c r="M11" s="199"/>
      <c r="N11" s="199"/>
      <c r="O11" s="199"/>
      <c r="P11" s="201"/>
      <c r="Q11" s="202">
        <v>30781</v>
      </c>
      <c r="R11" s="524">
        <v>52640</v>
      </c>
      <c r="S11" s="202">
        <f t="shared" si="2"/>
        <v>31471</v>
      </c>
      <c r="T11" s="32"/>
    </row>
    <row r="12" spans="1:20" ht="15" customHeight="1">
      <c r="A12" s="274" t="s">
        <v>16</v>
      </c>
      <c r="B12" s="197">
        <v>9548</v>
      </c>
      <c r="C12" s="198">
        <v>928</v>
      </c>
      <c r="D12" s="113">
        <v>84</v>
      </c>
      <c r="E12" s="113">
        <f t="shared" si="3"/>
        <v>0</v>
      </c>
      <c r="F12" s="104">
        <v>10560</v>
      </c>
      <c r="G12" s="202">
        <v>10560</v>
      </c>
      <c r="H12" s="212">
        <v>0</v>
      </c>
      <c r="I12" s="200">
        <v>10</v>
      </c>
      <c r="J12" s="200">
        <v>940</v>
      </c>
      <c r="K12" s="200">
        <f t="shared" si="4"/>
        <v>1619</v>
      </c>
      <c r="L12" s="199"/>
      <c r="M12" s="199"/>
      <c r="N12" s="199"/>
      <c r="O12" s="199"/>
      <c r="P12" s="201"/>
      <c r="Q12" s="202">
        <v>2569</v>
      </c>
      <c r="R12" s="524">
        <v>10720</v>
      </c>
      <c r="S12" s="202">
        <f t="shared" si="2"/>
        <v>3581</v>
      </c>
    </row>
    <row r="13" spans="1:20" ht="15" customHeight="1">
      <c r="A13" s="274" t="s">
        <v>23</v>
      </c>
      <c r="B13" s="197">
        <v>29040</v>
      </c>
      <c r="C13" s="198">
        <v>0</v>
      </c>
      <c r="D13" s="113">
        <v>0</v>
      </c>
      <c r="E13" s="113">
        <f t="shared" si="3"/>
        <v>0</v>
      </c>
      <c r="F13" s="104">
        <v>29040</v>
      </c>
      <c r="G13" s="202">
        <v>29040</v>
      </c>
      <c r="H13" s="212">
        <v>500</v>
      </c>
      <c r="I13" s="200">
        <v>21576</v>
      </c>
      <c r="J13" s="200">
        <v>1051</v>
      </c>
      <c r="K13" s="200">
        <f t="shared" si="4"/>
        <v>1188</v>
      </c>
      <c r="L13" s="199"/>
      <c r="M13" s="199"/>
      <c r="N13" s="199"/>
      <c r="O13" s="199"/>
      <c r="P13" s="201"/>
      <c r="Q13" s="202">
        <v>24315</v>
      </c>
      <c r="R13" s="524">
        <v>29480</v>
      </c>
      <c r="S13" s="202">
        <f t="shared" si="2"/>
        <v>24315</v>
      </c>
    </row>
    <row r="14" spans="1:20" ht="12.15" customHeight="1">
      <c r="A14" s="203"/>
      <c r="B14" s="202"/>
      <c r="C14" s="198"/>
      <c r="D14" s="113"/>
      <c r="E14" s="113"/>
      <c r="F14" s="104"/>
      <c r="G14" s="202"/>
      <c r="H14" s="199"/>
      <c r="I14" s="200"/>
      <c r="J14" s="200"/>
      <c r="K14" s="200"/>
      <c r="L14" s="199"/>
      <c r="M14" s="199"/>
      <c r="N14" s="199"/>
      <c r="O14" s="199"/>
      <c r="P14" s="201"/>
      <c r="Q14" s="202"/>
      <c r="R14" s="202"/>
      <c r="S14" s="202"/>
    </row>
    <row r="15" spans="1:20" ht="15" customHeight="1">
      <c r="A15" s="95" t="s">
        <v>4</v>
      </c>
      <c r="B15" s="204">
        <v>34469</v>
      </c>
      <c r="C15" s="205">
        <v>9595</v>
      </c>
      <c r="D15" s="206">
        <v>4046</v>
      </c>
      <c r="E15" s="206">
        <f t="shared" si="3"/>
        <v>4379</v>
      </c>
      <c r="F15" s="207">
        <v>52489</v>
      </c>
      <c r="G15" s="365">
        <v>57500</v>
      </c>
      <c r="H15" s="196">
        <v>427</v>
      </c>
      <c r="I15" s="208">
        <v>1450</v>
      </c>
      <c r="J15" s="208">
        <v>4089</v>
      </c>
      <c r="K15" s="208">
        <f t="shared" si="4"/>
        <v>6820</v>
      </c>
      <c r="L15" s="196"/>
      <c r="M15" s="196"/>
      <c r="N15" s="196"/>
      <c r="O15" s="196"/>
      <c r="P15" s="209"/>
      <c r="Q15" s="204">
        <v>12786</v>
      </c>
      <c r="R15" s="365">
        <v>58250</v>
      </c>
      <c r="S15" s="204">
        <f t="shared" si="2"/>
        <v>30806</v>
      </c>
      <c r="T15" s="32"/>
    </row>
    <row r="16" spans="1:20" ht="12.15" customHeight="1">
      <c r="A16" s="210"/>
      <c r="B16" s="211"/>
      <c r="C16" s="577"/>
      <c r="D16" s="113"/>
      <c r="E16" s="113"/>
      <c r="F16" s="104"/>
      <c r="G16" s="211"/>
      <c r="H16" s="196"/>
      <c r="I16" s="200"/>
      <c r="J16" s="200"/>
      <c r="K16" s="200"/>
      <c r="L16" s="199"/>
      <c r="M16" s="199"/>
      <c r="N16" s="199"/>
      <c r="O16" s="199"/>
      <c r="P16" s="199"/>
      <c r="Q16" s="211"/>
      <c r="R16" s="211"/>
      <c r="S16" s="202"/>
    </row>
    <row r="17" spans="1:19" ht="13.65" customHeight="1">
      <c r="A17" s="210" t="s">
        <v>52</v>
      </c>
      <c r="B17" s="194">
        <f t="shared" ref="B17:G17" si="5">SUM(B18:B20)</f>
        <v>4500</v>
      </c>
      <c r="C17" s="410">
        <f t="shared" si="5"/>
        <v>250</v>
      </c>
      <c r="D17" s="410">
        <f t="shared" si="5"/>
        <v>250</v>
      </c>
      <c r="E17" s="410">
        <f t="shared" si="5"/>
        <v>0</v>
      </c>
      <c r="F17" s="194">
        <f t="shared" si="5"/>
        <v>5000</v>
      </c>
      <c r="G17" s="207">
        <f t="shared" si="5"/>
        <v>7100</v>
      </c>
      <c r="H17" s="196">
        <f>SUM(H18:H20)</f>
        <v>0</v>
      </c>
      <c r="I17" s="196">
        <f>SUM(I18:I20)</f>
        <v>0</v>
      </c>
      <c r="J17" s="196">
        <f t="shared" ref="J17:K17" si="6">SUM(J18:J20)</f>
        <v>0</v>
      </c>
      <c r="K17" s="196">
        <f t="shared" si="6"/>
        <v>0</v>
      </c>
      <c r="L17" s="196"/>
      <c r="M17" s="196"/>
      <c r="N17" s="196"/>
      <c r="O17" s="196"/>
      <c r="P17" s="196"/>
      <c r="Q17" s="207">
        <f>SUM(Q18:Q20)</f>
        <v>0</v>
      </c>
      <c r="R17" s="207">
        <f>SUM(R18:R20)</f>
        <v>7660</v>
      </c>
      <c r="S17" s="194">
        <f>SUM(S18:S20)</f>
        <v>500</v>
      </c>
    </row>
    <row r="18" spans="1:19" ht="15" customHeight="1">
      <c r="A18" s="274" t="s">
        <v>299</v>
      </c>
      <c r="B18" s="211">
        <v>0</v>
      </c>
      <c r="C18" s="577">
        <v>0</v>
      </c>
      <c r="D18" s="113">
        <v>0</v>
      </c>
      <c r="E18" s="113">
        <f t="shared" ref="E18:E20" si="7">F18-SUM(B18:D18)</f>
        <v>0</v>
      </c>
      <c r="F18" s="212">
        <v>0</v>
      </c>
      <c r="G18" s="366">
        <v>0</v>
      </c>
      <c r="H18" s="199">
        <v>0</v>
      </c>
      <c r="I18" s="200">
        <v>0</v>
      </c>
      <c r="J18" s="200">
        <v>0</v>
      </c>
      <c r="K18" s="200">
        <f t="shared" si="4"/>
        <v>0</v>
      </c>
      <c r="L18" s="199"/>
      <c r="M18" s="199"/>
      <c r="N18" s="199"/>
      <c r="O18" s="199"/>
      <c r="P18" s="199"/>
      <c r="Q18" s="211">
        <v>0</v>
      </c>
      <c r="R18" s="366">
        <v>560</v>
      </c>
      <c r="S18" s="202">
        <f>C18+D18+E18+SUM(H18:P18)</f>
        <v>0</v>
      </c>
    </row>
    <row r="19" spans="1:19" ht="15" customHeight="1">
      <c r="A19" s="210" t="s">
        <v>66</v>
      </c>
      <c r="B19" s="211">
        <v>4500</v>
      </c>
      <c r="C19" s="577">
        <v>0</v>
      </c>
      <c r="D19" s="113">
        <v>0</v>
      </c>
      <c r="E19" s="113">
        <f t="shared" si="7"/>
        <v>0</v>
      </c>
      <c r="F19" s="212">
        <v>4500</v>
      </c>
      <c r="G19" s="366">
        <v>6600</v>
      </c>
      <c r="H19" s="199">
        <v>0</v>
      </c>
      <c r="I19" s="200">
        <v>0</v>
      </c>
      <c r="J19" s="200">
        <v>0</v>
      </c>
      <c r="K19" s="200">
        <f t="shared" si="4"/>
        <v>0</v>
      </c>
      <c r="L19" s="199"/>
      <c r="M19" s="76"/>
      <c r="N19" s="199"/>
      <c r="O19" s="199"/>
      <c r="P19" s="199"/>
      <c r="Q19" s="211">
        <v>0</v>
      </c>
      <c r="R19" s="366">
        <v>6600</v>
      </c>
      <c r="S19" s="202">
        <f>C19+D19+E19+SUM(H19:P19)</f>
        <v>0</v>
      </c>
    </row>
    <row r="20" spans="1:19" ht="15" customHeight="1">
      <c r="A20" s="210" t="s">
        <v>67</v>
      </c>
      <c r="B20" s="211">
        <v>0</v>
      </c>
      <c r="C20" s="577">
        <v>250</v>
      </c>
      <c r="D20" s="113">
        <v>250</v>
      </c>
      <c r="E20" s="113">
        <f t="shared" si="7"/>
        <v>0</v>
      </c>
      <c r="F20" s="212">
        <v>500</v>
      </c>
      <c r="G20" s="366">
        <v>500</v>
      </c>
      <c r="H20" s="199">
        <v>0</v>
      </c>
      <c r="I20" s="200">
        <v>0</v>
      </c>
      <c r="J20" s="200">
        <v>0</v>
      </c>
      <c r="K20" s="200">
        <f t="shared" si="4"/>
        <v>0</v>
      </c>
      <c r="L20" s="199"/>
      <c r="M20" s="199"/>
      <c r="N20" s="199"/>
      <c r="O20" s="199"/>
      <c r="P20" s="199"/>
      <c r="Q20" s="211">
        <v>0</v>
      </c>
      <c r="R20" s="366">
        <v>500</v>
      </c>
      <c r="S20" s="202">
        <f>C20+D20+E20+SUM(H20:P20)</f>
        <v>500</v>
      </c>
    </row>
    <row r="21" spans="1:19" ht="11.4" customHeight="1">
      <c r="A21" s="95"/>
      <c r="B21" s="211"/>
      <c r="C21" s="577"/>
      <c r="D21" s="113"/>
      <c r="E21" s="113"/>
      <c r="F21" s="211"/>
      <c r="G21" s="211"/>
      <c r="H21" s="196"/>
      <c r="I21" s="200"/>
      <c r="J21" s="200"/>
      <c r="K21" s="200"/>
      <c r="L21" s="199"/>
      <c r="M21" s="199"/>
      <c r="N21" s="199"/>
      <c r="O21" s="199"/>
      <c r="P21" s="199"/>
      <c r="Q21" s="211"/>
      <c r="R21" s="211"/>
      <c r="S21" s="202"/>
    </row>
    <row r="22" spans="1:19" ht="13.65" customHeight="1">
      <c r="A22" s="94" t="s">
        <v>53</v>
      </c>
      <c r="B22" s="194">
        <v>0</v>
      </c>
      <c r="C22" s="410">
        <v>0</v>
      </c>
      <c r="D22" s="410">
        <v>0</v>
      </c>
      <c r="E22" s="206"/>
      <c r="F22" s="194">
        <v>0</v>
      </c>
      <c r="G22" s="194">
        <f>SUM(G23:G24)</f>
        <v>2000</v>
      </c>
      <c r="H22" s="196">
        <f>SUM(H23:H24)</f>
        <v>0</v>
      </c>
      <c r="I22" s="196">
        <f>SUM(I23:I24)</f>
        <v>0</v>
      </c>
      <c r="J22" s="196">
        <f t="shared" ref="J22:K22" si="8">SUM(J23:J24)</f>
        <v>0</v>
      </c>
      <c r="K22" s="196">
        <f t="shared" si="8"/>
        <v>0</v>
      </c>
      <c r="L22" s="196"/>
      <c r="M22" s="196"/>
      <c r="N22" s="196"/>
      <c r="O22" s="196"/>
      <c r="P22" s="196"/>
      <c r="Q22" s="194">
        <f>SUM(Q23:Q24)</f>
        <v>0</v>
      </c>
      <c r="R22" s="194">
        <f>SUM(R23:R24)</f>
        <v>2000</v>
      </c>
      <c r="S22" s="194">
        <f>SUM(S23:S24)</f>
        <v>0</v>
      </c>
    </row>
    <row r="23" spans="1:19" ht="16.95" customHeight="1">
      <c r="A23" s="274" t="s">
        <v>182</v>
      </c>
      <c r="B23" s="211">
        <v>0</v>
      </c>
      <c r="C23" s="577">
        <v>0</v>
      </c>
      <c r="D23" s="113">
        <v>0</v>
      </c>
      <c r="E23" s="113">
        <f t="shared" ref="E23:E24" si="9">F23-SUM(B23:D23)</f>
        <v>0</v>
      </c>
      <c r="F23" s="211">
        <v>0</v>
      </c>
      <c r="G23" s="211">
        <v>0</v>
      </c>
      <c r="H23" s="199">
        <v>0</v>
      </c>
      <c r="I23" s="200">
        <f t="shared" ref="I23:I24" si="10">Q23-H23</f>
        <v>0</v>
      </c>
      <c r="J23" s="200">
        <v>0</v>
      </c>
      <c r="K23" s="200">
        <f t="shared" si="4"/>
        <v>0</v>
      </c>
      <c r="L23" s="199"/>
      <c r="M23" s="199"/>
      <c r="N23" s="199"/>
      <c r="O23" s="199"/>
      <c r="P23" s="199"/>
      <c r="Q23" s="211">
        <v>0</v>
      </c>
      <c r="R23" s="211">
        <v>0</v>
      </c>
      <c r="S23" s="202">
        <f>C23+D23+E23+SUM(H23:P23)</f>
        <v>0</v>
      </c>
    </row>
    <row r="24" spans="1:19" ht="13.65" customHeight="1">
      <c r="A24" s="274" t="s">
        <v>50</v>
      </c>
      <c r="B24" s="202">
        <v>0</v>
      </c>
      <c r="C24" s="577">
        <v>0</v>
      </c>
      <c r="D24" s="113">
        <v>0</v>
      </c>
      <c r="E24" s="113">
        <f t="shared" si="9"/>
        <v>0</v>
      </c>
      <c r="F24" s="202">
        <v>0</v>
      </c>
      <c r="G24" s="202">
        <v>2000</v>
      </c>
      <c r="H24" s="199">
        <v>0</v>
      </c>
      <c r="I24" s="200">
        <f t="shared" si="10"/>
        <v>0</v>
      </c>
      <c r="J24" s="200">
        <v>0</v>
      </c>
      <c r="K24" s="200">
        <f t="shared" si="4"/>
        <v>0</v>
      </c>
      <c r="L24" s="199"/>
      <c r="M24" s="199"/>
      <c r="N24" s="199"/>
      <c r="O24" s="199"/>
      <c r="P24" s="201"/>
      <c r="Q24" s="202">
        <v>0</v>
      </c>
      <c r="R24" s="202">
        <v>2000</v>
      </c>
      <c r="S24" s="202">
        <f>C24+D24+E24+SUM(H24:P24)</f>
        <v>0</v>
      </c>
    </row>
    <row r="25" spans="1:19" ht="13.65" customHeight="1">
      <c r="A25" s="95"/>
      <c r="B25" s="202"/>
      <c r="C25" s="577"/>
      <c r="D25" s="113"/>
      <c r="E25" s="113"/>
      <c r="F25" s="202"/>
      <c r="G25" s="202"/>
      <c r="H25" s="196"/>
      <c r="I25" s="200"/>
      <c r="J25" s="200"/>
      <c r="K25" s="200"/>
      <c r="L25" s="199"/>
      <c r="M25" s="199"/>
      <c r="N25" s="199"/>
      <c r="O25" s="199"/>
      <c r="P25" s="201"/>
      <c r="Q25" s="202"/>
      <c r="R25" s="202"/>
      <c r="S25" s="202"/>
    </row>
    <row r="26" spans="1:19" ht="13.65" customHeight="1">
      <c r="A26" s="95" t="s">
        <v>183</v>
      </c>
      <c r="B26" s="204">
        <f t="shared" ref="B26:K26" si="11">SUM(B27:B28)</f>
        <v>5786</v>
      </c>
      <c r="C26" s="410">
        <f t="shared" si="11"/>
        <v>1578</v>
      </c>
      <c r="D26" s="410">
        <f t="shared" si="11"/>
        <v>2113</v>
      </c>
      <c r="E26" s="410">
        <f t="shared" si="11"/>
        <v>0</v>
      </c>
      <c r="F26" s="204">
        <f t="shared" si="11"/>
        <v>9477</v>
      </c>
      <c r="G26" s="194">
        <f t="shared" si="11"/>
        <v>9600</v>
      </c>
      <c r="H26" s="196">
        <f t="shared" si="11"/>
        <v>0</v>
      </c>
      <c r="I26" s="196">
        <f t="shared" si="11"/>
        <v>0</v>
      </c>
      <c r="J26" s="196">
        <f t="shared" si="11"/>
        <v>0</v>
      </c>
      <c r="K26" s="196">
        <f t="shared" si="11"/>
        <v>0</v>
      </c>
      <c r="L26" s="196"/>
      <c r="M26" s="196"/>
      <c r="N26" s="196"/>
      <c r="O26" s="196"/>
      <c r="P26" s="196"/>
      <c r="Q26" s="194">
        <f>SUM(Q27:Q28)</f>
        <v>0</v>
      </c>
      <c r="R26" s="194">
        <f>SUM(R27:R28)</f>
        <v>9600</v>
      </c>
      <c r="S26" s="204">
        <f>SUM(S27:S28)</f>
        <v>3691</v>
      </c>
    </row>
    <row r="27" spans="1:19" ht="13.65" customHeight="1">
      <c r="A27" s="273" t="s">
        <v>184</v>
      </c>
      <c r="B27" s="202">
        <v>5786</v>
      </c>
      <c r="C27" s="198">
        <v>1578</v>
      </c>
      <c r="D27" s="113">
        <v>2113</v>
      </c>
      <c r="E27" s="113">
        <f t="shared" ref="E27" si="12">F27-SUM(B27:D27)</f>
        <v>0</v>
      </c>
      <c r="F27" s="202">
        <v>9477</v>
      </c>
      <c r="G27" s="202">
        <v>9600</v>
      </c>
      <c r="H27" s="199">
        <v>0</v>
      </c>
      <c r="I27" s="200">
        <f t="shared" ref="I27" si="13">Q27-H27</f>
        <v>0</v>
      </c>
      <c r="J27" s="32">
        <v>0</v>
      </c>
      <c r="K27" s="200">
        <f t="shared" si="4"/>
        <v>0</v>
      </c>
      <c r="L27" s="199"/>
      <c r="M27" s="199"/>
      <c r="N27" s="199"/>
      <c r="O27" s="199"/>
      <c r="P27" s="201"/>
      <c r="Q27" s="202">
        <v>0</v>
      </c>
      <c r="R27" s="202">
        <v>9600</v>
      </c>
      <c r="S27" s="202">
        <f>C27+D27+E27+SUM(H27:P27)</f>
        <v>3691</v>
      </c>
    </row>
    <row r="28" spans="1:19" ht="13.65" customHeight="1">
      <c r="A28" s="274" t="s">
        <v>185</v>
      </c>
      <c r="B28" s="202"/>
      <c r="C28" s="198"/>
      <c r="D28" s="113"/>
      <c r="E28" s="113"/>
      <c r="F28" s="104"/>
      <c r="G28" s="202"/>
      <c r="H28" s="199"/>
      <c r="I28" s="200"/>
      <c r="J28" s="200"/>
      <c r="K28" s="199"/>
      <c r="L28" s="199"/>
      <c r="M28" s="199"/>
      <c r="N28" s="199"/>
      <c r="O28" s="113"/>
      <c r="P28" s="201"/>
      <c r="Q28" s="202"/>
      <c r="R28" s="202"/>
      <c r="S28" s="202"/>
    </row>
    <row r="29" spans="1:19" ht="13.65" customHeight="1">
      <c r="A29" s="275"/>
      <c r="B29" s="197"/>
      <c r="C29" s="198"/>
      <c r="D29" s="113"/>
      <c r="E29" s="113"/>
      <c r="F29" s="104"/>
      <c r="G29" s="211"/>
      <c r="H29" s="199"/>
      <c r="I29" s="200"/>
      <c r="J29" s="199"/>
      <c r="K29" s="199"/>
      <c r="L29" s="199"/>
      <c r="M29" s="199"/>
      <c r="N29" s="199"/>
      <c r="O29" s="113"/>
      <c r="P29" s="201"/>
      <c r="Q29" s="202"/>
      <c r="R29" s="202"/>
      <c r="S29" s="202"/>
    </row>
    <row r="30" spans="1:19" s="11" customFormat="1" ht="15" customHeight="1">
      <c r="A30" s="213" t="s">
        <v>72</v>
      </c>
      <c r="B30" s="214">
        <f t="shared" ref="B30:K30" si="14">B6+B15+B17+B22+B26</f>
        <v>187585</v>
      </c>
      <c r="C30" s="214">
        <f t="shared" si="14"/>
        <v>13285</v>
      </c>
      <c r="D30" s="278">
        <f t="shared" si="14"/>
        <v>6937</v>
      </c>
      <c r="E30" s="278">
        <f t="shared" si="14"/>
        <v>4379</v>
      </c>
      <c r="F30" s="215">
        <f t="shared" si="14"/>
        <v>212186</v>
      </c>
      <c r="G30" s="215">
        <f t="shared" si="14"/>
        <v>221420</v>
      </c>
      <c r="H30" s="216">
        <f t="shared" si="14"/>
        <v>10642</v>
      </c>
      <c r="I30" s="217">
        <f t="shared" si="14"/>
        <v>39805</v>
      </c>
      <c r="J30" s="217">
        <f t="shared" si="14"/>
        <v>42639</v>
      </c>
      <c r="K30" s="217">
        <f t="shared" si="14"/>
        <v>24321</v>
      </c>
      <c r="L30" s="217"/>
      <c r="M30" s="217"/>
      <c r="N30" s="217"/>
      <c r="O30" s="217"/>
      <c r="P30" s="217"/>
      <c r="Q30" s="215">
        <f t="shared" ref="Q30:R30" si="15">Q6+Q15+Q17+Q22+Q26</f>
        <v>117407</v>
      </c>
      <c r="R30" s="215">
        <f t="shared" si="15"/>
        <v>225170</v>
      </c>
      <c r="S30" s="215">
        <f>S6+S15+S17+S22+S26</f>
        <v>142008</v>
      </c>
    </row>
    <row r="31" spans="1:19" ht="10.199999999999999" customHeight="1">
      <c r="A31" s="41"/>
      <c r="B31" s="46"/>
      <c r="C31" s="42"/>
      <c r="D31" s="40"/>
      <c r="E31" s="40"/>
      <c r="F31" s="40"/>
      <c r="G31" s="40"/>
      <c r="H31" s="38"/>
      <c r="I31" s="40"/>
      <c r="J31" s="38"/>
      <c r="K31" s="36"/>
      <c r="L31" s="40"/>
      <c r="M31" s="40"/>
      <c r="N31" s="40"/>
      <c r="O31" s="40"/>
      <c r="P31" s="40"/>
      <c r="Q31" s="40"/>
      <c r="R31" s="40"/>
      <c r="S31" s="40"/>
    </row>
    <row r="32" spans="1:19" ht="15.75" customHeight="1">
      <c r="A32" s="25" t="s">
        <v>293</v>
      </c>
      <c r="B32" s="25"/>
      <c r="C32" s="25"/>
      <c r="D32" s="25"/>
      <c r="E32" s="25"/>
      <c r="F32" s="25"/>
      <c r="G32" s="36"/>
      <c r="H32" s="38"/>
      <c r="I32" s="40"/>
      <c r="J32" s="38"/>
      <c r="K32" s="36"/>
      <c r="L32" s="40"/>
      <c r="M32" s="40"/>
      <c r="N32" s="40"/>
      <c r="O32" s="38"/>
      <c r="P32" s="40"/>
      <c r="Q32" s="40"/>
      <c r="R32" s="40"/>
      <c r="S32" s="40"/>
    </row>
    <row r="33" spans="1:19" ht="16.5" customHeight="1">
      <c r="A33" s="115" t="s">
        <v>250</v>
      </c>
      <c r="B33" s="115"/>
      <c r="C33" s="115"/>
      <c r="D33" s="115"/>
      <c r="E33" s="115"/>
      <c r="F33" s="115"/>
      <c r="G33" s="115"/>
      <c r="H33" s="115"/>
      <c r="I33" s="115"/>
      <c r="J33" s="115"/>
      <c r="K33" s="115"/>
      <c r="L33" s="38"/>
      <c r="M33" s="38"/>
      <c r="N33" s="38"/>
      <c r="O33" s="38"/>
      <c r="P33" s="38"/>
      <c r="Q33" s="38"/>
      <c r="R33" s="38"/>
      <c r="S33" s="38"/>
    </row>
    <row r="34" spans="1:19" ht="14.4">
      <c r="A34" s="25" t="s">
        <v>300</v>
      </c>
      <c r="B34" s="25"/>
      <c r="C34" s="38"/>
      <c r="D34" s="38"/>
      <c r="E34" s="38"/>
      <c r="F34" s="38"/>
      <c r="G34" s="38"/>
      <c r="H34" s="38"/>
      <c r="I34" s="42"/>
      <c r="J34" s="42"/>
      <c r="K34" s="38"/>
      <c r="L34" s="38"/>
      <c r="M34" s="38"/>
      <c r="N34" s="38"/>
      <c r="O34" s="38"/>
      <c r="P34" s="38"/>
      <c r="Q34" s="573"/>
      <c r="R34" s="38"/>
      <c r="S34" s="38"/>
    </row>
    <row r="35" spans="1:19" ht="14.4">
      <c r="A35" s="662" t="s">
        <v>149</v>
      </c>
      <c r="B35" s="662"/>
      <c r="C35" s="662"/>
      <c r="D35" s="662"/>
      <c r="E35" s="38"/>
      <c r="F35" s="38"/>
      <c r="G35" s="38"/>
      <c r="H35" s="38"/>
      <c r="I35" s="42"/>
      <c r="J35" s="42"/>
      <c r="K35" s="38"/>
      <c r="L35" s="38"/>
      <c r="M35" s="38"/>
      <c r="N35" s="38"/>
      <c r="O35" s="38"/>
      <c r="P35" s="38"/>
      <c r="Q35" s="573"/>
      <c r="R35" s="38"/>
      <c r="S35" s="38"/>
    </row>
    <row r="36" spans="1:19" ht="16.5" customHeight="1">
      <c r="A36" s="127"/>
      <c r="B36" s="127"/>
      <c r="C36" s="127"/>
      <c r="D36" s="127"/>
      <c r="E36" s="127"/>
      <c r="F36" s="127"/>
      <c r="G36" s="127"/>
      <c r="H36" s="127"/>
      <c r="I36" s="127"/>
      <c r="J36" s="86"/>
      <c r="K36" s="86"/>
      <c r="L36" s="86"/>
      <c r="M36" s="86"/>
      <c r="N36" s="86"/>
      <c r="O36" s="86"/>
      <c r="P36" s="86"/>
      <c r="Q36" s="13"/>
      <c r="R36" s="86"/>
      <c r="S36" s="86"/>
    </row>
    <row r="37" spans="1:19" ht="16.5" customHeight="1">
      <c r="A37" s="87" t="s">
        <v>97</v>
      </c>
      <c r="B37" s="134"/>
      <c r="C37" s="134"/>
      <c r="D37" s="134"/>
      <c r="E37" s="134"/>
      <c r="F37" s="134"/>
      <c r="G37" s="134"/>
      <c r="H37" s="134"/>
      <c r="I37" s="134"/>
      <c r="J37" s="134"/>
      <c r="K37" s="134"/>
      <c r="L37" s="134"/>
      <c r="M37" s="134"/>
      <c r="N37" s="134"/>
      <c r="O37" s="88"/>
      <c r="P37" s="88"/>
      <c r="Q37" s="88"/>
      <c r="R37" s="88"/>
      <c r="S37" s="88"/>
    </row>
    <row r="38" spans="1:19" ht="16.5" customHeight="1">
      <c r="A38" s="87" t="s">
        <v>251</v>
      </c>
      <c r="B38" s="134"/>
      <c r="C38" s="134"/>
      <c r="D38" s="134"/>
      <c r="E38" s="134"/>
      <c r="F38" s="134"/>
      <c r="G38" s="134"/>
      <c r="H38" s="134"/>
      <c r="I38" s="134"/>
      <c r="J38" s="134"/>
      <c r="K38" s="134"/>
      <c r="L38" s="134"/>
      <c r="M38" s="134"/>
      <c r="N38" s="88"/>
      <c r="O38" s="88"/>
      <c r="P38" s="88"/>
      <c r="Q38" s="88"/>
      <c r="R38" s="88"/>
      <c r="S38" s="88"/>
    </row>
    <row r="39" spans="1:19" ht="16.5" customHeight="1">
      <c r="A39" s="87" t="s">
        <v>252</v>
      </c>
      <c r="B39" s="134"/>
      <c r="C39" s="134"/>
      <c r="D39" s="134"/>
      <c r="E39" s="134"/>
      <c r="F39" s="134"/>
      <c r="G39" s="134"/>
      <c r="H39" s="134"/>
      <c r="I39" s="134"/>
      <c r="J39" s="134"/>
      <c r="K39" s="134"/>
      <c r="L39" s="134"/>
      <c r="M39" s="134"/>
      <c r="N39" s="114"/>
      <c r="O39" s="88"/>
      <c r="P39" s="88"/>
      <c r="Q39" s="88"/>
      <c r="R39" s="88"/>
      <c r="S39" s="88"/>
    </row>
    <row r="40" spans="1:19" ht="16.5" customHeight="1">
      <c r="A40" s="25" t="s">
        <v>253</v>
      </c>
      <c r="B40" s="25"/>
      <c r="C40" s="38"/>
      <c r="D40" s="38"/>
      <c r="E40" s="38"/>
      <c r="F40" s="38"/>
      <c r="G40" s="38"/>
      <c r="H40" s="38"/>
      <c r="I40" s="42"/>
      <c r="J40" s="42"/>
      <c r="K40" s="38"/>
      <c r="L40" s="38"/>
      <c r="M40" s="38"/>
      <c r="N40" s="38"/>
      <c r="O40" s="38"/>
      <c r="P40" s="38"/>
      <c r="Q40" s="38"/>
      <c r="R40" s="38"/>
      <c r="S40" s="38"/>
    </row>
    <row r="41" spans="1:19" ht="16.5" customHeight="1">
      <c r="A41" s="25" t="s">
        <v>301</v>
      </c>
      <c r="B41" s="25"/>
      <c r="C41" s="38"/>
      <c r="D41" s="38"/>
      <c r="E41" s="38"/>
      <c r="F41" s="38"/>
      <c r="G41" s="38"/>
      <c r="H41" s="38"/>
      <c r="I41" s="42"/>
      <c r="J41" s="42"/>
      <c r="K41" s="38"/>
      <c r="L41" s="38"/>
      <c r="M41" s="38"/>
      <c r="N41" s="38"/>
      <c r="O41" s="38"/>
      <c r="P41" s="38"/>
      <c r="Q41" s="38"/>
      <c r="R41" s="38"/>
      <c r="S41" s="38"/>
    </row>
    <row r="42" spans="1:19" s="11" customFormat="1" ht="14.25" customHeight="1">
      <c r="A42" s="25" t="s">
        <v>302</v>
      </c>
      <c r="B42" s="25"/>
      <c r="C42" s="38"/>
      <c r="D42" s="38"/>
      <c r="E42" s="38"/>
      <c r="F42" s="38"/>
      <c r="G42" s="38"/>
      <c r="H42" s="38"/>
      <c r="I42" s="42"/>
      <c r="J42" s="42"/>
      <c r="K42" s="38"/>
      <c r="L42" s="38"/>
      <c r="M42" s="38"/>
      <c r="N42" s="38"/>
      <c r="O42" s="38"/>
      <c r="P42" s="38"/>
      <c r="Q42" s="38"/>
      <c r="R42" s="38"/>
      <c r="S42" s="38"/>
    </row>
    <row r="43" spans="1:19" ht="14.25" customHeight="1">
      <c r="A43" s="25"/>
      <c r="B43" s="25"/>
      <c r="C43" s="38"/>
      <c r="D43" s="38"/>
      <c r="E43" s="38"/>
      <c r="F43" s="38"/>
      <c r="G43" s="38"/>
      <c r="H43" s="38"/>
      <c r="I43" s="42"/>
      <c r="J43" s="42"/>
      <c r="K43" s="38"/>
      <c r="L43" s="38"/>
      <c r="M43" s="38"/>
      <c r="N43" s="38"/>
      <c r="O43" s="38"/>
      <c r="P43" s="38"/>
      <c r="Q43" s="38"/>
      <c r="R43" s="38"/>
      <c r="S43" s="38"/>
    </row>
    <row r="44" spans="1:19" ht="14.25" customHeight="1">
      <c r="A44" s="11"/>
      <c r="B44" s="11"/>
      <c r="C44" s="3"/>
      <c r="D44" s="3"/>
      <c r="E44" s="3"/>
      <c r="F44" s="3"/>
      <c r="G44" s="3"/>
      <c r="H44" s="3"/>
      <c r="I44" s="4"/>
      <c r="J44" s="4"/>
      <c r="K44" s="3"/>
      <c r="L44" s="3"/>
      <c r="M44" s="3"/>
      <c r="N44" s="3"/>
      <c r="O44" s="3"/>
      <c r="P44" s="3"/>
      <c r="Q44" s="3"/>
      <c r="R44" s="3"/>
      <c r="S44" s="3"/>
    </row>
    <row r="45" spans="1:19" ht="14.25" customHeight="1">
      <c r="A45" s="11"/>
      <c r="B45" s="11"/>
      <c r="C45" s="3"/>
      <c r="D45" s="3"/>
      <c r="E45" s="3"/>
      <c r="F45" s="3"/>
      <c r="G45" s="3"/>
      <c r="H45" s="3"/>
      <c r="I45" s="4"/>
      <c r="J45" s="4"/>
      <c r="K45" s="3"/>
      <c r="L45" s="30"/>
      <c r="M45" s="30"/>
      <c r="N45" s="3"/>
      <c r="O45" s="3"/>
      <c r="P45" s="3"/>
      <c r="Q45" s="3"/>
      <c r="R45" s="3"/>
      <c r="S45" s="3"/>
    </row>
    <row r="46" spans="1:19" ht="14.25" customHeight="1">
      <c r="A46" s="11"/>
      <c r="B46" s="11"/>
      <c r="C46" s="3"/>
      <c r="D46" s="3"/>
      <c r="E46" s="3"/>
      <c r="F46" s="3"/>
      <c r="G46" s="3"/>
      <c r="H46" s="3"/>
      <c r="I46" s="4"/>
      <c r="J46" s="4"/>
      <c r="K46" s="3"/>
      <c r="L46" s="3"/>
      <c r="M46" s="3"/>
      <c r="N46" s="3"/>
      <c r="O46" s="3"/>
      <c r="P46" s="3"/>
      <c r="Q46" s="3"/>
      <c r="R46" s="3"/>
      <c r="S46" s="3"/>
    </row>
    <row r="47" spans="1:19" ht="14.25" customHeight="1">
      <c r="A47" s="11"/>
      <c r="B47" s="11"/>
      <c r="C47" s="3"/>
      <c r="D47" s="3"/>
      <c r="E47" s="3"/>
      <c r="F47" s="3"/>
      <c r="G47" s="3"/>
      <c r="H47" s="3"/>
      <c r="I47" s="4"/>
      <c r="J47" s="4"/>
      <c r="K47" s="3"/>
      <c r="L47" s="3"/>
      <c r="M47" s="3"/>
      <c r="N47" s="3"/>
      <c r="O47" s="3"/>
      <c r="P47" s="3"/>
      <c r="Q47" s="3"/>
      <c r="R47" s="3"/>
      <c r="S47" s="3"/>
    </row>
    <row r="48" spans="1:19" ht="14.25" customHeight="1">
      <c r="A48" s="11"/>
      <c r="B48" s="11"/>
      <c r="C48" s="3"/>
      <c r="D48" s="3"/>
      <c r="E48" s="3"/>
      <c r="F48" s="3"/>
      <c r="G48" s="3"/>
      <c r="H48" s="3"/>
      <c r="I48" s="4"/>
      <c r="J48" s="4"/>
      <c r="K48" s="3"/>
      <c r="L48" s="3"/>
      <c r="M48" s="3"/>
      <c r="N48" s="3"/>
      <c r="O48" s="3"/>
      <c r="P48" s="3"/>
      <c r="Q48" s="3"/>
      <c r="R48" s="3"/>
      <c r="S48" s="3"/>
    </row>
    <row r="49" spans="1:19" ht="14.25" customHeight="1">
      <c r="A49" s="11"/>
      <c r="B49" s="11"/>
      <c r="C49" s="3"/>
      <c r="D49" s="3"/>
      <c r="E49" s="3"/>
      <c r="F49" s="3"/>
      <c r="G49" s="3"/>
      <c r="H49" s="3"/>
      <c r="I49" s="4"/>
      <c r="J49" s="4"/>
      <c r="K49" s="3"/>
      <c r="L49" s="3"/>
      <c r="M49" s="3"/>
      <c r="N49" s="3"/>
      <c r="O49" s="3"/>
      <c r="P49" s="3"/>
      <c r="Q49" s="3"/>
      <c r="R49" s="3"/>
      <c r="S49" s="3"/>
    </row>
    <row r="50" spans="1:19" ht="14.25" customHeight="1">
      <c r="A50" s="11"/>
      <c r="B50" s="11"/>
      <c r="C50" s="3"/>
      <c r="D50" s="3"/>
      <c r="E50" s="3"/>
      <c r="F50" s="3"/>
      <c r="G50" s="3"/>
      <c r="H50" s="3"/>
      <c r="I50" s="4"/>
      <c r="J50" s="4"/>
      <c r="K50" s="3"/>
      <c r="L50" s="3"/>
      <c r="M50" s="3"/>
      <c r="N50" s="3"/>
      <c r="O50" s="3"/>
      <c r="P50" s="3"/>
      <c r="Q50" s="3"/>
      <c r="R50" s="3"/>
      <c r="S50" s="3"/>
    </row>
    <row r="51" spans="1:19" ht="14.25" customHeight="1">
      <c r="A51" s="11"/>
      <c r="B51" s="11"/>
      <c r="C51" s="3"/>
      <c r="D51" s="3"/>
      <c r="E51" s="3"/>
      <c r="F51" s="3"/>
      <c r="G51" s="3"/>
      <c r="H51" s="3"/>
      <c r="I51" s="4"/>
      <c r="J51" s="4"/>
      <c r="K51" s="3"/>
      <c r="L51" s="3"/>
      <c r="M51" s="3"/>
      <c r="N51" s="3"/>
      <c r="O51" s="3"/>
      <c r="P51" s="3"/>
      <c r="Q51" s="3"/>
      <c r="R51" s="3"/>
      <c r="S51" s="3"/>
    </row>
    <row r="52" spans="1:19" ht="14.25" customHeight="1">
      <c r="A52" s="11"/>
      <c r="B52" s="11"/>
      <c r="C52" s="3"/>
      <c r="D52" s="3"/>
      <c r="E52" s="3"/>
      <c r="F52" s="3"/>
      <c r="G52" s="3"/>
      <c r="H52" s="3"/>
      <c r="I52" s="4"/>
      <c r="J52" s="4"/>
      <c r="K52" s="3"/>
      <c r="L52" s="3"/>
      <c r="M52" s="3"/>
      <c r="N52" s="3"/>
      <c r="O52" s="3"/>
      <c r="P52" s="3"/>
      <c r="Q52" s="3"/>
      <c r="R52" s="3"/>
      <c r="S52" s="3"/>
    </row>
  </sheetData>
  <mergeCells count="5">
    <mergeCell ref="F2:G2"/>
    <mergeCell ref="A1:S1"/>
    <mergeCell ref="Q2:R2"/>
    <mergeCell ref="B4:S4"/>
    <mergeCell ref="A35:D35"/>
  </mergeCells>
  <printOptions horizontalCentered="1"/>
  <pageMargins left="0.25" right="0.17" top="1" bottom="0.17" header="0.17" footer="0.17"/>
  <pageSetup scale="67" orientation="landscape" r:id="rId1"/>
  <headerFooter alignWithMargins="0"/>
  <ignoredErrors>
    <ignoredError sqref="S7 S8:S13 S18:S27 S15 B6 K7 K8:K13 K15 K18:K20 K23:K24 K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P51"/>
  <sheetViews>
    <sheetView showGridLines="0" zoomScaleNormal="100" workbookViewId="0">
      <selection activeCell="P20" sqref="P20"/>
    </sheetView>
  </sheetViews>
  <sheetFormatPr defaultColWidth="8.88671875" defaultRowHeight="13.2"/>
  <cols>
    <col min="1" max="1" width="18.5546875" customWidth="1"/>
    <col min="2" max="4" width="9.88671875" customWidth="1"/>
    <col min="5" max="5" width="9.6640625" customWidth="1"/>
    <col min="6" max="6" width="12" customWidth="1"/>
    <col min="7" max="7" width="10" customWidth="1"/>
    <col min="8" max="8" width="10.6640625" customWidth="1"/>
    <col min="9" max="13" width="8.6640625" customWidth="1"/>
    <col min="14" max="14" width="18.33203125" customWidth="1"/>
  </cols>
  <sheetData>
    <row r="1" spans="1:15" s="14" customFormat="1" ht="21.15" customHeight="1">
      <c r="A1" s="135" t="s">
        <v>289</v>
      </c>
      <c r="B1" s="136"/>
      <c r="C1" s="136"/>
      <c r="D1" s="136"/>
      <c r="E1" s="136"/>
      <c r="F1" s="136"/>
      <c r="G1" s="136"/>
      <c r="H1" s="136"/>
      <c r="I1" s="136"/>
      <c r="J1" s="136"/>
      <c r="K1" s="136"/>
      <c r="L1" s="136"/>
      <c r="M1" s="136"/>
      <c r="N1" s="136"/>
    </row>
    <row r="2" spans="1:15" ht="19.2" customHeight="1">
      <c r="A2" s="167"/>
      <c r="B2" s="59" t="s">
        <v>225</v>
      </c>
      <c r="C2" s="59" t="s">
        <v>257</v>
      </c>
      <c r="D2" s="59" t="s">
        <v>258</v>
      </c>
      <c r="E2" s="59" t="s">
        <v>268</v>
      </c>
      <c r="F2" s="59" t="s">
        <v>261</v>
      </c>
      <c r="G2" s="59" t="s">
        <v>269</v>
      </c>
      <c r="H2" s="59" t="s">
        <v>270</v>
      </c>
      <c r="I2" s="59" t="s">
        <v>262</v>
      </c>
      <c r="J2" s="59" t="s">
        <v>271</v>
      </c>
      <c r="K2" s="59" t="s">
        <v>264</v>
      </c>
      <c r="L2" s="59" t="s">
        <v>265</v>
      </c>
      <c r="M2" s="60" t="s">
        <v>266</v>
      </c>
      <c r="N2" s="35"/>
    </row>
    <row r="3" spans="1:15" ht="19.2" customHeight="1">
      <c r="A3" s="167"/>
      <c r="B3" s="519">
        <v>44865</v>
      </c>
      <c r="C3" s="519">
        <v>44893</v>
      </c>
      <c r="D3" s="519">
        <v>44926</v>
      </c>
      <c r="E3" s="519">
        <v>44956</v>
      </c>
      <c r="F3" s="519">
        <v>44984</v>
      </c>
      <c r="G3" s="519">
        <v>45019</v>
      </c>
      <c r="H3" s="519">
        <v>45047</v>
      </c>
      <c r="I3" s="519">
        <v>45076</v>
      </c>
      <c r="J3" s="519">
        <v>45110</v>
      </c>
      <c r="K3" s="519">
        <v>45138</v>
      </c>
      <c r="L3" s="519">
        <v>45166</v>
      </c>
      <c r="M3" s="520">
        <v>45199</v>
      </c>
      <c r="N3" s="571" t="s">
        <v>292</v>
      </c>
    </row>
    <row r="4" spans="1:15" ht="13.2" customHeight="1">
      <c r="A4" s="45"/>
      <c r="B4" s="118"/>
      <c r="C4" s="119"/>
      <c r="D4" s="119"/>
      <c r="E4" s="119"/>
      <c r="F4" s="119"/>
      <c r="G4" s="119"/>
      <c r="H4" s="119"/>
      <c r="I4" s="119"/>
      <c r="J4" s="119"/>
      <c r="K4" s="119"/>
      <c r="L4" s="119"/>
      <c r="M4" s="166"/>
      <c r="N4" s="120"/>
    </row>
    <row r="5" spans="1:15" ht="13.65" customHeight="1">
      <c r="A5" s="39"/>
      <c r="B5" s="701" t="s">
        <v>41</v>
      </c>
      <c r="C5" s="702"/>
      <c r="D5" s="702"/>
      <c r="E5" s="702"/>
      <c r="F5" s="702"/>
      <c r="G5" s="702"/>
      <c r="H5" s="702"/>
      <c r="I5" s="702"/>
      <c r="J5" s="702"/>
      <c r="K5" s="702"/>
      <c r="L5" s="702"/>
      <c r="M5" s="141"/>
      <c r="N5" s="43"/>
      <c r="O5" s="25"/>
    </row>
    <row r="6" spans="1:15" ht="14.25" customHeight="1">
      <c r="A6" s="45" t="s">
        <v>36</v>
      </c>
      <c r="B6" s="101">
        <v>316</v>
      </c>
      <c r="C6" s="38">
        <v>311</v>
      </c>
      <c r="D6" s="38">
        <v>260</v>
      </c>
      <c r="E6" s="38">
        <v>488</v>
      </c>
      <c r="F6" s="38">
        <v>412</v>
      </c>
      <c r="G6" s="38">
        <v>434</v>
      </c>
      <c r="H6" s="38">
        <v>0</v>
      </c>
      <c r="I6" s="96"/>
      <c r="J6" s="96"/>
      <c r="K6" s="38"/>
      <c r="L6" s="38"/>
      <c r="M6" s="97"/>
      <c r="N6" s="89">
        <f>SUM(B6:M6)</f>
        <v>2221</v>
      </c>
      <c r="O6" s="25"/>
    </row>
    <row r="7" spans="1:15" ht="14.25" customHeight="1">
      <c r="A7" s="45" t="s">
        <v>119</v>
      </c>
      <c r="B7" s="101">
        <v>398</v>
      </c>
      <c r="C7" s="82">
        <v>351</v>
      </c>
      <c r="D7" s="82">
        <v>318</v>
      </c>
      <c r="E7" s="82">
        <v>383</v>
      </c>
      <c r="F7" s="82">
        <v>301</v>
      </c>
      <c r="G7" s="82">
        <v>301</v>
      </c>
      <c r="H7" s="82">
        <v>0</v>
      </c>
      <c r="I7" s="109"/>
      <c r="J7" s="109"/>
      <c r="K7" s="38"/>
      <c r="L7" s="38"/>
      <c r="M7" s="97"/>
      <c r="N7" s="89">
        <f>SUM(B7:M7)</f>
        <v>2052</v>
      </c>
      <c r="O7" s="25"/>
    </row>
    <row r="8" spans="1:15" ht="14.25" customHeight="1">
      <c r="A8" s="90" t="s">
        <v>42</v>
      </c>
      <c r="B8" s="102">
        <f>B10-B6-B7</f>
        <v>950</v>
      </c>
      <c r="C8" s="83">
        <f>C10-C6-C7</f>
        <v>711</v>
      </c>
      <c r="D8" s="83">
        <f>D10-D6-D7</f>
        <v>1006</v>
      </c>
      <c r="E8" s="83">
        <f t="shared" ref="E8:H8" si="0">E10-E6-E7</f>
        <v>733</v>
      </c>
      <c r="F8" s="83">
        <f t="shared" si="0"/>
        <v>859</v>
      </c>
      <c r="G8" s="83">
        <f t="shared" si="0"/>
        <v>787</v>
      </c>
      <c r="H8" s="83">
        <f t="shared" si="0"/>
        <v>0</v>
      </c>
      <c r="I8" s="83"/>
      <c r="J8" s="83"/>
      <c r="K8" s="83"/>
      <c r="L8" s="83"/>
      <c r="M8" s="83"/>
      <c r="N8" s="218">
        <f>SUM(B8:M8)</f>
        <v>5046</v>
      </c>
      <c r="O8" s="25"/>
    </row>
    <row r="9" spans="1:15" ht="13.2" customHeight="1">
      <c r="A9" s="90"/>
      <c r="B9" s="102"/>
      <c r="C9" s="25"/>
      <c r="D9" s="25"/>
      <c r="E9" s="40"/>
      <c r="F9" s="25"/>
      <c r="G9" s="38"/>
      <c r="H9" s="38"/>
      <c r="I9" s="98"/>
      <c r="J9" s="98"/>
      <c r="K9" s="99"/>
      <c r="L9" s="99"/>
      <c r="M9" s="100"/>
      <c r="N9" s="89"/>
      <c r="O9" s="25"/>
    </row>
    <row r="10" spans="1:15" ht="12.6" customHeight="1">
      <c r="A10" s="126" t="s">
        <v>35</v>
      </c>
      <c r="B10" s="163">
        <v>1664</v>
      </c>
      <c r="C10" s="143">
        <v>1373</v>
      </c>
      <c r="D10" s="143">
        <v>1584</v>
      </c>
      <c r="E10" s="143">
        <v>1604</v>
      </c>
      <c r="F10" s="143">
        <v>1572</v>
      </c>
      <c r="G10" s="143">
        <v>1522</v>
      </c>
      <c r="H10" s="143">
        <v>0</v>
      </c>
      <c r="I10" s="508"/>
      <c r="J10" s="508"/>
      <c r="K10" s="143"/>
      <c r="L10" s="143"/>
      <c r="M10" s="142"/>
      <c r="N10" s="509">
        <f>SUM(B10:M10)</f>
        <v>9319</v>
      </c>
      <c r="O10" s="25"/>
    </row>
    <row r="11" spans="1:15" ht="12.6" customHeight="1">
      <c r="A11" s="505"/>
      <c r="B11" s="506"/>
      <c r="C11" s="506"/>
      <c r="D11" s="506"/>
      <c r="E11" s="506"/>
      <c r="F11" s="506"/>
      <c r="G11" s="506"/>
      <c r="H11" s="506"/>
      <c r="I11" s="506"/>
      <c r="J11" s="507"/>
      <c r="K11" s="507"/>
      <c r="L11" s="507"/>
      <c r="M11" s="507"/>
      <c r="N11" s="506"/>
      <c r="O11" s="25"/>
    </row>
    <row r="12" spans="1:15" s="11" customFormat="1" ht="18" customHeight="1">
      <c r="A12" s="25" t="s">
        <v>141</v>
      </c>
      <c r="B12" s="36"/>
      <c r="C12" s="36"/>
      <c r="D12" s="36"/>
      <c r="E12" s="25"/>
      <c r="F12" s="25"/>
      <c r="G12" s="25"/>
      <c r="H12" s="25"/>
      <c r="I12" s="25"/>
      <c r="J12" s="25"/>
      <c r="K12" s="25"/>
      <c r="L12" s="495"/>
      <c r="M12" s="495"/>
      <c r="N12" s="495"/>
      <c r="O12" s="495"/>
    </row>
    <row r="13" spans="1:15" s="11" customFormat="1" ht="18" customHeight="1">
      <c r="A13" s="25" t="s">
        <v>76</v>
      </c>
      <c r="B13" s="25"/>
      <c r="C13" s="25"/>
      <c r="D13" s="25"/>
      <c r="E13" s="25"/>
      <c r="F13" s="25"/>
      <c r="G13" s="25"/>
      <c r="H13" s="25"/>
      <c r="I13" s="25"/>
      <c r="J13" s="25"/>
      <c r="K13" s="25"/>
      <c r="L13" s="25"/>
      <c r="M13" s="25"/>
      <c r="N13" s="25"/>
    </row>
    <row r="14" spans="1:15" s="11" customFormat="1" ht="18" customHeight="1">
      <c r="A14" s="614"/>
      <c r="B14" s="495"/>
      <c r="C14" s="495"/>
      <c r="D14" s="495"/>
      <c r="E14" s="495"/>
      <c r="F14" s="495"/>
      <c r="G14" s="495"/>
      <c r="H14" s="495"/>
      <c r="I14" s="495"/>
      <c r="J14" s="495"/>
      <c r="K14" s="495"/>
      <c r="L14" s="495"/>
      <c r="M14" s="495"/>
      <c r="N14" s="496"/>
      <c r="O14" s="615"/>
    </row>
    <row r="15" spans="1:15" s="14" customFormat="1" ht="21.15" customHeight="1">
      <c r="A15" s="703" t="s">
        <v>288</v>
      </c>
      <c r="B15" s="703"/>
      <c r="C15" s="703"/>
      <c r="D15" s="703"/>
      <c r="E15" s="703"/>
      <c r="F15" s="703"/>
      <c r="G15" s="703"/>
      <c r="H15" s="703"/>
      <c r="I15" s="703"/>
      <c r="J15" s="703"/>
      <c r="K15" s="703"/>
      <c r="L15" s="703"/>
      <c r="M15" s="703"/>
      <c r="N15" s="703"/>
    </row>
    <row r="16" spans="1:15" s="14" customFormat="1" ht="19.2" customHeight="1">
      <c r="A16" s="168"/>
      <c r="B16" s="59" t="s">
        <v>225</v>
      </c>
      <c r="C16" s="59" t="s">
        <v>257</v>
      </c>
      <c r="D16" s="59" t="s">
        <v>258</v>
      </c>
      <c r="E16" s="59" t="s">
        <v>268</v>
      </c>
      <c r="F16" s="59" t="s">
        <v>261</v>
      </c>
      <c r="G16" s="59" t="s">
        <v>269</v>
      </c>
      <c r="H16" s="59" t="s">
        <v>270</v>
      </c>
      <c r="I16" s="59" t="s">
        <v>262</v>
      </c>
      <c r="J16" s="59" t="s">
        <v>271</v>
      </c>
      <c r="K16" s="59" t="s">
        <v>264</v>
      </c>
      <c r="L16" s="59" t="s">
        <v>265</v>
      </c>
      <c r="M16" s="60" t="s">
        <v>266</v>
      </c>
      <c r="N16" s="146"/>
    </row>
    <row r="17" spans="1:16" s="14" customFormat="1" ht="19.2" customHeight="1">
      <c r="A17" s="168"/>
      <c r="B17" s="517">
        <v>44865</v>
      </c>
      <c r="C17" s="517">
        <v>44893</v>
      </c>
      <c r="D17" s="517">
        <v>44926</v>
      </c>
      <c r="E17" s="517">
        <v>44956</v>
      </c>
      <c r="F17" s="517">
        <v>44984</v>
      </c>
      <c r="G17" s="517">
        <v>45019</v>
      </c>
      <c r="H17" s="517">
        <v>45047</v>
      </c>
      <c r="I17" s="517">
        <v>45076</v>
      </c>
      <c r="J17" s="517">
        <v>45110</v>
      </c>
      <c r="K17" s="517">
        <v>45138</v>
      </c>
      <c r="L17" s="517">
        <v>45166</v>
      </c>
      <c r="M17" s="517">
        <v>45199</v>
      </c>
      <c r="N17" s="572" t="s">
        <v>133</v>
      </c>
    </row>
    <row r="18" spans="1:16" s="14" customFormat="1" ht="13.2" customHeight="1">
      <c r="A18" s="125"/>
      <c r="B18" s="121"/>
      <c r="C18" s="122"/>
      <c r="D18" s="122"/>
      <c r="E18" s="122"/>
      <c r="F18" s="122"/>
      <c r="G18" s="122"/>
      <c r="H18" s="122"/>
      <c r="I18" s="122"/>
      <c r="J18" s="122"/>
      <c r="K18" s="122"/>
      <c r="L18" s="122"/>
      <c r="M18" s="123"/>
      <c r="N18" s="124"/>
    </row>
    <row r="19" spans="1:16" ht="13.65" customHeight="1">
      <c r="A19" s="39"/>
      <c r="B19" s="50"/>
      <c r="C19" s="25"/>
      <c r="D19" s="704" t="s">
        <v>41</v>
      </c>
      <c r="E19" s="704"/>
      <c r="F19" s="704"/>
      <c r="G19" s="704"/>
      <c r="H19" s="704"/>
      <c r="I19" s="704"/>
      <c r="J19" s="704"/>
      <c r="K19" s="25"/>
      <c r="L19" s="25"/>
      <c r="M19" s="91"/>
      <c r="N19" s="61"/>
    </row>
    <row r="20" spans="1:16" ht="13.65" customHeight="1">
      <c r="A20" s="39" t="s">
        <v>36</v>
      </c>
      <c r="B20" s="52">
        <v>121</v>
      </c>
      <c r="C20" s="38">
        <v>0</v>
      </c>
      <c r="D20" s="38">
        <v>11635</v>
      </c>
      <c r="E20" s="38">
        <v>20</v>
      </c>
      <c r="F20" s="38">
        <v>787</v>
      </c>
      <c r="G20" s="38">
        <v>732</v>
      </c>
      <c r="H20" s="38">
        <v>0</v>
      </c>
      <c r="I20" s="38"/>
      <c r="J20" s="38"/>
      <c r="K20" s="38"/>
      <c r="L20" s="38"/>
      <c r="M20" s="97"/>
      <c r="N20" s="84">
        <f>SUM(B20:M20)</f>
        <v>13295</v>
      </c>
      <c r="P20" s="31"/>
    </row>
    <row r="21" spans="1:16" ht="13.65" customHeight="1">
      <c r="A21" s="39" t="s">
        <v>151</v>
      </c>
      <c r="B21" s="52">
        <f>B23-B20</f>
        <v>3478</v>
      </c>
      <c r="C21" s="38">
        <f>C23-C20</f>
        <v>19268</v>
      </c>
      <c r="D21" s="38">
        <f>D23-D20</f>
        <v>0</v>
      </c>
      <c r="E21" s="38">
        <f>E23-E20</f>
        <v>8200</v>
      </c>
      <c r="F21" s="38">
        <f>F23-F20</f>
        <v>0</v>
      </c>
      <c r="G21" s="38">
        <v>0</v>
      </c>
      <c r="H21" s="38">
        <v>0</v>
      </c>
      <c r="I21" s="38"/>
      <c r="J21" s="38"/>
      <c r="K21" s="38"/>
      <c r="L21" s="38"/>
      <c r="M21" s="38"/>
      <c r="N21" s="84">
        <f t="shared" ref="N21:N23" si="1">SUM(B21:M21)</f>
        <v>30946</v>
      </c>
      <c r="P21" s="31"/>
    </row>
    <row r="22" spans="1:16" ht="13.2" customHeight="1">
      <c r="A22" s="39"/>
      <c r="B22" s="129"/>
      <c r="C22" s="40"/>
      <c r="D22" s="130"/>
      <c r="E22" s="130"/>
      <c r="F22" s="130"/>
      <c r="G22" s="130"/>
      <c r="H22" s="130"/>
      <c r="I22" s="130"/>
      <c r="J22" s="130"/>
      <c r="K22" s="40"/>
      <c r="L22" s="40"/>
      <c r="M22" s="128"/>
      <c r="N22" s="84"/>
    </row>
    <row r="23" spans="1:16" ht="15.75" customHeight="1">
      <c r="A23" s="126" t="s">
        <v>35</v>
      </c>
      <c r="B23" s="92">
        <v>3599</v>
      </c>
      <c r="C23" s="93">
        <v>19268</v>
      </c>
      <c r="D23" s="93">
        <v>11635</v>
      </c>
      <c r="E23" s="93">
        <v>8220</v>
      </c>
      <c r="F23" s="93">
        <v>787</v>
      </c>
      <c r="G23" s="93">
        <v>732</v>
      </c>
      <c r="H23" s="93">
        <v>0</v>
      </c>
      <c r="I23" s="93"/>
      <c r="J23" s="93"/>
      <c r="K23" s="93"/>
      <c r="L23" s="143"/>
      <c r="M23" s="142"/>
      <c r="N23" s="84">
        <f t="shared" si="1"/>
        <v>44241</v>
      </c>
      <c r="P23" s="31"/>
    </row>
    <row r="24" spans="1:16" ht="15.75" customHeight="1">
      <c r="A24" s="39"/>
      <c r="B24" s="50"/>
      <c r="C24" s="25"/>
      <c r="D24" s="704" t="s">
        <v>109</v>
      </c>
      <c r="E24" s="704"/>
      <c r="F24" s="704"/>
      <c r="G24" s="704"/>
      <c r="H24" s="704"/>
      <c r="I24" s="704"/>
      <c r="J24" s="704"/>
      <c r="K24" s="25"/>
      <c r="L24" s="25"/>
      <c r="M24" s="91"/>
      <c r="N24" s="560"/>
    </row>
    <row r="25" spans="1:16" ht="15.75" customHeight="1">
      <c r="A25" s="39" t="s">
        <v>36</v>
      </c>
      <c r="B25" s="101">
        <f t="shared" ref="B25:H26" si="2">B20*1.10231125</f>
        <v>133.37966125</v>
      </c>
      <c r="C25" s="82">
        <f t="shared" si="2"/>
        <v>0</v>
      </c>
      <c r="D25" s="82">
        <f t="shared" si="2"/>
        <v>12825.39139375</v>
      </c>
      <c r="E25" s="82">
        <f t="shared" si="2"/>
        <v>22.046225</v>
      </c>
      <c r="F25" s="82">
        <f t="shared" si="2"/>
        <v>867.51895375000004</v>
      </c>
      <c r="G25" s="82">
        <f t="shared" si="2"/>
        <v>806.89183500000001</v>
      </c>
      <c r="H25" s="82">
        <f t="shared" si="2"/>
        <v>0</v>
      </c>
      <c r="I25" s="82"/>
      <c r="J25" s="82"/>
      <c r="K25" s="82"/>
      <c r="L25" s="82"/>
      <c r="M25" s="82"/>
      <c r="N25" s="84">
        <f>SUM(B25:M25)</f>
        <v>14655.228068750001</v>
      </c>
    </row>
    <row r="26" spans="1:16" ht="15.75" customHeight="1">
      <c r="A26" s="39" t="s">
        <v>151</v>
      </c>
      <c r="B26" s="101">
        <f t="shared" si="2"/>
        <v>3833.8385275000001</v>
      </c>
      <c r="C26" s="82">
        <f t="shared" si="2"/>
        <v>21239.333165</v>
      </c>
      <c r="D26" s="82">
        <f t="shared" si="2"/>
        <v>0</v>
      </c>
      <c r="E26" s="82">
        <f t="shared" si="2"/>
        <v>9038.9522500000003</v>
      </c>
      <c r="F26" s="82">
        <f t="shared" si="2"/>
        <v>0</v>
      </c>
      <c r="G26" s="82">
        <f t="shared" si="2"/>
        <v>0</v>
      </c>
      <c r="H26" s="82">
        <f t="shared" si="2"/>
        <v>0</v>
      </c>
      <c r="I26" s="82"/>
      <c r="J26" s="82"/>
      <c r="K26" s="82"/>
      <c r="L26" s="82"/>
      <c r="M26" s="82"/>
      <c r="N26" s="84">
        <f>SUM(B26:M26)</f>
        <v>34112.123942500002</v>
      </c>
    </row>
    <row r="27" spans="1:16" ht="13.2" customHeight="1">
      <c r="A27" s="39"/>
      <c r="B27" s="101"/>
      <c r="C27" s="82"/>
      <c r="D27" s="40"/>
      <c r="E27" s="40"/>
      <c r="F27" s="40"/>
      <c r="G27" s="40"/>
      <c r="H27" s="40"/>
      <c r="I27" s="40"/>
      <c r="J27" s="40"/>
      <c r="K27" s="40"/>
      <c r="L27" s="40"/>
      <c r="M27" s="128"/>
      <c r="N27" s="84"/>
    </row>
    <row r="28" spans="1:16" ht="15.75" customHeight="1">
      <c r="A28" s="126" t="s">
        <v>35</v>
      </c>
      <c r="B28" s="163">
        <f t="shared" ref="B28:G28" si="3">SUM(B25:B27)</f>
        <v>3967.2181887500001</v>
      </c>
      <c r="C28" s="164">
        <f t="shared" si="3"/>
        <v>21239.333165</v>
      </c>
      <c r="D28" s="164">
        <f t="shared" si="3"/>
        <v>12825.39139375</v>
      </c>
      <c r="E28" s="164">
        <f t="shared" si="3"/>
        <v>9060.9984750000003</v>
      </c>
      <c r="F28" s="164">
        <f t="shared" si="3"/>
        <v>867.51895375000004</v>
      </c>
      <c r="G28" s="164">
        <f t="shared" si="3"/>
        <v>806.89183500000001</v>
      </c>
      <c r="H28" s="164">
        <v>0</v>
      </c>
      <c r="I28" s="164"/>
      <c r="J28" s="164"/>
      <c r="K28" s="164"/>
      <c r="L28" s="164"/>
      <c r="M28" s="164"/>
      <c r="N28" s="131">
        <f>SUM(B28:M28)</f>
        <v>48767.352011249997</v>
      </c>
    </row>
    <row r="29" spans="1:16" ht="15.75" customHeight="1">
      <c r="A29" s="25"/>
      <c r="B29" s="477"/>
      <c r="C29" s="477"/>
      <c r="D29" s="477"/>
      <c r="E29" s="477"/>
      <c r="F29" s="477"/>
      <c r="G29" s="477"/>
      <c r="H29" s="478"/>
      <c r="I29" s="478"/>
      <c r="J29" s="478"/>
      <c r="K29" s="478"/>
      <c r="L29" s="478"/>
      <c r="M29" s="478"/>
      <c r="N29" s="477"/>
    </row>
    <row r="30" spans="1:16" ht="15.75" customHeight="1">
      <c r="A30" s="25" t="s">
        <v>141</v>
      </c>
      <c r="B30" s="480"/>
      <c r="K30" s="495"/>
      <c r="L30" s="496"/>
      <c r="M30" s="496"/>
      <c r="N30" s="496"/>
      <c r="O30" s="495"/>
    </row>
    <row r="31" spans="1:16" ht="15.75" customHeight="1">
      <c r="A31" s="25" t="s">
        <v>181</v>
      </c>
      <c r="B31" s="25"/>
      <c r="C31" s="25"/>
      <c r="D31" s="25"/>
      <c r="E31" s="25"/>
      <c r="F31" s="25"/>
      <c r="G31" s="25"/>
      <c r="H31" s="25"/>
      <c r="I31" s="25"/>
      <c r="J31" s="82"/>
      <c r="K31" s="82"/>
      <c r="L31" s="82"/>
      <c r="M31" s="38"/>
      <c r="N31" s="477"/>
      <c r="O31" s="477"/>
    </row>
    <row r="33" spans="1:9" ht="18.600000000000001" customHeight="1">
      <c r="A33" s="172" t="s">
        <v>180</v>
      </c>
      <c r="B33" s="172"/>
      <c r="C33" s="172"/>
      <c r="D33" s="172"/>
      <c r="E33" s="172"/>
      <c r="F33" s="172"/>
      <c r="G33" s="172"/>
      <c r="H33" s="172"/>
      <c r="I33" s="172"/>
    </row>
    <row r="34" spans="1:9" ht="15.6">
      <c r="A34" s="173"/>
      <c r="B34" s="325">
        <v>2018</v>
      </c>
      <c r="C34" s="325">
        <v>2019</v>
      </c>
      <c r="D34" s="325">
        <v>2020</v>
      </c>
      <c r="E34" s="325">
        <v>2021</v>
      </c>
      <c r="F34" s="325">
        <v>2022</v>
      </c>
      <c r="G34" s="565"/>
      <c r="H34" s="174"/>
      <c r="I34" s="174"/>
    </row>
    <row r="35" spans="1:9" ht="14.4">
      <c r="A35" s="175"/>
      <c r="B35" s="698" t="s">
        <v>39</v>
      </c>
      <c r="C35" s="699"/>
      <c r="D35" s="699"/>
      <c r="E35" s="699"/>
      <c r="F35" s="700"/>
      <c r="G35" s="566"/>
    </row>
    <row r="36" spans="1:9" ht="14.4">
      <c r="A36" s="562" t="s">
        <v>0</v>
      </c>
      <c r="B36" s="563">
        <v>0</v>
      </c>
      <c r="C36" s="563">
        <v>0</v>
      </c>
      <c r="D36" s="563">
        <v>0</v>
      </c>
      <c r="E36" s="563">
        <v>0</v>
      </c>
      <c r="F36" s="564">
        <v>1834</v>
      </c>
      <c r="G36" s="567"/>
    </row>
    <row r="37" spans="1:9" ht="13.8">
      <c r="A37" s="176" t="s">
        <v>96</v>
      </c>
      <c r="B37" s="177">
        <v>0</v>
      </c>
      <c r="C37" s="177">
        <v>14751.48</v>
      </c>
      <c r="D37" s="179">
        <v>0</v>
      </c>
      <c r="E37" s="362">
        <v>0</v>
      </c>
      <c r="F37" s="362">
        <v>0</v>
      </c>
      <c r="G37" s="568"/>
      <c r="I37" s="569"/>
    </row>
    <row r="38" spans="1:9" ht="13.8">
      <c r="A38" s="176" t="s">
        <v>37</v>
      </c>
      <c r="B38" s="177">
        <v>91289.56</v>
      </c>
      <c r="C38" s="177">
        <v>4553.84</v>
      </c>
      <c r="D38" s="178">
        <v>66584</v>
      </c>
      <c r="E38" s="361">
        <v>83147</v>
      </c>
      <c r="F38" s="361">
        <v>18228</v>
      </c>
      <c r="G38" s="568"/>
      <c r="I38" s="570"/>
    </row>
    <row r="39" spans="1:9" ht="13.8">
      <c r="A39" s="176" t="s">
        <v>4</v>
      </c>
      <c r="B39" s="177">
        <v>0</v>
      </c>
      <c r="C39" s="177">
        <v>23000</v>
      </c>
      <c r="D39" s="179">
        <v>0</v>
      </c>
      <c r="E39" s="362">
        <v>0</v>
      </c>
      <c r="F39" s="362">
        <v>0</v>
      </c>
      <c r="G39" s="568"/>
      <c r="I39" s="570"/>
    </row>
    <row r="40" spans="1:9" ht="13.8">
      <c r="A40" s="176" t="s">
        <v>6</v>
      </c>
      <c r="B40" s="177">
        <v>38345.21</v>
      </c>
      <c r="C40" s="177">
        <v>30405.66</v>
      </c>
      <c r="D40" s="178">
        <v>44707</v>
      </c>
      <c r="E40" s="361">
        <v>1043</v>
      </c>
      <c r="F40" s="361">
        <v>66872</v>
      </c>
      <c r="G40" s="568"/>
      <c r="I40" s="570"/>
    </row>
    <row r="41" spans="1:9" ht="13.8">
      <c r="A41" s="176" t="s">
        <v>10</v>
      </c>
      <c r="B41" s="177">
        <v>39878.160000000003</v>
      </c>
      <c r="C41" s="177">
        <v>33551.699999999997</v>
      </c>
      <c r="D41" s="178">
        <v>63484</v>
      </c>
      <c r="E41" s="361">
        <v>38321</v>
      </c>
      <c r="F41" s="361">
        <v>32517</v>
      </c>
      <c r="G41" s="568"/>
      <c r="I41" s="570"/>
    </row>
    <row r="42" spans="1:9" ht="13.8">
      <c r="A42" s="176" t="s">
        <v>13</v>
      </c>
      <c r="B42" s="177">
        <v>91460.52</v>
      </c>
      <c r="C42" s="177">
        <v>113531.69</v>
      </c>
      <c r="D42" s="178">
        <v>141092</v>
      </c>
      <c r="E42" s="361">
        <v>59800</v>
      </c>
      <c r="F42" s="361">
        <v>28536</v>
      </c>
      <c r="G42" s="568"/>
      <c r="I42" s="570"/>
    </row>
    <row r="43" spans="1:9" ht="13.8">
      <c r="A43" s="176" t="s">
        <v>16</v>
      </c>
      <c r="B43" s="177">
        <v>4801.8900000000003</v>
      </c>
      <c r="C43" s="177">
        <v>8693.5499999999993</v>
      </c>
      <c r="D43" s="178">
        <v>24946</v>
      </c>
      <c r="E43" s="362">
        <v>0</v>
      </c>
      <c r="F43" s="361">
        <v>0</v>
      </c>
      <c r="G43" s="568"/>
      <c r="I43" s="570"/>
    </row>
    <row r="44" spans="1:9" ht="13.8">
      <c r="A44" s="176" t="s">
        <v>36</v>
      </c>
      <c r="B44" s="177">
        <v>12500</v>
      </c>
      <c r="C44" s="177">
        <v>146888</v>
      </c>
      <c r="D44" s="178">
        <v>21404</v>
      </c>
      <c r="E44" s="361">
        <v>64102</v>
      </c>
      <c r="F44" s="361">
        <v>95216</v>
      </c>
      <c r="G44" s="568"/>
      <c r="I44" s="570"/>
    </row>
    <row r="45" spans="1:9" ht="13.8">
      <c r="A45" s="176" t="s">
        <v>23</v>
      </c>
      <c r="B45" s="177">
        <v>13153.35</v>
      </c>
      <c r="C45" s="177">
        <v>13717.8</v>
      </c>
      <c r="D45" s="178">
        <v>16663</v>
      </c>
      <c r="E45" s="361">
        <v>21529</v>
      </c>
      <c r="F45" s="361">
        <v>27048</v>
      </c>
      <c r="G45" s="568"/>
      <c r="I45" s="570"/>
    </row>
    <row r="46" spans="1:9" ht="13.8">
      <c r="A46" s="176" t="s">
        <v>28</v>
      </c>
      <c r="B46" s="177">
        <v>0</v>
      </c>
      <c r="C46" s="177">
        <v>0</v>
      </c>
      <c r="D46" s="178">
        <v>13391</v>
      </c>
      <c r="E46" s="361">
        <v>7399</v>
      </c>
      <c r="F46" s="361">
        <v>0</v>
      </c>
      <c r="G46" s="568"/>
      <c r="I46" s="32"/>
    </row>
    <row r="47" spans="1:9" ht="13.8">
      <c r="A47" s="176" t="s">
        <v>151</v>
      </c>
      <c r="B47" s="177">
        <v>141</v>
      </c>
      <c r="C47" s="177">
        <v>114</v>
      </c>
      <c r="D47" s="179">
        <v>0</v>
      </c>
      <c r="E47" s="361">
        <v>3166</v>
      </c>
      <c r="F47" s="361">
        <v>0</v>
      </c>
      <c r="G47" s="568"/>
      <c r="I47" s="32"/>
    </row>
    <row r="48" spans="1:9" ht="13.8">
      <c r="A48" s="176"/>
      <c r="B48" s="177"/>
      <c r="C48" s="177"/>
      <c r="D48" s="177"/>
      <c r="E48" s="179"/>
      <c r="F48" s="363"/>
      <c r="G48" s="568"/>
      <c r="I48" s="32"/>
    </row>
    <row r="49" spans="1:9" ht="13.8">
      <c r="A49" s="180" t="s">
        <v>35</v>
      </c>
      <c r="B49" s="181">
        <f>SUM(B36:B47)</f>
        <v>291569.69</v>
      </c>
      <c r="C49" s="181">
        <f t="shared" ref="C49:F49" si="4">SUM(C36:C47)</f>
        <v>389207.72</v>
      </c>
      <c r="D49" s="181">
        <f t="shared" si="4"/>
        <v>392271</v>
      </c>
      <c r="E49" s="181">
        <f t="shared" si="4"/>
        <v>278507</v>
      </c>
      <c r="F49" s="181">
        <f t="shared" si="4"/>
        <v>270251</v>
      </c>
      <c r="G49" s="568"/>
      <c r="I49" s="32"/>
    </row>
    <row r="50" spans="1:9">
      <c r="I50" s="32"/>
    </row>
    <row r="51" spans="1:9" ht="13.8">
      <c r="A51" s="25" t="s">
        <v>142</v>
      </c>
      <c r="B51" s="38"/>
      <c r="I51" s="32"/>
    </row>
  </sheetData>
  <mergeCells count="5">
    <mergeCell ref="B35:F35"/>
    <mergeCell ref="B5:L5"/>
    <mergeCell ref="A15:N15"/>
    <mergeCell ref="D19:J19"/>
    <mergeCell ref="D24:J24"/>
  </mergeCells>
  <pageMargins left="0.75" right="0.17" top="1" bottom="0.17" header="0.17" footer="0.17"/>
  <pageSetup scale="2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0187-68D6-4DA6-84D5-20DEE7C020ED}">
  <sheetPr codeName="Sheet7"/>
  <dimension ref="A1:J60"/>
  <sheetViews>
    <sheetView showGridLines="0" showWhiteSpace="0" zoomScaleNormal="100" zoomScaleSheetLayoutView="75" workbookViewId="0">
      <selection activeCell="G46" sqref="G46"/>
    </sheetView>
  </sheetViews>
  <sheetFormatPr defaultColWidth="8.88671875" defaultRowHeight="13.8"/>
  <cols>
    <col min="1" max="1" width="48" style="132" customWidth="1"/>
    <col min="2" max="2" width="15.6640625" style="132" customWidth="1"/>
    <col min="3" max="4" width="13.6640625" style="132" customWidth="1"/>
    <col min="5" max="5" width="33.88671875" style="132" customWidth="1"/>
    <col min="6" max="6" width="13.6640625" style="132" customWidth="1"/>
    <col min="7" max="7" width="19.88671875" style="132" customWidth="1"/>
    <col min="8" max="8" width="33.109375" style="132" customWidth="1"/>
    <col min="9" max="16384" width="8.88671875" style="132"/>
  </cols>
  <sheetData>
    <row r="1" spans="1:8" s="504" customFormat="1" ht="23.4" customHeight="1">
      <c r="A1" s="705" t="s">
        <v>347</v>
      </c>
      <c r="B1" s="706"/>
      <c r="C1" s="706"/>
      <c r="D1" s="706"/>
      <c r="E1" s="706"/>
      <c r="F1" s="706"/>
    </row>
    <row r="2" spans="1:8" ht="37.950000000000003" customHeight="1">
      <c r="A2" s="526"/>
      <c r="B2" s="412" t="s">
        <v>224</v>
      </c>
      <c r="C2" s="184" t="s">
        <v>178</v>
      </c>
      <c r="D2" s="183" t="s">
        <v>177</v>
      </c>
      <c r="E2" s="159" t="s">
        <v>346</v>
      </c>
      <c r="F2" s="182" t="s">
        <v>178</v>
      </c>
      <c r="G2" s="182" t="s">
        <v>177</v>
      </c>
      <c r="H2" s="160" t="s">
        <v>346</v>
      </c>
    </row>
    <row r="3" spans="1:8" ht="16.2" customHeight="1">
      <c r="A3" s="527"/>
      <c r="B3" s="103" t="s">
        <v>39</v>
      </c>
      <c r="C3" s="707" t="s">
        <v>172</v>
      </c>
      <c r="D3" s="708"/>
      <c r="E3" s="709"/>
      <c r="F3" s="710" t="s">
        <v>249</v>
      </c>
      <c r="G3" s="711"/>
      <c r="H3" s="712"/>
    </row>
    <row r="4" spans="1:8">
      <c r="A4" s="528"/>
      <c r="B4" s="522"/>
      <c r="C4" s="529"/>
      <c r="D4" s="530"/>
      <c r="E4" s="529"/>
      <c r="F4" s="531"/>
      <c r="G4" s="437"/>
      <c r="H4" s="437"/>
    </row>
    <row r="5" spans="1:8">
      <c r="A5" s="462" t="s">
        <v>230</v>
      </c>
      <c r="B5" s="528"/>
      <c r="C5" s="37"/>
      <c r="D5" s="522"/>
      <c r="E5" s="529"/>
      <c r="F5" s="532"/>
      <c r="G5" s="161"/>
      <c r="H5" s="161"/>
    </row>
    <row r="6" spans="1:8" ht="14.4">
      <c r="A6" s="463" t="s">
        <v>61</v>
      </c>
      <c r="B6" s="522">
        <v>1117195</v>
      </c>
      <c r="C6" s="522">
        <v>1117195</v>
      </c>
      <c r="D6" s="522">
        <v>1117195</v>
      </c>
      <c r="E6" s="529">
        <f>+D6-C6</f>
        <v>0</v>
      </c>
      <c r="F6" s="533">
        <f t="shared" ref="F6:G9" si="0">C6*1.10231125</f>
        <v>1231496.6169437501</v>
      </c>
      <c r="G6" s="534">
        <f t="shared" si="0"/>
        <v>1231496.6169437501</v>
      </c>
      <c r="H6" s="535">
        <f>+G6-F6</f>
        <v>0</v>
      </c>
    </row>
    <row r="7" spans="1:8" ht="14.4">
      <c r="A7" s="463" t="s">
        <v>192</v>
      </c>
      <c r="B7" s="528"/>
      <c r="C7" s="522">
        <v>-120000</v>
      </c>
      <c r="D7" s="522">
        <v>-120000</v>
      </c>
      <c r="E7" s="529">
        <f>+D7-C7</f>
        <v>0</v>
      </c>
      <c r="F7" s="533">
        <f t="shared" si="0"/>
        <v>-132277.35</v>
      </c>
      <c r="G7" s="533">
        <f t="shared" si="0"/>
        <v>-132277.35</v>
      </c>
      <c r="H7" s="536">
        <f>+G7-F7</f>
        <v>0</v>
      </c>
    </row>
    <row r="8" spans="1:8" ht="14.4">
      <c r="A8" s="422" t="s">
        <v>294</v>
      </c>
      <c r="B8" s="528"/>
      <c r="C8" s="522">
        <v>159888</v>
      </c>
      <c r="D8" s="522">
        <f>'Table 3A WTO Raw'!B47+'Table 3A WTO Raw'!C47+'Table 3A WTO Raw'!D47</f>
        <v>159888</v>
      </c>
      <c r="E8" s="529">
        <f>+D8-C8</f>
        <v>0</v>
      </c>
      <c r="F8" s="533">
        <f t="shared" si="0"/>
        <v>176246.34114</v>
      </c>
      <c r="G8" s="534">
        <f t="shared" si="0"/>
        <v>176246.34114</v>
      </c>
      <c r="H8" s="536">
        <f>+G8-F8</f>
        <v>0</v>
      </c>
    </row>
    <row r="9" spans="1:8">
      <c r="A9" s="462" t="s">
        <v>57</v>
      </c>
      <c r="B9" s="537">
        <f>SUM(B6:B7)</f>
        <v>1117195</v>
      </c>
      <c r="C9" s="537">
        <f>SUM(C6:C8)</f>
        <v>1157083</v>
      </c>
      <c r="D9" s="537">
        <f>SUM(D6:D8)</f>
        <v>1157083</v>
      </c>
      <c r="E9" s="538">
        <f>+D9-C9</f>
        <v>0</v>
      </c>
      <c r="F9" s="539">
        <f t="shared" si="0"/>
        <v>1275465.6080837501</v>
      </c>
      <c r="G9" s="540">
        <f t="shared" si="0"/>
        <v>1275465.6080837501</v>
      </c>
      <c r="H9" s="541">
        <f>+G9-F9</f>
        <v>0</v>
      </c>
    </row>
    <row r="10" spans="1:8">
      <c r="A10" s="528"/>
      <c r="B10" s="522"/>
      <c r="C10" s="522"/>
      <c r="D10" s="522"/>
      <c r="E10" s="529"/>
      <c r="F10" s="532"/>
      <c r="G10" s="161"/>
      <c r="H10" s="161"/>
    </row>
    <row r="11" spans="1:8">
      <c r="A11" s="462" t="s">
        <v>231</v>
      </c>
      <c r="B11" s="522"/>
      <c r="C11" s="522"/>
      <c r="D11" s="522"/>
      <c r="E11" s="529"/>
      <c r="F11" s="532"/>
      <c r="G11" s="161"/>
      <c r="H11" s="161"/>
    </row>
    <row r="12" spans="1:8" ht="14.4">
      <c r="A12" s="463" t="s">
        <v>62</v>
      </c>
      <c r="B12" s="464">
        <v>10300</v>
      </c>
      <c r="C12" s="466">
        <v>10300</v>
      </c>
      <c r="D12" s="466">
        <v>10300</v>
      </c>
      <c r="E12" s="466">
        <f t="shared" ref="E12:E14" si="1">+D12-C12</f>
        <v>0</v>
      </c>
      <c r="F12" s="465">
        <f t="shared" ref="F12:F14" si="2">C12*1.10231125</f>
        <v>11353.805875</v>
      </c>
      <c r="G12" s="503">
        <f t="shared" ref="G12:H14" si="3">D12*1.10231125</f>
        <v>11353.805875</v>
      </c>
      <c r="H12" s="503"/>
    </row>
    <row r="13" spans="1:8" ht="14.4">
      <c r="A13" s="463" t="s">
        <v>77</v>
      </c>
      <c r="B13" s="464">
        <v>2954</v>
      </c>
      <c r="C13" s="466">
        <v>0</v>
      </c>
      <c r="D13" s="466">
        <v>0</v>
      </c>
      <c r="E13" s="466">
        <f t="shared" si="1"/>
        <v>0</v>
      </c>
      <c r="F13" s="465">
        <f t="shared" si="2"/>
        <v>0</v>
      </c>
      <c r="G13" s="503">
        <v>0</v>
      </c>
      <c r="H13" s="516">
        <f t="shared" si="3"/>
        <v>0</v>
      </c>
    </row>
    <row r="14" spans="1:8" ht="14.4">
      <c r="A14" s="463" t="s">
        <v>63</v>
      </c>
      <c r="B14" s="464">
        <v>7090</v>
      </c>
      <c r="C14" s="466">
        <v>7090</v>
      </c>
      <c r="D14" s="466">
        <v>7090</v>
      </c>
      <c r="E14" s="466">
        <f t="shared" si="1"/>
        <v>0</v>
      </c>
      <c r="F14" s="465">
        <f t="shared" si="2"/>
        <v>7815.3867625000003</v>
      </c>
      <c r="G14" s="503">
        <f t="shared" si="3"/>
        <v>7815.3867625000003</v>
      </c>
      <c r="H14" s="503"/>
    </row>
    <row r="15" spans="1:8" ht="14.4">
      <c r="A15" s="463"/>
      <c r="B15" s="522"/>
      <c r="C15" s="522"/>
      <c r="D15" s="522"/>
      <c r="E15" s="529"/>
      <c r="F15" s="533"/>
      <c r="G15" s="501"/>
      <c r="H15" s="161"/>
    </row>
    <row r="16" spans="1:8" ht="14.4">
      <c r="A16" s="486" t="s">
        <v>64</v>
      </c>
      <c r="B16" s="522"/>
      <c r="C16" s="522"/>
      <c r="D16" s="522"/>
      <c r="E16" s="529"/>
      <c r="F16" s="533"/>
      <c r="G16" s="501"/>
      <c r="H16" s="161"/>
    </row>
    <row r="17" spans="1:10" ht="14.4">
      <c r="A17" s="463" t="s">
        <v>56</v>
      </c>
      <c r="B17" s="522">
        <v>1656</v>
      </c>
      <c r="C17" s="522">
        <v>1656</v>
      </c>
      <c r="D17" s="522">
        <v>1656</v>
      </c>
      <c r="E17" s="529">
        <f t="shared" ref="E17:E18" si="4">+D17-C17</f>
        <v>0</v>
      </c>
      <c r="F17" s="533">
        <f t="shared" ref="F17:G19" si="5">C17*1.10231125</f>
        <v>1825.4274300000002</v>
      </c>
      <c r="G17" s="503">
        <f t="shared" si="5"/>
        <v>1825.4274300000002</v>
      </c>
      <c r="H17" s="535">
        <f t="shared" ref="H17:H18" si="6">E17*1.10231125</f>
        <v>0</v>
      </c>
    </row>
    <row r="18" spans="1:10" ht="14.4">
      <c r="A18" s="463" t="s">
        <v>58</v>
      </c>
      <c r="B18" s="466">
        <v>200000</v>
      </c>
      <c r="C18" s="466">
        <v>200000</v>
      </c>
      <c r="D18" s="466">
        <v>200000</v>
      </c>
      <c r="E18" s="467">
        <f t="shared" si="4"/>
        <v>0</v>
      </c>
      <c r="F18" s="465">
        <f t="shared" si="5"/>
        <v>220462.25000000003</v>
      </c>
      <c r="G18" s="503">
        <f t="shared" si="5"/>
        <v>220462.25000000003</v>
      </c>
      <c r="H18" s="503">
        <f t="shared" si="6"/>
        <v>0</v>
      </c>
    </row>
    <row r="19" spans="1:10">
      <c r="A19" s="462" t="s">
        <v>59</v>
      </c>
      <c r="B19" s="537">
        <f>SUM(B12:B18)</f>
        <v>222000</v>
      </c>
      <c r="C19" s="537">
        <f>SUM(C12:C18)</f>
        <v>219046</v>
      </c>
      <c r="D19" s="537">
        <f>SUM(D12:D18)</f>
        <v>219046</v>
      </c>
      <c r="E19" s="538">
        <f>SUM(E12:E18)</f>
        <v>0</v>
      </c>
      <c r="F19" s="539">
        <f t="shared" si="5"/>
        <v>241456.87006750001</v>
      </c>
      <c r="G19" s="502">
        <f t="shared" si="5"/>
        <v>241456.87006750001</v>
      </c>
      <c r="H19" s="540">
        <f>+G19-F19</f>
        <v>0</v>
      </c>
    </row>
    <row r="20" spans="1:10">
      <c r="A20" s="528"/>
      <c r="B20" s="522"/>
      <c r="C20" s="529"/>
      <c r="D20" s="522"/>
      <c r="E20" s="529"/>
      <c r="F20" s="532"/>
      <c r="G20" s="542"/>
      <c r="H20" s="161"/>
    </row>
    <row r="21" spans="1:10">
      <c r="A21" s="462" t="s">
        <v>60</v>
      </c>
      <c r="B21" s="522"/>
      <c r="C21" s="529"/>
      <c r="D21" s="522"/>
      <c r="E21" s="529"/>
      <c r="F21" s="532"/>
      <c r="G21" s="542"/>
      <c r="H21" s="161"/>
    </row>
    <row r="22" spans="1:10">
      <c r="A22" s="463" t="s">
        <v>236</v>
      </c>
      <c r="B22" s="438">
        <v>147660</v>
      </c>
      <c r="C22" s="468"/>
      <c r="D22" s="522"/>
      <c r="E22" s="529"/>
      <c r="F22" s="532"/>
      <c r="G22" s="542"/>
      <c r="H22" s="161"/>
    </row>
    <row r="23" spans="1:10" ht="14.4">
      <c r="A23" s="463" t="s">
        <v>340</v>
      </c>
      <c r="B23" s="522"/>
      <c r="C23" s="543">
        <v>2390</v>
      </c>
      <c r="D23" s="544">
        <v>2390</v>
      </c>
      <c r="E23" s="529">
        <f>+D23-C23</f>
        <v>0</v>
      </c>
      <c r="F23" s="533">
        <f>C23*1.10231125</f>
        <v>2634.5238875</v>
      </c>
      <c r="G23" s="534">
        <f t="shared" ref="G23:G40" si="7">D23*1.10231125</f>
        <v>2634.5238875</v>
      </c>
      <c r="H23" s="536">
        <f>+G23-F23</f>
        <v>0</v>
      </c>
      <c r="J23" s="468"/>
    </row>
    <row r="24" spans="1:10" ht="14.4">
      <c r="A24" s="463" t="s">
        <v>235</v>
      </c>
      <c r="B24" s="522"/>
      <c r="C24" s="543">
        <v>110745</v>
      </c>
      <c r="D24" s="544">
        <v>110745</v>
      </c>
      <c r="E24" s="543">
        <f>+D24-C24</f>
        <v>0</v>
      </c>
      <c r="F24" s="533">
        <f>C24*1.10231125</f>
        <v>122075.45938125001</v>
      </c>
      <c r="G24" s="534">
        <f t="shared" si="7"/>
        <v>122075.45938125001</v>
      </c>
      <c r="H24" s="534">
        <f>+G24-F24</f>
        <v>0</v>
      </c>
    </row>
    <row r="25" spans="1:10" ht="14.4">
      <c r="A25" s="463"/>
      <c r="B25" s="522"/>
      <c r="C25" s="543"/>
      <c r="D25" s="544"/>
      <c r="E25" s="543"/>
      <c r="F25" s="533"/>
      <c r="G25" s="534"/>
      <c r="H25" s="438"/>
    </row>
    <row r="26" spans="1:10" ht="14.4">
      <c r="A26" s="463" t="s">
        <v>237</v>
      </c>
      <c r="B26" s="522">
        <v>2000</v>
      </c>
      <c r="C26" s="543"/>
      <c r="D26" s="544"/>
      <c r="E26" s="543"/>
      <c r="F26" s="533"/>
      <c r="G26" s="534"/>
      <c r="H26" s="438"/>
    </row>
    <row r="27" spans="1:10" ht="14.4">
      <c r="A27" s="463" t="s">
        <v>340</v>
      </c>
      <c r="B27" s="522"/>
      <c r="C27" s="543">
        <v>0</v>
      </c>
      <c r="D27" s="544">
        <v>0</v>
      </c>
      <c r="E27" s="529">
        <f>+D27-C27</f>
        <v>0</v>
      </c>
      <c r="F27" s="533">
        <f>C27*1.10231125</f>
        <v>0</v>
      </c>
      <c r="G27" s="534">
        <f t="shared" si="7"/>
        <v>0</v>
      </c>
      <c r="H27" s="536">
        <f>+G27-F27</f>
        <v>0</v>
      </c>
    </row>
    <row r="28" spans="1:10" ht="14.4">
      <c r="A28" s="463" t="s">
        <v>235</v>
      </c>
      <c r="B28" s="522"/>
      <c r="C28" s="543">
        <v>1500</v>
      </c>
      <c r="D28" s="544">
        <v>1500</v>
      </c>
      <c r="E28" s="543">
        <f>+D28-C28</f>
        <v>0</v>
      </c>
      <c r="F28" s="533">
        <f>C28*1.10231125</f>
        <v>1653.4668750000001</v>
      </c>
      <c r="G28" s="534">
        <f t="shared" si="7"/>
        <v>1653.4668750000001</v>
      </c>
      <c r="H28" s="534">
        <f>+G28-F28</f>
        <v>0</v>
      </c>
    </row>
    <row r="29" spans="1:10" ht="14.4">
      <c r="A29" s="463"/>
      <c r="B29" s="522"/>
      <c r="C29" s="543"/>
      <c r="D29" s="544"/>
      <c r="E29" s="543"/>
      <c r="F29" s="533"/>
      <c r="G29" s="534"/>
      <c r="H29" s="438"/>
    </row>
    <row r="30" spans="1:10" ht="14.4">
      <c r="A30" s="463" t="s">
        <v>238</v>
      </c>
      <c r="B30" s="522">
        <v>58250</v>
      </c>
      <c r="C30" s="543"/>
      <c r="D30" s="544"/>
      <c r="E30" s="543"/>
      <c r="F30" s="533"/>
      <c r="G30" s="534"/>
      <c r="H30" s="438"/>
    </row>
    <row r="31" spans="1:10" ht="14.4">
      <c r="A31" s="463" t="s">
        <v>340</v>
      </c>
      <c r="B31" s="522"/>
      <c r="C31" s="543">
        <v>18020</v>
      </c>
      <c r="D31" s="544">
        <v>18020</v>
      </c>
      <c r="E31" s="529">
        <f>+D31-C31</f>
        <v>0</v>
      </c>
      <c r="F31" s="533">
        <f>C31*1.10231125</f>
        <v>19863.648725000003</v>
      </c>
      <c r="G31" s="534">
        <f t="shared" si="7"/>
        <v>19863.648725000003</v>
      </c>
      <c r="H31" s="536">
        <f>+G31-F31</f>
        <v>0</v>
      </c>
    </row>
    <row r="32" spans="1:10" ht="14.4">
      <c r="A32" s="463" t="s">
        <v>235</v>
      </c>
      <c r="B32" s="522"/>
      <c r="C32" s="543">
        <v>43687.5</v>
      </c>
      <c r="D32" s="544">
        <v>43687.5</v>
      </c>
      <c r="E32" s="543">
        <f>+D32-C32</f>
        <v>0</v>
      </c>
      <c r="F32" s="533">
        <f>C32*1.10231125</f>
        <v>48157.222734375006</v>
      </c>
      <c r="G32" s="534">
        <f t="shared" si="7"/>
        <v>48157.222734375006</v>
      </c>
      <c r="H32" s="534">
        <f>+G32-F32</f>
        <v>0</v>
      </c>
    </row>
    <row r="33" spans="1:10" ht="14.4">
      <c r="A33" s="463"/>
      <c r="B33" s="522"/>
      <c r="C33" s="543"/>
      <c r="D33" s="438"/>
      <c r="E33" s="468"/>
      <c r="F33" s="533"/>
      <c r="G33" s="534"/>
      <c r="H33" s="438"/>
    </row>
    <row r="34" spans="1:10" ht="14.4">
      <c r="A34" s="463" t="s">
        <v>239</v>
      </c>
      <c r="B34" s="466">
        <v>7100</v>
      </c>
      <c r="C34" s="469"/>
      <c r="D34" s="499"/>
      <c r="E34" s="469"/>
      <c r="F34" s="533"/>
      <c r="G34" s="534"/>
      <c r="H34" s="438"/>
    </row>
    <row r="35" spans="1:10" ht="14.4">
      <c r="A35" s="463" t="s">
        <v>340</v>
      </c>
      <c r="B35" s="466"/>
      <c r="C35" s="469">
        <v>500</v>
      </c>
      <c r="D35" s="499">
        <v>500</v>
      </c>
      <c r="E35" s="467">
        <f>+D35-C35</f>
        <v>0</v>
      </c>
      <c r="F35" s="533">
        <f>C35*1.10231125</f>
        <v>551.15562499999999</v>
      </c>
      <c r="G35" s="534">
        <f t="shared" si="7"/>
        <v>551.15562499999999</v>
      </c>
      <c r="H35" s="536">
        <f>+G35-F35</f>
        <v>0</v>
      </c>
    </row>
    <row r="36" spans="1:10" ht="14.4">
      <c r="A36" s="463" t="s">
        <v>235</v>
      </c>
      <c r="B36" s="466"/>
      <c r="C36" s="469">
        <v>5745</v>
      </c>
      <c r="D36" s="499">
        <v>5745</v>
      </c>
      <c r="E36" s="469">
        <f>+D36-C36</f>
        <v>0</v>
      </c>
      <c r="F36" s="533">
        <f>C36*1.10231125</f>
        <v>6332.7781312500001</v>
      </c>
      <c r="G36" s="534">
        <f t="shared" si="7"/>
        <v>6332.7781312500001</v>
      </c>
      <c r="H36" s="534">
        <f>+G36-F36</f>
        <v>0</v>
      </c>
    </row>
    <row r="37" spans="1:10" ht="14.4">
      <c r="A37" s="463"/>
      <c r="B37" s="466"/>
      <c r="C37" s="469"/>
      <c r="D37" s="499"/>
      <c r="E37" s="469"/>
      <c r="F37" s="533"/>
      <c r="G37" s="534"/>
      <c r="H37" s="161"/>
    </row>
    <row r="38" spans="1:10" ht="14.4">
      <c r="A38" s="463" t="s">
        <v>240</v>
      </c>
      <c r="B38" s="466">
        <v>9600</v>
      </c>
      <c r="C38" s="545"/>
      <c r="D38" s="161"/>
      <c r="E38" s="468"/>
      <c r="F38" s="533"/>
      <c r="G38" s="534"/>
      <c r="H38" s="535"/>
    </row>
    <row r="39" spans="1:10" ht="14.4">
      <c r="A39" s="463" t="s">
        <v>340</v>
      </c>
      <c r="B39" s="466"/>
      <c r="C39" s="469">
        <v>3691</v>
      </c>
      <c r="D39" s="499">
        <v>3691</v>
      </c>
      <c r="E39" s="467">
        <f>+D39-C39</f>
        <v>0</v>
      </c>
      <c r="F39" s="533">
        <f t="shared" ref="F39:F40" si="8">C39*1.10231125</f>
        <v>4068.6308237500002</v>
      </c>
      <c r="G39" s="534">
        <f t="shared" si="7"/>
        <v>4068.6308237500002</v>
      </c>
      <c r="H39" s="536">
        <f>+G39-F39</f>
        <v>0</v>
      </c>
    </row>
    <row r="40" spans="1:10" ht="14.4">
      <c r="A40" s="463" t="s">
        <v>235</v>
      </c>
      <c r="B40" s="466"/>
      <c r="C40" s="469">
        <v>7200</v>
      </c>
      <c r="D40" s="499">
        <v>7200</v>
      </c>
      <c r="E40" s="469">
        <f>+D40-C40</f>
        <v>0</v>
      </c>
      <c r="F40" s="533">
        <f t="shared" si="8"/>
        <v>7936.6410000000005</v>
      </c>
      <c r="G40" s="534">
        <f t="shared" si="7"/>
        <v>7936.6410000000005</v>
      </c>
      <c r="H40" s="534">
        <f>+G40-F40</f>
        <v>0</v>
      </c>
    </row>
    <row r="41" spans="1:10">
      <c r="A41" s="486"/>
      <c r="B41" s="466"/>
      <c r="C41" s="467"/>
      <c r="D41" s="466"/>
      <c r="E41" s="467"/>
      <c r="F41" s="532"/>
      <c r="G41" s="546"/>
      <c r="H41" s="438"/>
    </row>
    <row r="42" spans="1:10" s="504" customFormat="1" ht="18" customHeight="1">
      <c r="A42" s="462" t="s">
        <v>193</v>
      </c>
      <c r="B42" s="347">
        <f>SUM(B22:B40)</f>
        <v>224610</v>
      </c>
      <c r="C42" s="487">
        <f>SUM(C23:C40)</f>
        <v>193478.5</v>
      </c>
      <c r="D42" s="347">
        <f>SUM(D23:D40)</f>
        <v>193478.5</v>
      </c>
      <c r="E42" s="547">
        <f>+D42-C42</f>
        <v>0</v>
      </c>
      <c r="F42" s="348">
        <f>SUM(F23:F40)</f>
        <v>213273.52718312503</v>
      </c>
      <c r="G42" s="348">
        <f>SUM(G23:G40)</f>
        <v>213273.52718312503</v>
      </c>
      <c r="H42" s="609">
        <f t="shared" ref="H42:H52" si="9">+G42-F42</f>
        <v>0</v>
      </c>
    </row>
    <row r="43" spans="1:10">
      <c r="A43" s="548"/>
      <c r="B43" s="522"/>
      <c r="C43" s="529"/>
      <c r="D43" s="522"/>
      <c r="E43" s="529"/>
      <c r="F43" s="549"/>
      <c r="G43" s="161"/>
      <c r="H43" s="161"/>
    </row>
    <row r="44" spans="1:10" ht="17.399999999999999">
      <c r="A44" s="462" t="s">
        <v>75</v>
      </c>
      <c r="B44" s="537">
        <f>B9+B19+B42</f>
        <v>1563805</v>
      </c>
      <c r="C44" s="550">
        <f>C9+C19+C42</f>
        <v>1569607.5</v>
      </c>
      <c r="D44" s="537">
        <f>D9+D19+D42</f>
        <v>1569607.5</v>
      </c>
      <c r="E44" s="538">
        <f>+D44-C44</f>
        <v>0</v>
      </c>
      <c r="F44" s="470">
        <f>F9+F19+F42</f>
        <v>1730196.0053343752</v>
      </c>
      <c r="G44" s="540">
        <f>G9+G19+G42</f>
        <v>1730196.0053343752</v>
      </c>
      <c r="H44" s="540">
        <f t="shared" si="9"/>
        <v>0</v>
      </c>
    </row>
    <row r="45" spans="1:10" ht="14.4">
      <c r="A45" s="548"/>
      <c r="B45" s="522"/>
      <c r="C45" s="529"/>
      <c r="D45" s="522"/>
      <c r="E45" s="529"/>
      <c r="F45" s="549"/>
      <c r="G45" s="535"/>
      <c r="H45" s="438"/>
    </row>
    <row r="46" spans="1:10" ht="17.399999999999999" customHeight="1">
      <c r="A46" s="463" t="s">
        <v>162</v>
      </c>
      <c r="B46" s="471"/>
      <c r="C46" s="380">
        <f>+F46/1.10231125</f>
        <v>1184692.6174435758</v>
      </c>
      <c r="D46" s="471">
        <f>G46/1.10231125</f>
        <v>1125737.3994867601</v>
      </c>
      <c r="E46" s="390">
        <f t="shared" ref="E46:E52" si="10">+D46-C46</f>
        <v>-58955.217956815613</v>
      </c>
      <c r="F46" s="578">
        <v>1305900</v>
      </c>
      <c r="G46" s="534">
        <v>1240913</v>
      </c>
      <c r="H46" s="575">
        <f t="shared" si="9"/>
        <v>-64987</v>
      </c>
      <c r="J46" s="551"/>
    </row>
    <row r="47" spans="1:10" ht="14.4">
      <c r="A47" s="463"/>
      <c r="B47" s="522"/>
      <c r="C47" s="380"/>
      <c r="D47" s="500"/>
      <c r="E47" s="473"/>
      <c r="F47" s="472"/>
      <c r="G47" s="534"/>
      <c r="H47" s="542"/>
    </row>
    <row r="48" spans="1:10" ht="19.2" customHeight="1">
      <c r="A48" s="463" t="s">
        <v>161</v>
      </c>
      <c r="B48" s="522"/>
      <c r="C48" s="380">
        <f t="shared" ref="C48:C50" si="11">+F48/1.10231125</f>
        <v>226796.19753495211</v>
      </c>
      <c r="D48" s="500">
        <f>G48/1.10231125</f>
        <v>226796.19753495211</v>
      </c>
      <c r="E48" s="473">
        <f t="shared" si="10"/>
        <v>0</v>
      </c>
      <c r="F48" s="472">
        <v>250000</v>
      </c>
      <c r="G48" s="534">
        <v>250000</v>
      </c>
      <c r="H48" s="542">
        <f t="shared" si="9"/>
        <v>0</v>
      </c>
    </row>
    <row r="49" spans="1:8" ht="14.4">
      <c r="A49" s="463"/>
      <c r="B49" s="522"/>
      <c r="C49" s="380"/>
      <c r="D49" s="500"/>
      <c r="E49" s="473"/>
      <c r="F49" s="472"/>
      <c r="G49" s="534"/>
      <c r="H49" s="542"/>
    </row>
    <row r="50" spans="1:8" ht="14.4">
      <c r="A50" s="463" t="s">
        <v>158</v>
      </c>
      <c r="B50" s="522"/>
      <c r="C50" s="380">
        <f t="shared" si="11"/>
        <v>204116.5777814569</v>
      </c>
      <c r="D50" s="500">
        <f>G50/1.10231125</f>
        <v>204116.5777814569</v>
      </c>
      <c r="E50" s="473">
        <f t="shared" si="10"/>
        <v>0</v>
      </c>
      <c r="F50" s="472">
        <v>225000</v>
      </c>
      <c r="G50" s="534">
        <v>225000</v>
      </c>
      <c r="H50" s="534">
        <f t="shared" si="9"/>
        <v>0</v>
      </c>
    </row>
    <row r="51" spans="1:8">
      <c r="A51" s="548"/>
      <c r="B51" s="522"/>
      <c r="C51" s="529"/>
      <c r="D51" s="522"/>
      <c r="E51" s="529"/>
      <c r="F51" s="474"/>
      <c r="G51" s="161"/>
      <c r="H51" s="542"/>
    </row>
    <row r="52" spans="1:8" ht="15.6" customHeight="1">
      <c r="A52" s="552" t="s">
        <v>160</v>
      </c>
      <c r="B52" s="553"/>
      <c r="C52" s="554">
        <f>C44+C46+C48+C50</f>
        <v>3185212.8927599848</v>
      </c>
      <c r="D52" s="553">
        <f>D44+D46+D48+D50</f>
        <v>3126257.6748031694</v>
      </c>
      <c r="E52" s="554">
        <f t="shared" si="10"/>
        <v>-58955.217956815381</v>
      </c>
      <c r="F52" s="475">
        <f>F44+F46+F48+F50</f>
        <v>3511096.0053343754</v>
      </c>
      <c r="G52" s="555">
        <f>G44+G46+G48+G50</f>
        <v>3446109.0053343754</v>
      </c>
      <c r="H52" s="576">
        <f t="shared" si="9"/>
        <v>-64987</v>
      </c>
    </row>
    <row r="53" spans="1:8">
      <c r="A53" s="37"/>
      <c r="B53" s="529"/>
      <c r="C53" s="529"/>
      <c r="D53" s="529"/>
      <c r="E53" s="529"/>
      <c r="F53" s="529"/>
    </row>
    <row r="54" spans="1:8">
      <c r="A54" s="132" t="s">
        <v>255</v>
      </c>
      <c r="B54" s="133"/>
      <c r="C54" s="133"/>
      <c r="F54" s="529"/>
    </row>
    <row r="55" spans="1:8" ht="14.4">
      <c r="A55" s="37" t="s">
        <v>232</v>
      </c>
      <c r="B55" s="133"/>
      <c r="C55" s="133"/>
      <c r="F55" s="529"/>
      <c r="G55" s="641"/>
    </row>
    <row r="56" spans="1:8">
      <c r="A56" s="37" t="s">
        <v>114</v>
      </c>
      <c r="B56" s="529"/>
      <c r="C56" s="529"/>
      <c r="D56" s="529"/>
      <c r="E56" s="529"/>
      <c r="F56" s="529"/>
    </row>
    <row r="57" spans="1:8">
      <c r="A57" s="37" t="s">
        <v>113</v>
      </c>
      <c r="B57" s="529"/>
      <c r="C57" s="529"/>
      <c r="D57" s="529"/>
      <c r="E57" s="529"/>
      <c r="F57" s="529"/>
    </row>
    <row r="58" spans="1:8">
      <c r="A58" s="132" t="s">
        <v>112</v>
      </c>
    </row>
    <row r="59" spans="1:8">
      <c r="A59" s="132" t="s">
        <v>254</v>
      </c>
    </row>
    <row r="60" spans="1:8">
      <c r="A60" s="132" t="s">
        <v>333</v>
      </c>
    </row>
  </sheetData>
  <mergeCells count="3">
    <mergeCell ref="A1:F1"/>
    <mergeCell ref="C3:E3"/>
    <mergeCell ref="F3:H3"/>
  </mergeCells>
  <pageMargins left="0.25" right="0.17" top="0.75" bottom="0.17" header="0.17" footer="0.17"/>
  <pageSetup scale="63" orientation="landscape" r:id="rId1"/>
  <ignoredErrors>
    <ignoredError sqref="E42:E44 E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 Page </vt:lpstr>
      <vt:lpstr>Table 1 WASDE</vt:lpstr>
      <vt:lpstr>Table 2 Mexico</vt:lpstr>
      <vt:lpstr>Table 3A WTO Raw</vt:lpstr>
      <vt:lpstr>Table 3B Raw  </vt:lpstr>
      <vt:lpstr>Table 4 Refined</vt:lpstr>
      <vt:lpstr>Table 5 FTAs </vt:lpstr>
      <vt:lpstr>Tables 6,7 Re-Export </vt:lpstr>
      <vt:lpstr>Table 8A FY 2023</vt:lpstr>
      <vt:lpstr>Table 8B FY 2024</vt:lpstr>
      <vt:lpstr>Table 9 Re-Export </vt:lpstr>
      <vt:lpstr>Table 10 High Duty </vt:lpstr>
      <vt:lpstr>Tables 11A,11B SCP</vt:lpstr>
      <vt:lpstr>'Cover Page '!Print_Area</vt:lpstr>
      <vt:lpstr>'Table 1 WASDE'!Print_Area</vt:lpstr>
      <vt:lpstr>'Table 10 High Duty '!Print_Area</vt:lpstr>
      <vt:lpstr>'Table 2 Mexico'!Print_Area</vt:lpstr>
      <vt:lpstr>'Table 3A WTO Raw'!Print_Area</vt:lpstr>
      <vt:lpstr>'Table 3B Raw  '!Print_Area</vt:lpstr>
      <vt:lpstr>'Table 4 Refined'!Print_Area</vt:lpstr>
      <vt:lpstr>'Table 5 FTAs '!Print_Area</vt:lpstr>
      <vt:lpstr>'Table 8A FY 2023'!Print_Area</vt:lpstr>
      <vt:lpstr>'Table 8B FY 2024'!Print_Area</vt:lpstr>
      <vt:lpstr>'Table 9 Re-Export '!Print_Area</vt:lpstr>
      <vt:lpstr>'Tables 11A,11B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2023-05-10T13:49:37Z</cp:lastPrinted>
  <dcterms:created xsi:type="dcterms:W3CDTF">2008-01-25T21:12:54Z</dcterms:created>
  <dcterms:modified xsi:type="dcterms:W3CDTF">2023-05-12T12:37:17Z</dcterms:modified>
</cp:coreProperties>
</file>