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02_Sugar TRQ Data\Circular\Publish External\FY 2023\"/>
    </mc:Choice>
  </mc:AlternateContent>
  <xr:revisionPtr revIDLastSave="0" documentId="13_ncr:1_{7589360C-5B80-4DDB-B17E-DD3FFDA46976}" xr6:coauthVersionLast="47" xr6:coauthVersionMax="47"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231" r:id="rId3"/>
    <sheet name="Table 3A WTO Raw" sheetId="254" r:id="rId4"/>
    <sheet name="Table 3B Raw  " sheetId="236" r:id="rId5"/>
    <sheet name="Table 4 Refined" sheetId="8" r:id="rId6"/>
    <sheet name="Table 5 FTAs " sheetId="54" r:id="rId7"/>
    <sheet name="Tables 6,7 Re-Export " sheetId="116" r:id="rId8"/>
    <sheet name="Table 8 FY 2023" sheetId="240" r:id="rId9"/>
    <sheet name="Table 9 Re-Export " sheetId="239" r:id="rId10"/>
    <sheet name="Table 10 High Duty " sheetId="244" r:id="rId11"/>
    <sheet name="Tables 11A,11B SCP" sheetId="45" r:id="rId12"/>
  </sheets>
  <externalReferences>
    <externalReference r:id="rId13"/>
  </externalReferences>
  <definedNames>
    <definedName name="CCCInv" localSheetId="2">#REF!</definedName>
    <definedName name="CCCInv" localSheetId="4">#REF!</definedName>
    <definedName name="CCCInv" localSheetId="8">#REF!</definedName>
    <definedName name="CCCInv" localSheetId="9">#REF!</definedName>
    <definedName name="CCCInv">#REF!</definedName>
    <definedName name="CertificateGains" localSheetId="2">#REF!</definedName>
    <definedName name="CertificateGains" localSheetId="4">#REF!</definedName>
    <definedName name="CertificateGains" localSheetId="8">#REF!</definedName>
    <definedName name="CertificateGains" localSheetId="9">#REF!</definedName>
    <definedName name="CertificateGains">#REF!</definedName>
    <definedName name="ComplyAcres" localSheetId="2">#REF!</definedName>
    <definedName name="ComplyAcres" localSheetId="4">#REF!</definedName>
    <definedName name="ComplyAcres" localSheetId="8">#REF!</definedName>
    <definedName name="ComplyAcres" localSheetId="9">#REF!</definedName>
    <definedName name="ComplyAcres">#REF!</definedName>
    <definedName name="ContractPaymentAcres" localSheetId="2">#REF!</definedName>
    <definedName name="ContractPaymentAcres" localSheetId="4">#REF!</definedName>
    <definedName name="ContractPaymentAcres" localSheetId="8">#REF!</definedName>
    <definedName name="ContractPaymentAcres" localSheetId="9">#REF!</definedName>
    <definedName name="ContractPaymentAcres">#REF!</definedName>
    <definedName name="CountercyclicalPaymentRate" localSheetId="2">#REF!</definedName>
    <definedName name="CountercyclicalPaymentRate" localSheetId="4">#REF!</definedName>
    <definedName name="CountercyclicalPaymentRate" localSheetId="8">#REF!</definedName>
    <definedName name="CountercyclicalPaymentRate" localSheetId="9">#REF!</definedName>
    <definedName name="CountercyclicalPaymentRate">#REF!</definedName>
    <definedName name="CountercyclicalPayments" localSheetId="2">#REF!</definedName>
    <definedName name="CountercyclicalPayments" localSheetId="4">#REF!</definedName>
    <definedName name="CountercyclicalPayments" localSheetId="8">#REF!</definedName>
    <definedName name="CountercyclicalPayments" localSheetId="9">#REF!</definedName>
    <definedName name="CountercyclicalPayments">#REF!</definedName>
    <definedName name="CountercyclicalPaymentYield" localSheetId="2">#REF!</definedName>
    <definedName name="CountercyclicalPaymentYield" localSheetId="4">#REF!</definedName>
    <definedName name="CountercyclicalPaymentYield" localSheetId="8">#REF!</definedName>
    <definedName name="CountercyclicalPaymentYield" localSheetId="9">#REF!</definedName>
    <definedName name="CountercyclicalPaymentYield">#REF!</definedName>
    <definedName name="CRPHistory" localSheetId="2">#REF!</definedName>
    <definedName name="CRPHistory" localSheetId="4">#REF!</definedName>
    <definedName name="CRPHistory" localSheetId="8">#REF!</definedName>
    <definedName name="CRPHistory" localSheetId="9">#REF!</definedName>
    <definedName name="CRPHistory">#REF!</definedName>
    <definedName name="CRPPayments" localSheetId="2">#REF!</definedName>
    <definedName name="CRPPayments" localSheetId="4">#REF!</definedName>
    <definedName name="CRPPayments" localSheetId="8">#REF!</definedName>
    <definedName name="CRPPayments" localSheetId="9">#REF!</definedName>
    <definedName name="CRPPayments">#REF!</definedName>
    <definedName name="DiffUnaccounted" localSheetId="2">#REF!</definedName>
    <definedName name="DiffUnaccounted" localSheetId="4">#REF!</definedName>
    <definedName name="DiffUnaccounted" localSheetId="8">#REF!</definedName>
    <definedName name="DiffUnaccounted" localSheetId="9">#REF!</definedName>
    <definedName name="DiffUnaccounted">#REF!</definedName>
    <definedName name="DirectCounterCyclicalPayments" localSheetId="2">#REF!</definedName>
    <definedName name="DirectCounterCyclicalPayments" localSheetId="4">#REF!</definedName>
    <definedName name="DirectCounterCyclicalPayments" localSheetId="8">#REF!</definedName>
    <definedName name="DirectCounterCyclicalPayments" localSheetId="9">#REF!</definedName>
    <definedName name="DirectCounterCyclicalPayments">#REF!</definedName>
    <definedName name="DirectPaymentRate" localSheetId="2">#REF!</definedName>
    <definedName name="DirectPaymentRate" localSheetId="4">#REF!</definedName>
    <definedName name="DirectPaymentRate" localSheetId="8">#REF!</definedName>
    <definedName name="DirectPaymentRate" localSheetId="9">#REF!</definedName>
    <definedName name="DirectPaymentRate">#REF!</definedName>
    <definedName name="DirectPayments" localSheetId="2">#REF!</definedName>
    <definedName name="DirectPayments" localSheetId="4">#REF!</definedName>
    <definedName name="DirectPayments" localSheetId="8">#REF!</definedName>
    <definedName name="DirectPayments" localSheetId="9">#REF!</definedName>
    <definedName name="DirectPayments">#REF!</definedName>
    <definedName name="DirectPaymentsExtract" localSheetId="2">[1]ExtractFileForDirect!#REF!</definedName>
    <definedName name="DirectPaymentsExtract" localSheetId="4">[1]ExtractFileForDirect!#REF!</definedName>
    <definedName name="DirectPaymentsExtract" localSheetId="8">[1]ExtractFileForDirect!#REF!</definedName>
    <definedName name="DirectPaymentsExtract">[1]ExtractFileForDirect!#REF!</definedName>
    <definedName name="DirectPaymentYield" localSheetId="2">#REF!</definedName>
    <definedName name="DirectPaymentYield" localSheetId="4">#REF!</definedName>
    <definedName name="DirectPaymentYield" localSheetId="8">#REF!</definedName>
    <definedName name="DirectPaymentYield" localSheetId="9">#REF!</definedName>
    <definedName name="DirectPaymentYield">#REF!</definedName>
    <definedName name="Domestic" localSheetId="2">#REF!</definedName>
    <definedName name="Domestic" localSheetId="4">#REF!</definedName>
    <definedName name="Domestic" localSheetId="8">#REF!</definedName>
    <definedName name="Domestic" localSheetId="9">#REF!</definedName>
    <definedName name="Domestic">#REF!</definedName>
    <definedName name="Effective" localSheetId="2">#REF!</definedName>
    <definedName name="Effective" localSheetId="4">#REF!</definedName>
    <definedName name="Effective" localSheetId="8">#REF!</definedName>
    <definedName name="Effective" localSheetId="9">#REF!</definedName>
    <definedName name="Effective">#REF!</definedName>
    <definedName name="EV__LASTREFTIME__" hidden="1">38283.519537037</definedName>
    <definedName name="ExcelName13">#N/A</definedName>
    <definedName name="FarmValueOfProd" localSheetId="2">#REF!</definedName>
    <definedName name="FarmValueOfProd" localSheetId="4">#REF!</definedName>
    <definedName name="FarmValueOfProd" localSheetId="8">#REF!</definedName>
    <definedName name="FarmValueOfProd" localSheetId="9">#REF!</definedName>
    <definedName name="FarmValueOfProd">#REF!</definedName>
    <definedName name="FISCAL" localSheetId="2">#REF!</definedName>
    <definedName name="FISCAL" localSheetId="4">#REF!</definedName>
    <definedName name="FISCAL" localSheetId="8">#REF!</definedName>
    <definedName name="FISCAL" localSheetId="9">#REF!</definedName>
    <definedName name="FISCAL">#REF!</definedName>
    <definedName name="FixedDecoupledPayments" localSheetId="2">#REF!</definedName>
    <definedName name="FixedDecoupledPayments" localSheetId="4">#REF!</definedName>
    <definedName name="FixedDecoupledPayments" localSheetId="8">#REF!</definedName>
    <definedName name="FixedDecoupledPayments" localSheetId="9">#REF!</definedName>
    <definedName name="FixedDecoupledPayments">#REF!</definedName>
    <definedName name="FreeStocks" localSheetId="2">#REF!</definedName>
    <definedName name="FreeStocks" localSheetId="4">#REF!</definedName>
    <definedName name="FreeStocks" localSheetId="8">#REF!</definedName>
    <definedName name="FreeStocks" localSheetId="9">#REF!</definedName>
    <definedName name="FreeStocks">#REF!</definedName>
    <definedName name="HarvestedAcres" localSheetId="2">#REF!</definedName>
    <definedName name="HarvestedAcres" localSheetId="4">#REF!</definedName>
    <definedName name="HarvestedAcres" localSheetId="8">#REF!</definedName>
    <definedName name="HarvestedAcres" localSheetId="9">#REF!</definedName>
    <definedName name="HarvestedAcres">#REF!</definedName>
    <definedName name="HarvestedYield" localSheetId="2">#REF!</definedName>
    <definedName name="HarvestedYield" localSheetId="4">#REF!</definedName>
    <definedName name="HarvestedYield" localSheetId="8">#REF!</definedName>
    <definedName name="HarvestedYield" localSheetId="9">#REF!</definedName>
    <definedName name="HarvestedYield">#REF!</definedName>
    <definedName name="Hoja1_Query">#N/A</definedName>
    <definedName name="Imports" localSheetId="2">#REF!</definedName>
    <definedName name="Imports" localSheetId="4">#REF!</definedName>
    <definedName name="Imports" localSheetId="8">#REF!</definedName>
    <definedName name="Imports" localSheetId="9">#REF!</definedName>
    <definedName name="Imports">#REF!</definedName>
    <definedName name="LDPs" localSheetId="2">#REF!</definedName>
    <definedName name="LDPs" localSheetId="4">#REF!</definedName>
    <definedName name="LDPs" localSheetId="8">#REF!</definedName>
    <definedName name="LDPs" localSheetId="9">#REF!</definedName>
    <definedName name="LDPs">#REF!</definedName>
    <definedName name="LoanDeficiencyPayments" localSheetId="2">#REF!</definedName>
    <definedName name="LoanDeficiencyPayments" localSheetId="4">#REF!</definedName>
    <definedName name="LoanDeficiencyPayments" localSheetId="8">#REF!</definedName>
    <definedName name="LoanDeficiencyPayments" localSheetId="9">#REF!</definedName>
    <definedName name="LoanDeficiencyPayments">#REF!</definedName>
    <definedName name="LoanRate" localSheetId="2">#REF!</definedName>
    <definedName name="LoanRate" localSheetId="4">#REF!</definedName>
    <definedName name="LoanRate" localSheetId="8">#REF!</definedName>
    <definedName name="LoanRate" localSheetId="9">#REF!</definedName>
    <definedName name="LoanRate">#REF!</definedName>
    <definedName name="LoanRePaymntRate" localSheetId="2">#REF!</definedName>
    <definedName name="LoanRePaymntRate" localSheetId="4">#REF!</definedName>
    <definedName name="LoanRePaymntRate" localSheetId="8">#REF!</definedName>
    <definedName name="LoanRePaymntRate" localSheetId="9">#REF!</definedName>
    <definedName name="LoanRePaymntRate">#REF!</definedName>
    <definedName name="LoansCertGains" localSheetId="2">#REF!</definedName>
    <definedName name="LoansCertGains" localSheetId="4">#REF!</definedName>
    <definedName name="LoansCertGains" localSheetId="8">#REF!</definedName>
    <definedName name="LoansCertGains" localSheetId="9">#REF!</definedName>
    <definedName name="LoansCertGains">#REF!</definedName>
    <definedName name="LoansCertPurchasesCwt" localSheetId="2">#REF!</definedName>
    <definedName name="LoansCertPurchasesCwt" localSheetId="4">#REF!</definedName>
    <definedName name="LoansCertPurchasesCwt" localSheetId="8">#REF!</definedName>
    <definedName name="LoansCertPurchasesCwt" localSheetId="9">#REF!</definedName>
    <definedName name="LoansCertPurchasesCwt">#REF!</definedName>
    <definedName name="LoansCertPurchasesDoll" localSheetId="2">#REF!</definedName>
    <definedName name="LoansCertPurchasesDoll" localSheetId="4">#REF!</definedName>
    <definedName name="LoansCertPurchasesDoll" localSheetId="8">#REF!</definedName>
    <definedName name="LoansCertPurchasesDoll" localSheetId="9">#REF!</definedName>
    <definedName name="LoansCertPurchasesDoll">#REF!</definedName>
    <definedName name="LoansOutstanding" localSheetId="2">#REF!</definedName>
    <definedName name="LoansOutstanding" localSheetId="4">#REF!</definedName>
    <definedName name="LoansOutstanding" localSheetId="8">#REF!</definedName>
    <definedName name="LoansOutstanding" localSheetId="9">#REF!</definedName>
    <definedName name="LoansOutstanding">#REF!</definedName>
    <definedName name="LoansRepaidCYFY_2" localSheetId="2">#REF!</definedName>
    <definedName name="LoansRepaidCYFY_2" localSheetId="4">#REF!</definedName>
    <definedName name="LoansRepaidCYFY_2" localSheetId="8">#REF!</definedName>
    <definedName name="LoansRepaidCYFY_2" localSheetId="9">#REF!</definedName>
    <definedName name="LoansRepaidCYFY_2">#REF!</definedName>
    <definedName name="MarketingLoanWriteOffs" localSheetId="2">#REF!</definedName>
    <definedName name="MarketingLoanWriteOffs" localSheetId="4">#REF!</definedName>
    <definedName name="MarketingLoanWriteOffs" localSheetId="8">#REF!</definedName>
    <definedName name="MarketingLoanWriteOffs" localSheetId="9">#REF!</definedName>
    <definedName name="MarketingLoanWriteOffs">#REF!</definedName>
    <definedName name="Marketings" localSheetId="2">#REF!</definedName>
    <definedName name="Marketings" localSheetId="4">#REF!</definedName>
    <definedName name="Marketings" localSheetId="8">#REF!</definedName>
    <definedName name="Marketings" localSheetId="9">#REF!</definedName>
    <definedName name="Marketings">#REF!</definedName>
    <definedName name="MarketReturns" localSheetId="2">#REF!</definedName>
    <definedName name="MarketReturns" localSheetId="4">#REF!</definedName>
    <definedName name="MarketReturns" localSheetId="8">#REF!</definedName>
    <definedName name="MarketReturns" localSheetId="9">#REF!</definedName>
    <definedName name="MarketReturns">#REF!</definedName>
    <definedName name="MO_GoatsClipped" localSheetId="2">#REF!</definedName>
    <definedName name="MO_GoatsClipped" localSheetId="4">#REF!</definedName>
    <definedName name="MO_GoatsClipped" localSheetId="8">#REF!</definedName>
    <definedName name="MO_GoatsClipped" localSheetId="9">#REF!</definedName>
    <definedName name="MO_GoatsClipped">#REF!</definedName>
    <definedName name="MO_LDPs" localSheetId="2">#REF!</definedName>
    <definedName name="MO_LDPs" localSheetId="4">#REF!</definedName>
    <definedName name="MO_LDPs" localSheetId="8">#REF!</definedName>
    <definedName name="MO_LDPs" localSheetId="9">#REF!</definedName>
    <definedName name="MO_LDPs">#REF!</definedName>
    <definedName name="MO_LoanDeficiencyPayments" localSheetId="2">#REF!</definedName>
    <definedName name="MO_LoanDeficiencyPayments" localSheetId="4">#REF!</definedName>
    <definedName name="MO_LoanDeficiencyPayments" localSheetId="8">#REF!</definedName>
    <definedName name="MO_LoanDeficiencyPayments" localSheetId="9">#REF!</definedName>
    <definedName name="MO_LoanDeficiencyPayments">#REF!</definedName>
    <definedName name="MO_LoansMadeByCwt" localSheetId="2">#REF!</definedName>
    <definedName name="MO_LoansMadeByCwt" localSheetId="4">#REF!</definedName>
    <definedName name="MO_LoansMadeByCwt" localSheetId="8">#REF!</definedName>
    <definedName name="MO_LoansMadeByCwt" localSheetId="9">#REF!</definedName>
    <definedName name="MO_LoansMadeByCwt">#REF!</definedName>
    <definedName name="MO_LoansMadeByDoll" localSheetId="2">#REF!</definedName>
    <definedName name="MO_LoansMadeByDoll" localSheetId="4">#REF!</definedName>
    <definedName name="MO_LoansMadeByDoll" localSheetId="8">#REF!</definedName>
    <definedName name="MO_LoansMadeByDoll" localSheetId="9">#REF!</definedName>
    <definedName name="MO_LoansMadeByDoll">#REF!</definedName>
    <definedName name="MO_LoansRepaidByCwt" localSheetId="2">#REF!</definedName>
    <definedName name="MO_LoansRepaidByCwt" localSheetId="4">#REF!</definedName>
    <definedName name="MO_LoansRepaidByCwt" localSheetId="8">#REF!</definedName>
    <definedName name="MO_LoansRepaidByCwt" localSheetId="9">#REF!</definedName>
    <definedName name="MO_LoansRepaidByCwt">#REF!</definedName>
    <definedName name="MO_LoansRepaidByDoll" localSheetId="2">#REF!</definedName>
    <definedName name="MO_LoansRepaidByDoll" localSheetId="4">#REF!</definedName>
    <definedName name="MO_LoansRepaidByDoll" localSheetId="8">#REF!</definedName>
    <definedName name="MO_LoansRepaidByDoll" localSheetId="9">#REF!</definedName>
    <definedName name="MO_LoansRepaidByDoll">#REF!</definedName>
    <definedName name="MO_MarketingLoanWriteOffs" localSheetId="2">#REF!</definedName>
    <definedName name="MO_MarketingLoanWriteOffs" localSheetId="4">#REF!</definedName>
    <definedName name="MO_MarketingLoanWriteOffs" localSheetId="8">#REF!</definedName>
    <definedName name="MO_MarketingLoanWriteOffs" localSheetId="9">#REF!</definedName>
    <definedName name="MO_MarketingLoanWriteOffs">#REF!</definedName>
    <definedName name="MO_Marketings" localSheetId="2">#REF!</definedName>
    <definedName name="MO_Marketings" localSheetId="4">#REF!</definedName>
    <definedName name="MO_Marketings" localSheetId="8">#REF!</definedName>
    <definedName name="MO_Marketings" localSheetId="9">#REF!</definedName>
    <definedName name="MO_Marketings">#REF!</definedName>
    <definedName name="MO_MarketReturns" localSheetId="2">#REF!</definedName>
    <definedName name="MO_MarketReturns" localSheetId="4">#REF!</definedName>
    <definedName name="MO_MarketReturns" localSheetId="8">#REF!</definedName>
    <definedName name="MO_MarketReturns" localSheetId="9">#REF!</definedName>
    <definedName name="MO_MarketReturns">#REF!</definedName>
    <definedName name="MO_Yield" localSheetId="2">#REF!</definedName>
    <definedName name="MO_Yield" localSheetId="4">#REF!</definedName>
    <definedName name="MO_Yield" localSheetId="8">#REF!</definedName>
    <definedName name="MO_Yield" localSheetId="9">#REF!</definedName>
    <definedName name="MO_Yield">#REF!</definedName>
    <definedName name="MohairPayments" localSheetId="2">#REF!</definedName>
    <definedName name="MohairPayments" localSheetId="4">#REF!</definedName>
    <definedName name="MohairPayments" localSheetId="8">#REF!</definedName>
    <definedName name="MohairPayments" localSheetId="9">#REF!</definedName>
    <definedName name="MohairPayments">#REF!</definedName>
    <definedName name="new_table" localSheetId="2">#REF!</definedName>
    <definedName name="new_table" localSheetId="4">#REF!</definedName>
    <definedName name="new_table" localSheetId="8">#REF!</definedName>
    <definedName name="new_table" localSheetId="9">#REF!</definedName>
    <definedName name="new_table">#REF!</definedName>
    <definedName name="NumberGoatsClipped" localSheetId="2">#REF!</definedName>
    <definedName name="NumberGoatsClipped" localSheetId="4">#REF!</definedName>
    <definedName name="NumberGoatsClipped" localSheetId="8">#REF!</definedName>
    <definedName name="NumberGoatsClipped" localSheetId="9">#REF!</definedName>
    <definedName name="NumberGoatsClipped">#REF!</definedName>
    <definedName name="OldTable" localSheetId="2">#REF!</definedName>
    <definedName name="OldTable" localSheetId="4">#REF!</definedName>
    <definedName name="OldTable" localSheetId="8">#REF!</definedName>
    <definedName name="OldTable" localSheetId="9">#REF!</definedName>
    <definedName name="OldTable">#REF!</definedName>
    <definedName name="OTHER" localSheetId="2">#REF!</definedName>
    <definedName name="OTHER" localSheetId="4">#REF!</definedName>
    <definedName name="OTHER" localSheetId="8">#REF!</definedName>
    <definedName name="OTHER" localSheetId="9">#REF!</definedName>
    <definedName name="OTHER">#REF!</definedName>
    <definedName name="PlantedAcres" localSheetId="2">#REF!</definedName>
    <definedName name="PlantedAcres" localSheetId="4">#REF!</definedName>
    <definedName name="PlantedAcres" localSheetId="8">#REF!</definedName>
    <definedName name="PlantedAcres" localSheetId="9">#REF!</definedName>
    <definedName name="PlantedAcres">#REF!</definedName>
    <definedName name="price" localSheetId="2">#REF!</definedName>
    <definedName name="price" localSheetId="4">#REF!</definedName>
    <definedName name="price" localSheetId="8">#REF!</definedName>
    <definedName name="price" localSheetId="9">#REF!</definedName>
    <definedName name="price">#REF!</definedName>
    <definedName name="_xlnm.Print_Area" localSheetId="0">'Cover Page '!$A$3:$R$15</definedName>
    <definedName name="_xlnm.Print_Area" localSheetId="1">'Table 1 WASDE'!$A$1:$S$31</definedName>
    <definedName name="_xlnm.Print_Area" localSheetId="10">'Table 10 High Duty '!$A$1:$O$42</definedName>
    <definedName name="_xlnm.Print_Area" localSheetId="2">'Table 2 Mexico'!$A$1:$O$26</definedName>
    <definedName name="_xlnm.Print_Area" localSheetId="3">'Table 3A WTO Raw'!$A$1:$V$52</definedName>
    <definedName name="_xlnm.Print_Area" localSheetId="4">'Table 3B Raw  '!$A$1:$H$50</definedName>
    <definedName name="_xlnm.Print_Area" localSheetId="5">'Table 4 Refined'!$A$1:$Q$26</definedName>
    <definedName name="_xlnm.Print_Area" localSheetId="6">'Table 5 FTAs '!$A$1:$T$43</definedName>
    <definedName name="_xlnm.Print_Area" localSheetId="8">'Table 8 FY 2023'!$A$1:$I$62</definedName>
    <definedName name="_xlnm.Print_Area" localSheetId="9">'Table 9 Re-Export '!$A$1:$L$49</definedName>
    <definedName name="_xlnm.Print_Area" localSheetId="11">'Tables 11A,11B SCP'!$A$1:$R$24</definedName>
    <definedName name="_xlnm.Print_Area" localSheetId="7">'Tables 6,7 Re-Export '!$A$1:$P$52</definedName>
    <definedName name="_xlnm.Print_Area">#N/A</definedName>
    <definedName name="Print_Area_MI">#N/A</definedName>
    <definedName name="_xlnm.Print_Titles">#N/A</definedName>
    <definedName name="Production" localSheetId="2">#REF!</definedName>
    <definedName name="Production" localSheetId="4">#REF!</definedName>
    <definedName name="Production" localSheetId="8">#REF!</definedName>
    <definedName name="Production" localSheetId="9">#REF!</definedName>
    <definedName name="Production">#REF!</definedName>
    <definedName name="ProductionFlexibilityPayments" localSheetId="2">#REF!</definedName>
    <definedName name="ProductionFlexibilityPayments" localSheetId="4">#REF!</definedName>
    <definedName name="ProductionFlexibilityPayments" localSheetId="8">#REF!</definedName>
    <definedName name="ProductionFlexibilityPayments" localSheetId="9">#REF!</definedName>
    <definedName name="ProductionFlexibilityPayments">#REF!</definedName>
    <definedName name="SAP" localSheetId="2">#REF!</definedName>
    <definedName name="SAP" localSheetId="4">#REF!</definedName>
    <definedName name="SAP" localSheetId="8">#REF!</definedName>
    <definedName name="SAP" localSheetId="9">#REF!</definedName>
    <definedName name="SAP">#REF!</definedName>
    <definedName name="SupportPrice" localSheetId="2">#REF!</definedName>
    <definedName name="SupportPrice" localSheetId="4">#REF!</definedName>
    <definedName name="SupportPrice" localSheetId="8">#REF!</definedName>
    <definedName name="SupportPrice" localSheetId="9">#REF!</definedName>
    <definedName name="SupportPrice">#REF!</definedName>
    <definedName name="Table5" localSheetId="9">#REF!</definedName>
    <definedName name="Table5">#REF!</definedName>
    <definedName name="TargetPrice" localSheetId="2">#REF!</definedName>
    <definedName name="TargetPrice" localSheetId="4">#REF!</definedName>
    <definedName name="TargetPrice" localSheetId="8">#REF!</definedName>
    <definedName name="TargetPrice" localSheetId="9">#REF!</definedName>
    <definedName name="TargetPrice">#REF!</definedName>
    <definedName name="WO_BeginningStocks" localSheetId="2">#REF!</definedName>
    <definedName name="WO_BeginningStocks" localSheetId="4">#REF!</definedName>
    <definedName name="WO_BeginningStocks" localSheetId="8">#REF!</definedName>
    <definedName name="WO_BeginningStocks" localSheetId="9">#REF!</definedName>
    <definedName name="WO_BeginningStocks">#REF!</definedName>
    <definedName name="WO_DiffUnAccted" localSheetId="2">#REF!</definedName>
    <definedName name="WO_DiffUnAccted" localSheetId="4">#REF!</definedName>
    <definedName name="WO_DiffUnAccted" localSheetId="8">#REF!</definedName>
    <definedName name="WO_DiffUnAccted" localSheetId="9">#REF!</definedName>
    <definedName name="WO_DiffUnAccted">#REF!</definedName>
    <definedName name="WO_DomesticUse" localSheetId="2">#REF!</definedName>
    <definedName name="WO_DomesticUse" localSheetId="4">#REF!</definedName>
    <definedName name="WO_DomesticUse" localSheetId="8">#REF!</definedName>
    <definedName name="WO_DomesticUse" localSheetId="9">#REF!</definedName>
    <definedName name="WO_DomesticUse">#REF!</definedName>
    <definedName name="WO_Exports" localSheetId="2">#REF!</definedName>
    <definedName name="WO_Exports" localSheetId="4">#REF!</definedName>
    <definedName name="WO_Exports" localSheetId="8">#REF!</definedName>
    <definedName name="WO_Exports" localSheetId="9">#REF!</definedName>
    <definedName name="WO_Exports">#REF!</definedName>
    <definedName name="WO_FreeStocks" localSheetId="2">#REF!</definedName>
    <definedName name="WO_FreeStocks" localSheetId="4">#REF!</definedName>
    <definedName name="WO_FreeStocks" localSheetId="8">#REF!</definedName>
    <definedName name="WO_FreeStocks" localSheetId="9">#REF!</definedName>
    <definedName name="WO_FreeStocks">#REF!</definedName>
    <definedName name="WO_Imports" localSheetId="2">#REF!</definedName>
    <definedName name="WO_Imports" localSheetId="4">#REF!</definedName>
    <definedName name="WO_Imports" localSheetId="8">#REF!</definedName>
    <definedName name="WO_Imports" localSheetId="9">#REF!</definedName>
    <definedName name="WO_Imports">#REF!</definedName>
    <definedName name="WO_LDPs" localSheetId="2">#REF!</definedName>
    <definedName name="WO_LDPs" localSheetId="4">#REF!</definedName>
    <definedName name="WO_LDPs" localSheetId="8">#REF!</definedName>
    <definedName name="WO_LDPs" localSheetId="9">#REF!</definedName>
    <definedName name="WO_LDPs">#REF!</definedName>
    <definedName name="WO_LDPsPelts" localSheetId="2">#REF!</definedName>
    <definedName name="WO_LDPsPelts" localSheetId="4">#REF!</definedName>
    <definedName name="WO_LDPsPelts" localSheetId="8">#REF!</definedName>
    <definedName name="WO_LDPsPelts" localSheetId="9">#REF!</definedName>
    <definedName name="WO_LDPsPelts">#REF!</definedName>
    <definedName name="WO_LoanDeficiencyPayments" localSheetId="2">#REF!</definedName>
    <definedName name="WO_LoanDeficiencyPayments" localSheetId="4">#REF!</definedName>
    <definedName name="WO_LoanDeficiencyPayments" localSheetId="8">#REF!</definedName>
    <definedName name="WO_LoanDeficiencyPayments" localSheetId="9">#REF!</definedName>
    <definedName name="WO_LoanDeficiencyPayments">#REF!</definedName>
    <definedName name="WO_LoansMadeByCwt" localSheetId="2">#REF!</definedName>
    <definedName name="WO_LoansMadeByCwt" localSheetId="4">#REF!</definedName>
    <definedName name="WO_LoansMadeByCwt" localSheetId="8">#REF!</definedName>
    <definedName name="WO_LoansMadeByCwt" localSheetId="9">#REF!</definedName>
    <definedName name="WO_LoansMadeByCwt">#REF!</definedName>
    <definedName name="WO_LoansMadeByDoll" localSheetId="2">#REF!</definedName>
    <definedName name="WO_LoansMadeByDoll" localSheetId="4">#REF!</definedName>
    <definedName name="WO_LoansMadeByDoll" localSheetId="8">#REF!</definedName>
    <definedName name="WO_LoansMadeByDoll" localSheetId="9">#REF!</definedName>
    <definedName name="WO_LoansMadeByDoll">#REF!</definedName>
    <definedName name="WO_LoansRepaidByCwt" localSheetId="2">#REF!</definedName>
    <definedName name="WO_LoansRepaidByCwt" localSheetId="4">#REF!</definedName>
    <definedName name="WO_LoansRepaidByCwt" localSheetId="8">#REF!</definedName>
    <definedName name="WO_LoansRepaidByCwt" localSheetId="9">#REF!</definedName>
    <definedName name="WO_LoansRepaidByCwt">#REF!</definedName>
    <definedName name="WO_LoansRepaidByDoll" localSheetId="2">#REF!</definedName>
    <definedName name="WO_LoansRepaidByDoll" localSheetId="4">#REF!</definedName>
    <definedName name="WO_LoansRepaidByDoll" localSheetId="8">#REF!</definedName>
    <definedName name="WO_LoansRepaidByDoll" localSheetId="9">#REF!</definedName>
    <definedName name="WO_LoansRepaidByDoll">#REF!</definedName>
    <definedName name="WO_MarketingLoanWriteOffs" localSheetId="2">#REF!</definedName>
    <definedName name="WO_MarketingLoanWriteOffs" localSheetId="4">#REF!</definedName>
    <definedName name="WO_MarketingLoanWriteOffs" localSheetId="8">#REF!</definedName>
    <definedName name="WO_MarketingLoanWriteOffs" localSheetId="9">#REF!</definedName>
    <definedName name="WO_MarketingLoanWriteOffs">#REF!</definedName>
    <definedName name="WO_Marketings" localSheetId="2">#REF!</definedName>
    <definedName name="WO_Marketings" localSheetId="4">#REF!</definedName>
    <definedName name="WO_Marketings" localSheetId="8">#REF!</definedName>
    <definedName name="WO_Marketings" localSheetId="9">#REF!</definedName>
    <definedName name="WO_Marketings">#REF!</definedName>
    <definedName name="WO_MarketReturns" localSheetId="2">#REF!</definedName>
    <definedName name="WO_MarketReturns" localSheetId="4">#REF!</definedName>
    <definedName name="WO_MarketReturns" localSheetId="8">#REF!</definedName>
    <definedName name="WO_MarketReturns" localSheetId="9">#REF!</definedName>
    <definedName name="WO_MarketReturns">#REF!</definedName>
    <definedName name="WO_production" localSheetId="2">#REF!</definedName>
    <definedName name="WO_production" localSheetId="4">#REF!</definedName>
    <definedName name="WO_production" localSheetId="8">#REF!</definedName>
    <definedName name="WO_production" localSheetId="9">#REF!</definedName>
    <definedName name="WO_production">#REF!</definedName>
    <definedName name="WO_SheepShorn" localSheetId="2">#REF!</definedName>
    <definedName name="WO_SheepShorn" localSheetId="4">#REF!</definedName>
    <definedName name="WO_SheepShorn" localSheetId="8">#REF!</definedName>
    <definedName name="WO_SheepShorn" localSheetId="9">#REF!</definedName>
    <definedName name="WO_SheepShorn">#REF!</definedName>
    <definedName name="WO_ShornWool" localSheetId="2">#REF!</definedName>
    <definedName name="WO_ShornWool" localSheetId="4">#REF!</definedName>
    <definedName name="WO_ShornWool" localSheetId="8">#REF!</definedName>
    <definedName name="WO_ShornWool" localSheetId="9">#REF!</definedName>
    <definedName name="WO_ShornWool">#REF!</definedName>
    <definedName name="WO_StockSheep" localSheetId="2">#REF!</definedName>
    <definedName name="WO_StockSheep" localSheetId="4">#REF!</definedName>
    <definedName name="WO_StockSheep" localSheetId="8">#REF!</definedName>
    <definedName name="WO_StockSheep" localSheetId="9">#REF!</definedName>
    <definedName name="WO_StockSheep">#REF!</definedName>
    <definedName name="WO_Yield" localSheetId="2">#REF!</definedName>
    <definedName name="WO_Yield" localSheetId="4">#REF!</definedName>
    <definedName name="WO_Yield" localSheetId="8">#REF!</definedName>
    <definedName name="WO_Yield" localSheetId="9">#REF!</definedName>
    <definedName name="WO_Yield">#REF!</definedName>
    <definedName name="x" localSheetId="2">#REF!</definedName>
    <definedName name="x" localSheetId="4">#REF!</definedName>
    <definedName name="x" localSheetId="8">#REF!</definedName>
    <definedName name="x" localSheetId="9">#REF!</definedName>
    <definedName name="x">#REF!</definedName>
    <definedName name="XLSIMSIM" localSheetId="0" hidden="1">{"Sim",1,"Output 1","MProd!$U$230","1","4","10,000","298503897"}</definedName>
    <definedName name="XLSIMSIM" localSheetId="10" hidden="1">{"Sim",1,"Output 1","MProd!$U$230","1","4","10,000","298503897"}</definedName>
    <definedName name="XLSIMSIM" localSheetId="2"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localSheetId="7"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XLSIMSIM1" hidden="1">{"Sim",1,"Output 1","MProd!$U$230","1","4","10,000","298503897"}</definedName>
    <definedName name="Yield" localSheetId="2">#REF!</definedName>
    <definedName name="Yield" localSheetId="4">#REF!</definedName>
    <definedName name="Yield" localSheetId="8">#REF!</definedName>
    <definedName name="Yield" localSheetId="9">#REF!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54" l="1"/>
  <c r="J19" i="54"/>
  <c r="J18" i="54"/>
  <c r="J8" i="54"/>
  <c r="J9" i="54"/>
  <c r="J10" i="54"/>
  <c r="J11" i="54"/>
  <c r="J12" i="54"/>
  <c r="J13" i="54"/>
  <c r="J15" i="54"/>
  <c r="J7" i="54"/>
  <c r="R6" i="254" l="1"/>
  <c r="S6" i="254" s="1"/>
  <c r="R7" i="254"/>
  <c r="S7" i="254" s="1"/>
  <c r="R8" i="254"/>
  <c r="S8" i="254" s="1"/>
  <c r="R9" i="254"/>
  <c r="S9" i="254" s="1"/>
  <c r="R10" i="254"/>
  <c r="S10" i="254" s="1"/>
  <c r="R11" i="254"/>
  <c r="S11" i="254" s="1"/>
  <c r="R12" i="254"/>
  <c r="S12" i="254" s="1"/>
  <c r="R13" i="254"/>
  <c r="S13" i="254" s="1"/>
  <c r="R14" i="254"/>
  <c r="S14" i="254" s="1"/>
  <c r="R15" i="254"/>
  <c r="S15" i="254" s="1"/>
  <c r="R16" i="254"/>
  <c r="S16" i="254" s="1"/>
  <c r="R17" i="254"/>
  <c r="S17" i="254" s="1"/>
  <c r="R18" i="254"/>
  <c r="S18" i="254" s="1"/>
  <c r="R19" i="254"/>
  <c r="S19" i="254" s="1"/>
  <c r="R20" i="254"/>
  <c r="S20" i="254" s="1"/>
  <c r="R21" i="254"/>
  <c r="S21" i="254" s="1"/>
  <c r="R22" i="254"/>
  <c r="S22" i="254" s="1"/>
  <c r="R23" i="254"/>
  <c r="S23" i="254" s="1"/>
  <c r="R24" i="254"/>
  <c r="R25" i="254"/>
  <c r="S25" i="254" s="1"/>
  <c r="R26" i="254"/>
  <c r="S26" i="254" s="1"/>
  <c r="R27" i="254"/>
  <c r="S27" i="254" s="1"/>
  <c r="R28" i="254"/>
  <c r="S28" i="254" s="1"/>
  <c r="R29" i="254"/>
  <c r="S29" i="254" s="1"/>
  <c r="R30" i="254"/>
  <c r="S30" i="254" s="1"/>
  <c r="R31" i="254"/>
  <c r="S31" i="254" s="1"/>
  <c r="R32" i="254"/>
  <c r="S32" i="254" s="1"/>
  <c r="R33" i="254"/>
  <c r="S33" i="254" s="1"/>
  <c r="R34" i="254"/>
  <c r="S34" i="254" s="1"/>
  <c r="R35" i="254"/>
  <c r="S35" i="254" s="1"/>
  <c r="R36" i="254"/>
  <c r="S36" i="254" s="1"/>
  <c r="R37" i="254"/>
  <c r="S37" i="254" s="1"/>
  <c r="R38" i="254"/>
  <c r="S38" i="254" s="1"/>
  <c r="R39" i="254"/>
  <c r="S39" i="254" s="1"/>
  <c r="R40" i="254"/>
  <c r="S40" i="254" s="1"/>
  <c r="R41" i="254"/>
  <c r="S41" i="254" s="1"/>
  <c r="R42" i="254"/>
  <c r="S42" i="254" s="1"/>
  <c r="R43" i="254"/>
  <c r="S43" i="254" s="1"/>
  <c r="R44" i="254"/>
  <c r="S44" i="254" s="1"/>
  <c r="R45" i="254"/>
  <c r="S45" i="254" s="1"/>
  <c r="S24" i="254"/>
  <c r="D7" i="240" l="1"/>
  <c r="G7" i="45" l="1"/>
  <c r="G10" i="45" s="1"/>
  <c r="J6" i="54"/>
  <c r="D44" i="236" l="1"/>
  <c r="C44" i="236"/>
  <c r="B44" i="236"/>
  <c r="E43" i="236"/>
  <c r="E42" i="236"/>
  <c r="E41" i="236"/>
  <c r="E40" i="236"/>
  <c r="E39" i="236"/>
  <c r="E38" i="236"/>
  <c r="E37" i="236"/>
  <c r="E36" i="236"/>
  <c r="E35" i="236"/>
  <c r="E34" i="236"/>
  <c r="E33" i="236"/>
  <c r="E32" i="236"/>
  <c r="E31" i="236"/>
  <c r="E30" i="236"/>
  <c r="E29" i="236"/>
  <c r="E28" i="236"/>
  <c r="E27" i="236"/>
  <c r="E26" i="236"/>
  <c r="E25" i="236"/>
  <c r="E24" i="236"/>
  <c r="E23" i="236"/>
  <c r="E22" i="236"/>
  <c r="E21" i="236"/>
  <c r="E20" i="236"/>
  <c r="E19" i="236"/>
  <c r="E18" i="236"/>
  <c r="E17" i="236"/>
  <c r="E16" i="236"/>
  <c r="E15" i="236"/>
  <c r="E14" i="236"/>
  <c r="E13" i="236"/>
  <c r="E12" i="236"/>
  <c r="E11" i="236"/>
  <c r="E10" i="236"/>
  <c r="E9" i="236"/>
  <c r="E8" i="236"/>
  <c r="E7" i="236"/>
  <c r="E6" i="236"/>
  <c r="E5" i="236"/>
  <c r="E4" i="236"/>
  <c r="E44" i="236" l="1"/>
  <c r="E32" i="244"/>
  <c r="G33" i="244"/>
  <c r="H13" i="74" s="1"/>
  <c r="H24" i="74" s="1"/>
  <c r="H11" i="74"/>
  <c r="H22" i="74" s="1"/>
  <c r="G28" i="116"/>
  <c r="G26" i="116"/>
  <c r="G25" i="116"/>
  <c r="G18" i="231"/>
  <c r="H12" i="74" s="1"/>
  <c r="H23" i="74" s="1"/>
  <c r="J17" i="54"/>
  <c r="G12" i="8"/>
  <c r="G11" i="8"/>
  <c r="G8" i="8"/>
  <c r="G7" i="8"/>
  <c r="J7" i="254"/>
  <c r="J8" i="254"/>
  <c r="J9" i="254"/>
  <c r="J10" i="254"/>
  <c r="J11" i="254"/>
  <c r="J12" i="254"/>
  <c r="J13" i="254"/>
  <c r="J14" i="254"/>
  <c r="J15" i="254"/>
  <c r="J16" i="254"/>
  <c r="J17" i="254"/>
  <c r="J18" i="254"/>
  <c r="J19" i="254"/>
  <c r="J20" i="254"/>
  <c r="J21" i="254"/>
  <c r="J22" i="254"/>
  <c r="J23" i="254"/>
  <c r="J24" i="254"/>
  <c r="J25" i="254"/>
  <c r="J26" i="254"/>
  <c r="J27" i="254"/>
  <c r="J28" i="254"/>
  <c r="J29" i="254"/>
  <c r="J30" i="254"/>
  <c r="J31" i="254"/>
  <c r="J32" i="254"/>
  <c r="J33" i="254"/>
  <c r="J34" i="254"/>
  <c r="J35" i="254"/>
  <c r="J36" i="254"/>
  <c r="J37" i="254"/>
  <c r="J38" i="254"/>
  <c r="J39" i="254"/>
  <c r="J40" i="254"/>
  <c r="J41" i="254"/>
  <c r="J42" i="254"/>
  <c r="J43" i="254"/>
  <c r="J44" i="254"/>
  <c r="J45" i="254"/>
  <c r="J6" i="254"/>
  <c r="G14" i="8" l="1"/>
  <c r="H9" i="74" s="1"/>
  <c r="H20" i="74" s="1"/>
  <c r="J47" i="254"/>
  <c r="H8" i="74" s="1"/>
  <c r="H19" i="74" s="1"/>
  <c r="F47" i="254" l="1"/>
  <c r="G47" i="254"/>
  <c r="H47" i="254"/>
  <c r="E17" i="231" l="1"/>
  <c r="C17" i="231"/>
  <c r="D17" i="231"/>
  <c r="B17" i="231"/>
  <c r="N12" i="231" l="1"/>
  <c r="N6" i="231"/>
  <c r="N5" i="231"/>
  <c r="E8" i="116" l="1"/>
  <c r="F8" i="116"/>
  <c r="F25" i="116"/>
  <c r="Q47" i="254" l="1"/>
  <c r="D19" i="45" l="1"/>
  <c r="F10" i="45"/>
  <c r="D32" i="244"/>
  <c r="F33" i="244"/>
  <c r="G13" i="74" s="1"/>
  <c r="G24" i="74" s="1"/>
  <c r="G11" i="74"/>
  <c r="G22" i="74" s="1"/>
  <c r="F21" i="116"/>
  <c r="I24" i="54"/>
  <c r="J24" i="54" s="1"/>
  <c r="I23" i="54"/>
  <c r="J23" i="54" s="1"/>
  <c r="I17" i="54"/>
  <c r="F14" i="8"/>
  <c r="G9" i="74" s="1"/>
  <c r="G20" i="74" s="1"/>
  <c r="F18" i="231"/>
  <c r="G12" i="74" s="1"/>
  <c r="G23" i="74" s="1"/>
  <c r="E10" i="45"/>
  <c r="P19" i="45"/>
  <c r="Q17" i="54"/>
  <c r="Q22" i="54"/>
  <c r="Q26" i="54"/>
  <c r="R47" i="254"/>
  <c r="E47" i="254"/>
  <c r="D47" i="254"/>
  <c r="C47" i="254"/>
  <c r="B47" i="254"/>
  <c r="U46" i="254"/>
  <c r="U45" i="254"/>
  <c r="U44" i="254"/>
  <c r="U43" i="254"/>
  <c r="U42" i="254"/>
  <c r="U41" i="254"/>
  <c r="U40" i="254"/>
  <c r="U39" i="254"/>
  <c r="U38" i="254"/>
  <c r="U37" i="254"/>
  <c r="U36" i="254"/>
  <c r="U35" i="254"/>
  <c r="U34" i="254"/>
  <c r="U33" i="254"/>
  <c r="U32" i="254"/>
  <c r="U31" i="254"/>
  <c r="U30" i="254"/>
  <c r="U29" i="254"/>
  <c r="U28" i="254"/>
  <c r="U27" i="254"/>
  <c r="U26" i="254"/>
  <c r="U25" i="254"/>
  <c r="U24" i="254"/>
  <c r="U23" i="254"/>
  <c r="U22" i="254"/>
  <c r="U21" i="254"/>
  <c r="U20" i="254"/>
  <c r="U19" i="254"/>
  <c r="U18" i="254"/>
  <c r="U17" i="254"/>
  <c r="U16" i="254"/>
  <c r="U15" i="254"/>
  <c r="U14" i="254"/>
  <c r="U13" i="254"/>
  <c r="U12" i="254"/>
  <c r="U11" i="254"/>
  <c r="U10" i="254"/>
  <c r="U9" i="254"/>
  <c r="U8" i="254"/>
  <c r="U7" i="254"/>
  <c r="U6" i="254"/>
  <c r="J22" i="54" l="1"/>
  <c r="F26" i="116"/>
  <c r="F28" i="116" s="1"/>
  <c r="I47" i="254"/>
  <c r="G8" i="74" s="1"/>
  <c r="G19" i="74" s="1"/>
  <c r="D8" i="74"/>
  <c r="I6" i="54"/>
  <c r="I22" i="54"/>
  <c r="D8" i="240"/>
  <c r="C8" i="74"/>
  <c r="E8" i="74"/>
  <c r="F8" i="74"/>
  <c r="S47" i="254"/>
  <c r="U47" i="254"/>
  <c r="H26" i="54" l="1"/>
  <c r="I27" i="54"/>
  <c r="H22" i="54"/>
  <c r="H17" i="54"/>
  <c r="H6" i="54"/>
  <c r="Q6" i="54"/>
  <c r="Q30" i="54" s="1"/>
  <c r="D8" i="116"/>
  <c r="J27" i="54" l="1"/>
  <c r="J26" i="54"/>
  <c r="J30" i="54" s="1"/>
  <c r="H10" i="74" s="1"/>
  <c r="I26" i="54"/>
  <c r="I30" i="54" s="1"/>
  <c r="G10" i="74" s="1"/>
  <c r="G21" i="74" s="1"/>
  <c r="G25" i="74" s="1"/>
  <c r="H30" i="54"/>
  <c r="F10" i="74" s="1"/>
  <c r="F21" i="74" s="1"/>
  <c r="F11" i="74"/>
  <c r="F22" i="74" s="1"/>
  <c r="E33" i="244"/>
  <c r="F13" i="74" s="1"/>
  <c r="F24" i="74" s="1"/>
  <c r="C32" i="244"/>
  <c r="E25" i="116"/>
  <c r="E21" i="116"/>
  <c r="E26" i="116" s="1"/>
  <c r="E18" i="231"/>
  <c r="F12" i="74" s="1"/>
  <c r="F23" i="74" s="1"/>
  <c r="C8" i="116"/>
  <c r="N21" i="244"/>
  <c r="N22" i="244"/>
  <c r="N23" i="244"/>
  <c r="N24" i="244"/>
  <c r="N25" i="244"/>
  <c r="N26" i="244"/>
  <c r="N27" i="244"/>
  <c r="N28" i="244"/>
  <c r="N29" i="244"/>
  <c r="N30" i="244"/>
  <c r="N20" i="244"/>
  <c r="N7" i="244"/>
  <c r="N8" i="244"/>
  <c r="N9" i="244"/>
  <c r="N10" i="244"/>
  <c r="N11" i="244"/>
  <c r="N12" i="244"/>
  <c r="N13" i="244"/>
  <c r="N14" i="244"/>
  <c r="N15" i="244"/>
  <c r="N16" i="244"/>
  <c r="N6" i="244"/>
  <c r="G14" i="74" l="1"/>
  <c r="H21" i="74"/>
  <c r="H25" i="74" s="1"/>
  <c r="H14" i="74"/>
  <c r="E28" i="116"/>
  <c r="E14" i="8"/>
  <c r="F9" i="74" s="1"/>
  <c r="F20" i="74" s="1"/>
  <c r="F19" i="74"/>
  <c r="F25" i="74" l="1"/>
  <c r="F14" i="74"/>
  <c r="E11" i="74" l="1"/>
  <c r="D25" i="116" l="1"/>
  <c r="D21" i="116"/>
  <c r="D26" i="116" s="1"/>
  <c r="E22" i="74"/>
  <c r="D33" i="244"/>
  <c r="E13" i="74" s="1"/>
  <c r="E24" i="74" s="1"/>
  <c r="D18" i="231"/>
  <c r="E12" i="74" s="1"/>
  <c r="E23" i="74" s="1"/>
  <c r="D8" i="45"/>
  <c r="E27" i="54"/>
  <c r="E24" i="54"/>
  <c r="E23" i="54"/>
  <c r="E20" i="54"/>
  <c r="E19" i="54"/>
  <c r="E18" i="54"/>
  <c r="E8" i="54"/>
  <c r="E9" i="54"/>
  <c r="E10" i="54"/>
  <c r="E11" i="54"/>
  <c r="E12" i="54"/>
  <c r="E13" i="54"/>
  <c r="E15" i="54"/>
  <c r="E7" i="54"/>
  <c r="D14" i="8"/>
  <c r="E9" i="74" s="1"/>
  <c r="B32" i="244"/>
  <c r="N7" i="231"/>
  <c r="N8" i="231"/>
  <c r="N9" i="231"/>
  <c r="N10" i="231"/>
  <c r="N11" i="231"/>
  <c r="N13" i="231"/>
  <c r="N14" i="231"/>
  <c r="N15" i="231"/>
  <c r="E17" i="54" l="1"/>
  <c r="E6" i="54"/>
  <c r="D28" i="116"/>
  <c r="D10" i="45"/>
  <c r="E19" i="74"/>
  <c r="E20" i="74"/>
  <c r="B8" i="116" l="1"/>
  <c r="C21" i="116" l="1"/>
  <c r="C26" i="116" s="1"/>
  <c r="C18" i="231" l="1"/>
  <c r="D12" i="74" s="1"/>
  <c r="D23" i="74" s="1"/>
  <c r="C33" i="244"/>
  <c r="D13" i="74" s="1"/>
  <c r="D24" i="74" s="1"/>
  <c r="C25" i="116"/>
  <c r="C28" i="116" s="1"/>
  <c r="D11" i="74"/>
  <c r="D22" i="74" s="1"/>
  <c r="D17" i="54"/>
  <c r="E26" i="54"/>
  <c r="E30" i="54" s="1"/>
  <c r="E10" i="74" s="1"/>
  <c r="D26" i="54"/>
  <c r="D6" i="54"/>
  <c r="C26" i="54"/>
  <c r="C17" i="54"/>
  <c r="C14" i="8"/>
  <c r="D9" i="74" s="1"/>
  <c r="D20" i="74" s="1"/>
  <c r="E21" i="74" l="1"/>
  <c r="E25" i="74" s="1"/>
  <c r="E14" i="74"/>
  <c r="C10" i="45"/>
  <c r="D30" i="54"/>
  <c r="D10" i="74" s="1"/>
  <c r="D21" i="74" s="1"/>
  <c r="F26" i="54"/>
  <c r="D19" i="74" l="1"/>
  <c r="D25" i="74" s="1"/>
  <c r="D14" i="74" l="1"/>
  <c r="F49" i="116" l="1"/>
  <c r="E49" i="116"/>
  <c r="D49" i="116"/>
  <c r="C49" i="116"/>
  <c r="B49" i="116"/>
  <c r="N23" i="116" l="1"/>
  <c r="N20" i="116"/>
  <c r="C11" i="74" l="1"/>
  <c r="B21" i="116"/>
  <c r="N21" i="116" s="1"/>
  <c r="B26" i="54"/>
  <c r="B17" i="54"/>
  <c r="F17" i="54"/>
  <c r="C6" i="54" l="1"/>
  <c r="F18" i="240" l="1"/>
  <c r="F14" i="240"/>
  <c r="F13" i="240"/>
  <c r="F12" i="240"/>
  <c r="E18" i="240"/>
  <c r="E17" i="240"/>
  <c r="E14" i="240"/>
  <c r="E13" i="240"/>
  <c r="E12" i="240"/>
  <c r="C19" i="240"/>
  <c r="B14" i="8"/>
  <c r="C9" i="74" s="1"/>
  <c r="H50" i="240" l="1"/>
  <c r="D50" i="240"/>
  <c r="C50" i="240"/>
  <c r="H48" i="240"/>
  <c r="D48" i="240"/>
  <c r="E48" i="240" s="1"/>
  <c r="C48" i="240"/>
  <c r="H46" i="240"/>
  <c r="D46" i="240"/>
  <c r="E46" i="240" s="1"/>
  <c r="C46" i="240"/>
  <c r="C42" i="240"/>
  <c r="B42" i="240"/>
  <c r="F40" i="240"/>
  <c r="F39" i="240"/>
  <c r="G39" i="240"/>
  <c r="F36" i="240"/>
  <c r="F35" i="240"/>
  <c r="G35" i="240"/>
  <c r="F32" i="240"/>
  <c r="G32" i="240"/>
  <c r="H32" i="240" s="1"/>
  <c r="F31" i="240"/>
  <c r="G31" i="240"/>
  <c r="F28" i="240"/>
  <c r="F27" i="240"/>
  <c r="G27" i="240"/>
  <c r="F24" i="240"/>
  <c r="F23" i="240"/>
  <c r="G19" i="240"/>
  <c r="F19" i="240"/>
  <c r="D19" i="240"/>
  <c r="B19" i="240"/>
  <c r="H18" i="240"/>
  <c r="G18" i="240"/>
  <c r="H17" i="240"/>
  <c r="G17" i="240"/>
  <c r="F17" i="240"/>
  <c r="E19" i="240"/>
  <c r="G14" i="240"/>
  <c r="H13" i="240"/>
  <c r="G12" i="240"/>
  <c r="C9" i="240"/>
  <c r="B9" i="240"/>
  <c r="B44" i="240" s="1"/>
  <c r="F8" i="240"/>
  <c r="G7" i="240"/>
  <c r="F7" i="240"/>
  <c r="E7" i="240"/>
  <c r="F6" i="240"/>
  <c r="R26" i="54"/>
  <c r="R22" i="54"/>
  <c r="R17" i="54"/>
  <c r="R6" i="54"/>
  <c r="R30" i="54" l="1"/>
  <c r="F42" i="240"/>
  <c r="E50" i="240"/>
  <c r="H7" i="240"/>
  <c r="C44" i="240"/>
  <c r="C52" i="240" s="1"/>
  <c r="H27" i="240"/>
  <c r="H35" i="240"/>
  <c r="H31" i="240"/>
  <c r="H39" i="240"/>
  <c r="H19" i="240"/>
  <c r="F9" i="240"/>
  <c r="E27" i="240"/>
  <c r="E31" i="240"/>
  <c r="E35" i="240"/>
  <c r="E23" i="240"/>
  <c r="E39" i="240"/>
  <c r="E32" i="240"/>
  <c r="G8" i="240"/>
  <c r="H8" i="240" s="1"/>
  <c r="G23" i="240"/>
  <c r="E8" i="240"/>
  <c r="P13" i="74"/>
  <c r="P12" i="74"/>
  <c r="P11" i="74"/>
  <c r="P9" i="74"/>
  <c r="F44" i="240" l="1"/>
  <c r="F52" i="240" s="1"/>
  <c r="H23" i="240"/>
  <c r="B6" i="54"/>
  <c r="G26" i="54"/>
  <c r="G22" i="54"/>
  <c r="G17" i="54"/>
  <c r="G6" i="54"/>
  <c r="N32" i="244" l="1"/>
  <c r="B33" i="244"/>
  <c r="C13" i="74" s="1"/>
  <c r="N33" i="244" l="1"/>
  <c r="E28" i="240" l="1"/>
  <c r="G28" i="240"/>
  <c r="H28" i="240" s="1"/>
  <c r="G36" i="240"/>
  <c r="E36" i="240"/>
  <c r="H36" i="240" l="1"/>
  <c r="G24" i="240" l="1"/>
  <c r="E24" i="240"/>
  <c r="D42" i="240"/>
  <c r="E42" i="240" s="1"/>
  <c r="G40" i="240"/>
  <c r="H40" i="240" s="1"/>
  <c r="E40" i="240"/>
  <c r="H24" i="240" l="1"/>
  <c r="G42" i="240"/>
  <c r="H42" i="240" s="1"/>
  <c r="D9" i="240" l="1"/>
  <c r="G6" i="240"/>
  <c r="H6" i="240" s="1"/>
  <c r="E6" i="240"/>
  <c r="G9" i="240" l="1"/>
  <c r="E9" i="240"/>
  <c r="D44" i="240"/>
  <c r="B18" i="231"/>
  <c r="C12" i="74" s="1"/>
  <c r="N17" i="231"/>
  <c r="D52" i="240" l="1"/>
  <c r="E52" i="240" s="1"/>
  <c r="E44" i="240"/>
  <c r="H9" i="240"/>
  <c r="G44" i="240"/>
  <c r="P8" i="74"/>
  <c r="N18" i="231"/>
  <c r="G52" i="240" l="1"/>
  <c r="H52" i="240" s="1"/>
  <c r="H44" i="240"/>
  <c r="B26" i="116"/>
  <c r="B25" i="116"/>
  <c r="B28" i="116" l="1"/>
  <c r="C30" i="54"/>
  <c r="C10" i="74" s="1"/>
  <c r="C14" i="74" s="1"/>
  <c r="O11" i="74" l="1"/>
  <c r="O10" i="74"/>
  <c r="O12" i="74" l="1"/>
  <c r="O13" i="74" l="1"/>
  <c r="P10" i="74" l="1"/>
  <c r="N7" i="116" l="1"/>
  <c r="N8" i="116"/>
  <c r="N10" i="116"/>
  <c r="N6" i="116"/>
  <c r="B10" i="45"/>
  <c r="N10" i="45"/>
  <c r="N26" i="116" l="1"/>
  <c r="N25" i="116"/>
  <c r="N28" i="116" l="1"/>
  <c r="O8" i="74" l="1"/>
  <c r="O19" i="74" l="1"/>
  <c r="F6" i="54" l="1"/>
  <c r="S8" i="54"/>
  <c r="S9" i="54"/>
  <c r="S10" i="54"/>
  <c r="S11" i="54"/>
  <c r="S12" i="54"/>
  <c r="S15" i="54"/>
  <c r="S7" i="54"/>
  <c r="S20" i="54" l="1"/>
  <c r="S24" i="54"/>
  <c r="S19" i="54"/>
  <c r="F30" i="54"/>
  <c r="S27" i="54"/>
  <c r="S26" i="54" s="1"/>
  <c r="S18" i="54"/>
  <c r="S23" i="54" l="1"/>
  <c r="S22" i="54" s="1"/>
  <c r="S17" i="54"/>
  <c r="S13" i="54"/>
  <c r="S6" i="54" s="1"/>
  <c r="S30" i="54" l="1"/>
  <c r="G30" i="54"/>
  <c r="B30" i="54"/>
  <c r="C24" i="74" l="1"/>
  <c r="C21" i="74" l="1"/>
  <c r="C22" i="74"/>
  <c r="P24" i="74" l="1"/>
  <c r="P20" i="74" l="1"/>
  <c r="C19" i="74" l="1"/>
  <c r="P22" i="74" l="1"/>
  <c r="P23" i="74"/>
  <c r="O22" i="74" l="1"/>
  <c r="Q11" i="74"/>
  <c r="Q22" i="74" l="1"/>
  <c r="O21" i="74"/>
  <c r="C23" i="74" l="1"/>
  <c r="O23" i="74" l="1"/>
  <c r="Q12" i="74"/>
  <c r="P8" i="45"/>
  <c r="P7" i="45"/>
  <c r="Q23" i="74" l="1"/>
  <c r="O10" i="45"/>
  <c r="P10" i="45" s="1"/>
  <c r="O14" i="8" l="1"/>
  <c r="P8" i="8"/>
  <c r="P7" i="8" l="1"/>
  <c r="P21" i="74" l="1"/>
  <c r="Q10" i="74"/>
  <c r="Q21" i="74" l="1"/>
  <c r="P12" i="8" l="1"/>
  <c r="O9" i="74"/>
  <c r="C20" i="74" l="1"/>
  <c r="C25" i="74" s="1"/>
  <c r="Q8" i="74" l="1"/>
  <c r="P7" i="74"/>
  <c r="P19" i="74"/>
  <c r="P14" i="74"/>
  <c r="Q19" i="74" l="1"/>
  <c r="P25" i="74"/>
  <c r="P18" i="74"/>
  <c r="Q13" i="74" l="1"/>
  <c r="O24" i="74"/>
  <c r="Q24" i="74" l="1"/>
  <c r="Q9" i="74" l="1"/>
  <c r="O14" i="74"/>
  <c r="O20" i="74"/>
  <c r="O7" i="74"/>
  <c r="Q7" i="74" l="1"/>
  <c r="Q20" i="74"/>
  <c r="O18" i="74"/>
  <c r="Q18" i="74" s="1"/>
  <c r="O25" i="74"/>
  <c r="Q25" i="74" s="1"/>
  <c r="Q14" i="74"/>
  <c r="P11" i="8" l="1"/>
  <c r="N14" i="8" l="1"/>
  <c r="P14" i="8" s="1"/>
</calcChain>
</file>

<file path=xl/sharedStrings.xml><?xml version="1.0" encoding="utf-8"?>
<sst xmlns="http://schemas.openxmlformats.org/spreadsheetml/2006/main" count="570" uniqueCount="341">
  <si>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</si>
  <si>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</si>
  <si>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</si>
  <si>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</si>
  <si>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</si>
  <si>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</si>
  <si>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</si>
  <si>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</si>
  <si>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</si>
  <si>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</si>
  <si>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</si>
  <si>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</si>
  <si>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</si>
  <si>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</si>
  <si>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</si>
  <si>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</si>
  <si>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</si>
  <si>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</si>
  <si>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</si>
  <si>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</si>
  <si>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</si>
  <si>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</si>
  <si>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</si>
  <si>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</si>
  <si>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</si>
  <si>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</si>
  <si>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</si>
  <si>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</si>
  <si>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</si>
  <si>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</si>
  <si>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</si>
  <si>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</si>
  <si>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</si>
  <si>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</si>
  <si>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</si>
  <si>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</si>
  <si>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</si>
  <si>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</si>
  <si>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</si>
  <si>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</si>
  <si>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</si>
  <si>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</si>
  <si>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</si>
  <si>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</si>
  <si>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</si>
  <si>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</si>
  <si>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</si>
  <si>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</si>
  <si>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</si>
  <si>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</si>
  <si>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</si>
  <si>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</si>
  <si>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</si>
  <si>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</si>
  <si>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</si>
  <si>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</si>
  <si>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</si>
  <si>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</si>
  <si>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</si>
  <si>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</si>
  <si>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</si>
  <si>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</si>
  <si>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</si>
  <si>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</si>
  <si>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</si>
  <si>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</si>
  <si>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</si>
  <si>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</si>
  <si>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</si>
  <si>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</si>
  <si>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</si>
  <si>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</si>
  <si>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</si>
  <si>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</si>
  <si>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</si>
  <si>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</si>
  <si>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</si>
  <si>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</si>
  <si>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</si>
  <si>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</si>
  <si>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</si>
  <si>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</si>
  <si>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</si>
  <si>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</si>
  <si>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</si>
  <si>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</si>
  <si>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</si>
  <si>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</si>
  <si>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</si>
  <si>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</si>
  <si>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</si>
  <si>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FY 2014</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</si>
  <si>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</si>
  <si>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</si>
  <si>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</si>
  <si>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</si>
  <si>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</si>
  <si>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</si>
  <si>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</si>
  <si>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</si>
  <si>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</si>
  <si>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</si>
  <si>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</si>
  <si>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</si>
  <si>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</si>
  <si>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</si>
  <si>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</si>
  <si>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</si>
  <si>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</si>
  <si>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 xml:space="preserve">Short Tons, Raw Value </t>
  </si>
  <si>
    <t>Factor for Metric tons to Short Tons: 1.10231125</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</si>
  <si>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</si>
  <si>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</si>
  <si>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</si>
  <si>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</si>
  <si>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</si>
  <si>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2017</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</si>
  <si>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</si>
  <si>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</si>
  <si>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</si>
  <si>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</si>
  <si>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</si>
  <si>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</si>
  <si>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</si>
  <si>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</si>
  <si>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</si>
  <si>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</si>
  <si>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</si>
  <si>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</si>
  <si>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</si>
  <si>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</si>
  <si>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</si>
  <si>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</si>
  <si>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</si>
  <si>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</si>
  <si>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</si>
  <si>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FY 2019</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</si>
  <si>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</si>
  <si>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</si>
  <si>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</si>
  <si>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</si>
  <si>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</si>
  <si>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</si>
  <si>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t xml:space="preserve">Global Minimum </t>
  </si>
  <si>
    <t xml:space="preserve">July-September </t>
  </si>
  <si>
    <t>FY 2018</t>
  </si>
  <si>
    <t>Eswatini (Swaziland)</t>
  </si>
  <si>
    <t xml:space="preserve">October-December </t>
  </si>
  <si>
    <t xml:space="preserve">Metric Tons, Raw Value  </t>
  </si>
  <si>
    <t>Totals may not add due to rounding.</t>
  </si>
  <si>
    <t xml:space="preserve">January-March </t>
  </si>
  <si>
    <t>Others</t>
  </si>
  <si>
    <t>FY 2006</t>
  </si>
  <si>
    <t>FY 2007</t>
  </si>
  <si>
    <t>FY 2008</t>
  </si>
  <si>
    <t>FY 2009</t>
  </si>
  <si>
    <t>FY 2010</t>
  </si>
  <si>
    <t>Table 7A</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</si>
  <si>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</si>
  <si>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</si>
  <si>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</si>
  <si>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</si>
  <si>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</si>
  <si>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</si>
  <si>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</si>
  <si>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</si>
  <si>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t>Mexico 2/</t>
  </si>
  <si>
    <t>WASDE Projection 1/</t>
  </si>
  <si>
    <r>
      <t>High-duty sugar</t>
    </r>
    <r>
      <rPr>
        <vertAlign val="superscript"/>
        <sz val="11"/>
        <rFont val="Arial"/>
        <family val="2"/>
      </rPr>
      <t xml:space="preserve"> </t>
    </r>
    <r>
      <rPr>
        <sz val="11"/>
        <rFont val="Arial"/>
        <family val="2"/>
      </rPr>
      <t>2/</t>
    </r>
  </si>
  <si>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</si>
  <si>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</si>
  <si>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</si>
  <si>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 MTRV --------</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</si>
  <si>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</si>
  <si>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</si>
  <si>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</si>
  <si>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</si>
  <si>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Mar</t>
  </si>
  <si>
    <t>Apr</t>
  </si>
  <si>
    <t>1/ Canada's SCP TRQ allocation under the USMCA (85 FR 39660).</t>
  </si>
  <si>
    <t>Table 7B -- U.S. Raw Sugar Imports Under the U.S. Sugar Re-Export Program, by Fiscal Year</t>
  </si>
  <si>
    <t xml:space="preserve">1/ Reporting deadline is the end of the calendar quarter following the quarter in which the transaction occurs.  </t>
  </si>
  <si>
    <t>Peru 2/</t>
  </si>
  <si>
    <t>Canada USMCA Refined</t>
  </si>
  <si>
    <t>Beet</t>
  </si>
  <si>
    <t>Cane</t>
  </si>
  <si>
    <t>Philippines</t>
  </si>
  <si>
    <t>Dominican Republic 2/</t>
  </si>
  <si>
    <t>CY 2022</t>
  </si>
  <si>
    <t>FY 2021:</t>
  </si>
  <si>
    <t xml:space="preserve">FY 2020 </t>
  </si>
  <si>
    <t>St. Kitts &amp; Nevis</t>
  </si>
  <si>
    <t>Shortfall</t>
  </si>
  <si>
    <r>
      <t>Sub-Total Free Trade Agreements</t>
    </r>
    <r>
      <rPr>
        <sz val="11"/>
        <rFont val="Arial"/>
        <family val="2"/>
      </rPr>
      <t xml:space="preserve"> 5/</t>
    </r>
  </si>
  <si>
    <t xml:space="preserve">2/ Raw value is commercial weight multiplied by a factor of 1.07. </t>
  </si>
  <si>
    <t>Total Raw value 2/</t>
  </si>
  <si>
    <t>2/ The current and previous months are forecasts. Sources: U.S. Census and FAS.</t>
  </si>
  <si>
    <t xml:space="preserve">April-June </t>
  </si>
  <si>
    <r>
      <rPr>
        <u/>
        <sz val="11"/>
        <rFont val="Arial"/>
        <family val="2"/>
      </rPr>
      <t>Source</t>
    </r>
    <r>
      <rPr>
        <sz val="11"/>
        <rFont val="Arial"/>
        <family val="2"/>
      </rPr>
      <t>: U.S. Census Bureau Trade data, except forecast is FAS.</t>
    </r>
  </si>
  <si>
    <t>Table 10</t>
  </si>
  <si>
    <t xml:space="preserve">Laredo, TX              </t>
  </si>
  <si>
    <t>Los Angeles, CA</t>
  </si>
  <si>
    <t xml:space="preserve">Mobile, AL              </t>
  </si>
  <si>
    <t>New York, NY</t>
  </si>
  <si>
    <t xml:space="preserve">Nogales, AZ             </t>
  </si>
  <si>
    <t>Philadelphia, PA</t>
  </si>
  <si>
    <t xml:space="preserve">San Diego, CA        </t>
  </si>
  <si>
    <t xml:space="preserve">San Juan, PR            </t>
  </si>
  <si>
    <t>Savannah, GA</t>
  </si>
  <si>
    <t>Seattle, WA</t>
  </si>
  <si>
    <t>Tampa, FL</t>
  </si>
  <si>
    <r>
      <t>Total raw value</t>
    </r>
    <r>
      <rPr>
        <i/>
        <vertAlign val="subscript"/>
        <sz val="11"/>
        <rFont val="Arial"/>
        <family val="2"/>
      </rPr>
      <t xml:space="preserve"> </t>
    </r>
    <r>
      <rPr>
        <i/>
        <sz val="11"/>
        <rFont val="Arial"/>
        <family val="2"/>
      </rPr>
      <t>2/</t>
    </r>
  </si>
  <si>
    <r>
      <rPr>
        <u/>
        <sz val="11"/>
        <rFont val="Arial"/>
        <family val="2"/>
      </rPr>
      <t>Source</t>
    </r>
    <r>
      <rPr>
        <sz val="11"/>
        <rFont val="Arial"/>
        <family val="2"/>
      </rPr>
      <t>: U.S. Census Bureau Trade Data, except forecast is FAS.</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</si>
  <si>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</si>
  <si>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2/ Raw value is commercial weight multiplied by a factor of 1.06. </t>
  </si>
  <si>
    <t>By Country:</t>
  </si>
  <si>
    <r>
      <t>TRQ</t>
    </r>
    <r>
      <rPr>
        <vertAlign val="superscript"/>
        <sz val="10"/>
        <rFont val="Arial"/>
        <family val="2"/>
      </rPr>
      <t xml:space="preserve"> </t>
    </r>
    <r>
      <rPr>
        <sz val="11"/>
        <rFont val="Arial"/>
        <family val="2"/>
      </rPr>
      <t>1/</t>
    </r>
  </si>
  <si>
    <t>Projected Shortfall</t>
  </si>
  <si>
    <t xml:space="preserve">2/ For all sugar imports from Mexico, see Table 2, U.S. Imports of Sugar from Mexico. </t>
  </si>
  <si>
    <t>TRQ Not entered-to-date</t>
  </si>
  <si>
    <t>San Francisco, CA</t>
  </si>
  <si>
    <t>China</t>
  </si>
  <si>
    <t>FY 2022:</t>
  </si>
  <si>
    <t xml:space="preserve">FY 2021 </t>
  </si>
  <si>
    <t>7/  Reporting deadline is the end of the calendar quarter following the quarter in which the transaction occurs.  Monthly totals are preliminary until after reporting deadline.</t>
  </si>
  <si>
    <t>TRQ Limit</t>
  </si>
  <si>
    <t xml:space="preserve">Oct-22     </t>
  </si>
  <si>
    <t xml:space="preserve">Nov-22     </t>
  </si>
  <si>
    <t xml:space="preserve">Dec-22  </t>
  </si>
  <si>
    <r>
      <t xml:space="preserve">Surrendered </t>
    </r>
    <r>
      <rPr>
        <b/>
        <vertAlign val="superscript"/>
        <sz val="14"/>
        <rFont val="Arial"/>
        <family val="2"/>
      </rPr>
      <t>1/</t>
    </r>
  </si>
  <si>
    <r>
      <t>Reallocation</t>
    </r>
    <r>
      <rPr>
        <b/>
        <vertAlign val="superscript"/>
        <sz val="12"/>
        <rFont val="Arial"/>
        <family val="2"/>
      </rPr>
      <t xml:space="preserve"> </t>
    </r>
    <r>
      <rPr>
        <b/>
        <vertAlign val="superscript"/>
        <sz val="14"/>
        <rFont val="Arial"/>
        <family val="2"/>
      </rPr>
      <t>1/</t>
    </r>
  </si>
  <si>
    <t>FY 2023 WTO Raw sugar TRQ:</t>
  </si>
  <si>
    <t>FY 2023 WTO Refined sugar TRQ:</t>
  </si>
  <si>
    <t>1/  October 1, 2022 - September 30, 2023.</t>
  </si>
  <si>
    <t>CY 2023</t>
  </si>
  <si>
    <t>FY 2023</t>
  </si>
  <si>
    <t>Jan-Sep 2023 Projected Entries</t>
  </si>
  <si>
    <t>CAFTA/DR CY 2023 Allocation</t>
  </si>
  <si>
    <t>Peru CY 2023 Allocation</t>
  </si>
  <si>
    <t>Colombia CY 2023 Allocation</t>
  </si>
  <si>
    <t>Panama CY 2023 Allocation</t>
  </si>
  <si>
    <t>Canada CY 2023 Allocation</t>
  </si>
  <si>
    <t xml:space="preserve">2/  The July-Sept. amount of 536,285 in "Refiners Imports" is the sum of the following: imports, 6,175 MTRV; exchange of CCC-owned sugar for credits, 516,981 MTRV; transfers between refiners, 13,129 MTRV.  </t>
  </si>
  <si>
    <t>By Port:</t>
  </si>
  <si>
    <t>Laredo, TX</t>
  </si>
  <si>
    <t>All other countries</t>
  </si>
  <si>
    <t>All other ports</t>
  </si>
  <si>
    <r>
      <t>All other Countries</t>
    </r>
    <r>
      <rPr>
        <vertAlign val="superscript"/>
        <sz val="11"/>
        <rFont val="Arial"/>
        <family val="2"/>
      </rPr>
      <t xml:space="preserve"> </t>
    </r>
  </si>
  <si>
    <t>--------- STRV ----------</t>
  </si>
  <si>
    <t>1/ These TRQs are established on a calendar year basis</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</si>
  <si>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</si>
  <si>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</si>
  <si>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</si>
  <si>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 xml:space="preserve">5/ Entries in a fiscal year can exceed a calendar year TRQ limit.  </t>
  </si>
  <si>
    <r>
      <rPr>
        <u/>
        <sz val="11"/>
        <rFont val="Arial"/>
        <family val="2"/>
      </rPr>
      <t>Sources</t>
    </r>
    <r>
      <rPr>
        <sz val="11"/>
        <rFont val="Arial"/>
        <family val="2"/>
      </rPr>
      <t xml:space="preserve">: </t>
    </r>
  </si>
  <si>
    <t>Table 1 -- U.S. Monthly Sugar Imports, Fiscal Year (FY) 2023</t>
  </si>
  <si>
    <t xml:space="preserve">Nov-22 </t>
  </si>
  <si>
    <t xml:space="preserve">Dec-22 </t>
  </si>
  <si>
    <t>FY 2023 Entries-to-date</t>
  </si>
  <si>
    <t xml:space="preserve">Jan-23  </t>
  </si>
  <si>
    <t xml:space="preserve">Feb-23 </t>
  </si>
  <si>
    <t xml:space="preserve">Apr-23  </t>
  </si>
  <si>
    <t xml:space="preserve">May-23 </t>
  </si>
  <si>
    <t xml:space="preserve">Jun-23  </t>
  </si>
  <si>
    <t xml:space="preserve">Jul-23 </t>
  </si>
  <si>
    <t xml:space="preserve">Aug-23 </t>
  </si>
  <si>
    <t xml:space="preserve">Sep-23 </t>
  </si>
  <si>
    <r>
      <t>Table 2 -- U.S. Imports of Sugar from Mexico, Fiscal Year (FY) 2023</t>
    </r>
    <r>
      <rPr>
        <b/>
        <vertAlign val="superscript"/>
        <sz val="12"/>
        <rFont val="Arial"/>
        <family val="2"/>
      </rPr>
      <t xml:space="preserve"> </t>
    </r>
    <r>
      <rPr>
        <b/>
        <sz val="12"/>
        <rFont val="Arial"/>
        <family val="2"/>
      </rPr>
      <t>1/</t>
    </r>
  </si>
  <si>
    <t xml:space="preserve">Jan-23 </t>
  </si>
  <si>
    <t xml:space="preserve">Mar-23 </t>
  </si>
  <si>
    <t xml:space="preserve">Apr-23 </t>
  </si>
  <si>
    <t xml:space="preserve">Jun-23 </t>
  </si>
  <si>
    <t>------------------ FY 2023 TRQ --------------</t>
  </si>
  <si>
    <t>FY 2023 Entries-to-date including FY 2022 TRQ</t>
  </si>
  <si>
    <t>Table 3B -- U.S. Raw Sugar Tariff-Rate Quota (TRQ), Fiscal Year (FY) 2023</t>
  </si>
  <si>
    <t>Table 4 -- U.S. Refined Sugar Tariff-Rate Quota (TRQ) WTO Allocations and Entries By Month, Fiscal Year (FY) 2023</t>
  </si>
  <si>
    <t>------------------------Fiscal Year 2023-----------------------</t>
  </si>
  <si>
    <r>
      <t>Table 5 -- Sugar Imports During Fiscal Year (FY) 2023 Under Free Trade Agreement Tariff-Rate Quotas 1/</t>
    </r>
    <r>
      <rPr>
        <b/>
        <sz val="14"/>
        <rFont val="Arial"/>
        <family val="2"/>
      </rPr>
      <t xml:space="preserve"> </t>
    </r>
  </si>
  <si>
    <t xml:space="preserve"> Jan-Sep 2022</t>
  </si>
  <si>
    <t xml:space="preserve"> Jan-Sep Entries-to-date </t>
  </si>
  <si>
    <t>Table 11A -- U.S. Sugar-Containing Products Tariff-Rate Quota (TRQ) Allocations and Entries By Month, Fiscal Year (FY) 2023 1/</t>
  </si>
  <si>
    <t xml:space="preserve">May-23  </t>
  </si>
  <si>
    <t xml:space="preserve">Jul-23  </t>
  </si>
  <si>
    <r>
      <t>Table 10 -- U.S. High Duty Sugar Imports, Fiscal Year (FY) 2023</t>
    </r>
    <r>
      <rPr>
        <b/>
        <vertAlign val="superscript"/>
        <sz val="12"/>
        <rFont val="Arial"/>
        <family val="2"/>
      </rPr>
      <t xml:space="preserve"> </t>
    </r>
    <r>
      <rPr>
        <b/>
        <sz val="12"/>
        <rFont val="Arial"/>
        <family val="2"/>
      </rPr>
      <t>1/</t>
    </r>
  </si>
  <si>
    <t>Table 8 -- Estimate of Fiscal Year 2023 U.S. Sugar Imports 1/</t>
  </si>
  <si>
    <t>1/ On July 11, 2022, USDA set the raw sugar TRQ at the minimum level to which the United States is committed in the Uruguay Round Agreement on Agriculture.  On July 21, USTR allocated the TRQ among supplying countries.</t>
  </si>
  <si>
    <t xml:space="preserve"> Fiscal Year (FY) 2023</t>
  </si>
  <si>
    <t xml:space="preserve"> ----------Fiscal Year 2023------------</t>
  </si>
  <si>
    <t xml:space="preserve">2/ The tranches of the FY 2023 specialty sugar TRQ open as follows in MTRV (87 FR 56620).  </t>
  </si>
  <si>
    <t>Table 7A -- U.S. Raw Sugar Imports Under the U.S. Sugar Re-Export Program, Fiscal Year (FY) 2023</t>
  </si>
  <si>
    <t xml:space="preserve">Table 6 -- U.S. Refined Sugar Reported for Export Credit Under the U.S. Refined Sugar Re-Export Program, Fiscal Year (FY) 2023 1/ </t>
  </si>
  <si>
    <t xml:space="preserve">FY 2022 TRQ </t>
  </si>
  <si>
    <t xml:space="preserve">Entered in October 2022 </t>
  </si>
  <si>
    <t>Exports-to-date</t>
  </si>
  <si>
    <r>
      <rPr>
        <u/>
        <sz val="11"/>
        <rFont val="Arial"/>
        <family val="2"/>
      </rPr>
      <t>Source</t>
    </r>
    <r>
      <rPr>
        <sz val="11"/>
        <rFont val="Arial"/>
        <family val="2"/>
      </rPr>
      <t xml:space="preserve">: US Customs and Border Protection, Weekly Quota Status Report  </t>
    </r>
  </si>
  <si>
    <t>FY 2022 TRQ Entered in FY 2023 6/</t>
  </si>
  <si>
    <t>Entered in November 2022</t>
  </si>
  <si>
    <t xml:space="preserve">Oct-22 Final    </t>
  </si>
  <si>
    <t xml:space="preserve">Oct-22 Final      </t>
  </si>
  <si>
    <t>Entered in December 2022</t>
  </si>
  <si>
    <t xml:space="preserve">Panama, General  </t>
  </si>
  <si>
    <t>2/ Determined not to have a trade surplus as defined under the Free Trade Agreements, and thus the CY 2023 TRQs are zero (87 FR 78185)</t>
  </si>
  <si>
    <t>Chile was determined to have no trade surplus as defined under the Free Trade Agreement, and thus the CY 2023 TRQ is zero (87 FR 78185)</t>
  </si>
  <si>
    <t>Morocco was determined to have no trade surplus as defined under the Free Trade Agreement, and thus the CY 2023 TRQ is zero (87 FR 78185)</t>
  </si>
  <si>
    <t>Table 11B -- U.S. Sugar-Containing Products Tariff-Rate Quota (TRQ) Allocation and Entries for Canada under USMCA, Calendar Year (CY) 2023 1/</t>
  </si>
  <si>
    <t xml:space="preserve">Feb-23   </t>
  </si>
  <si>
    <t xml:space="preserve">Oct-23     </t>
  </si>
  <si>
    <t xml:space="preserve">Nov-23     </t>
  </si>
  <si>
    <t xml:space="preserve">Dec-23  </t>
  </si>
  <si>
    <t>CY 2023 TRQ</t>
  </si>
  <si>
    <t>FY 2023:</t>
  </si>
  <si>
    <t xml:space="preserve">FY 2022 </t>
  </si>
  <si>
    <t>FY 2023 6/</t>
  </si>
  <si>
    <r>
      <t xml:space="preserve">6/  Forecast of </t>
    </r>
    <r>
      <rPr>
        <b/>
        <sz val="14"/>
        <rFont val="Arial"/>
        <family val="2"/>
      </rPr>
      <t>285,375</t>
    </r>
    <r>
      <rPr>
        <sz val="14"/>
        <rFont val="Arial"/>
        <family val="2"/>
      </rPr>
      <t xml:space="preserve"> MT for refiner transfers is based on a linear trend of FY 2018-2022 of combined SCP exports and Polyhydric use.  </t>
    </r>
  </si>
  <si>
    <t xml:space="preserve">Nov-22 Final </t>
  </si>
  <si>
    <t>Cleveland, OH</t>
  </si>
  <si>
    <t>Buffalo, NY</t>
  </si>
  <si>
    <t>The fourth tranche of the FY 2023 specialty sugar TRQ will open for 40,000 metric tons raw value on April 14, 2023.  A valid specialty sugar certificate must accompany the imported sugar.</t>
  </si>
  <si>
    <t>Dec-22 Final</t>
  </si>
  <si>
    <t>Feb-23 Forecast</t>
  </si>
  <si>
    <t>Baltimore, MD</t>
  </si>
  <si>
    <t xml:space="preserve">Dec-22 Final </t>
  </si>
  <si>
    <t>El Paso</t>
  </si>
  <si>
    <t>San Francisco</t>
  </si>
  <si>
    <t>6/ Comprised of 125,057 MTRV, 8,989 MTRV, and 25,842 MTRV entered in October, November, and December, respectively. See table 3.</t>
  </si>
  <si>
    <t>1/ Includes all entries, other than under a preferential trade program, under U.S. Harmonized Tariff Schedule (HTS) lines 1701.12.5000, 1701.13.5000, 1701.14.5000, 1701.91.3000, 1701.99.5015, 1701.99.5017, 1701.99.5025, 1701.99.5050, 1702.90.2000, and 2106.90.4600.</t>
  </si>
  <si>
    <t>April 2023</t>
  </si>
  <si>
    <t xml:space="preserve">Jan-23 Final </t>
  </si>
  <si>
    <t xml:space="preserve">Mar-23 Forecast </t>
  </si>
  <si>
    <t>Houston-Galveston, TX</t>
  </si>
  <si>
    <t>Mar-23 Forecast</t>
  </si>
  <si>
    <t>Table 3A -- U.S. Raw Sugar Tariff-Rate Quota (TRQ) WTO Allocations and Entries By Month, Fiscal Year (FY) 2023</t>
  </si>
  <si>
    <t>Initial FY 2023 TRQ Allocations</t>
  </si>
  <si>
    <t>Net FY 2023 TRQ</t>
  </si>
  <si>
    <t xml:space="preserve">1/ On March 14, 2023, USTR reallocated sugar from countries that have stated they do not plan to fill their FY 2023 allocated raw cane sugar quantities (88 FR 15852). </t>
  </si>
  <si>
    <t xml:space="preserve">Change in Forecast, Apr vs Mar  </t>
  </si>
  <si>
    <t xml:space="preserve">Change in Forecast, Apr vs Mar </t>
  </si>
  <si>
    <t>Oct-Dec 2022 Entries</t>
  </si>
  <si>
    <t>January-March 7/</t>
  </si>
  <si>
    <t xml:space="preserve">The April WASDE report shows FY 2023 WTO raw sugar tariff-rate quota (TRQ) shortfall projected at 132,277 short tons raw value (STRV), down 122,354 STRV from last month.  No information is available about specific countries.  </t>
  </si>
  <si>
    <t>TRQ Entries-to-date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</si>
</sst>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0000%"/>
    <numFmt numFmtId="175" formatCode="&quot;$&quot;#,##0.0000"/>
    <numFmt numFmtId="176" formatCode="#,##0.00000000"/>
    <numFmt numFmtId="177" formatCode="0.000"/>
    <numFmt numFmtId="178" formatCode="0.000000"/>
  </numFmts>
  <fonts count="124">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vertAlign val="superscript"/>
      <sz val="11"/>
      <name val="Arial"/>
      <family val="2"/>
    </font>
    <font>
      <b/>
      <sz val="14"/>
      <name val="Arial"/>
      <family val="2"/>
    </font>
    <font>
      <b/>
      <i/>
      <sz val="11"/>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sz val="8"/>
      <name val="Arial"/>
      <family val="2"/>
    </font>
    <font>
      <sz val="10"/>
      <color rgb="FF000000"/>
      <name val="Times New Roman"/>
      <family val="1"/>
    </font>
    <font>
      <sz val="10"/>
      <name val="Arial"/>
      <family val="2"/>
    </font>
    <font>
      <b/>
      <i/>
      <u val="singleAccounting"/>
      <sz val="11"/>
      <color rgb="FFFF0000"/>
      <name val="Arial"/>
      <family val="2"/>
    </font>
    <font>
      <b/>
      <sz val="10"/>
      <color rgb="FF000000"/>
      <name val="Arial"/>
      <family val="2"/>
    </font>
    <font>
      <sz val="9"/>
      <color rgb="FF000000"/>
      <name val="Arial"/>
      <family val="2"/>
    </font>
    <font>
      <i/>
      <vertAlign val="subscript"/>
      <sz val="11"/>
      <name val="Arial"/>
      <family val="2"/>
    </font>
    <font>
      <sz val="10"/>
      <color indexed="22"/>
      <name val="Arial"/>
      <family val="2"/>
    </font>
    <font>
      <b/>
      <vertAlign val="superscript"/>
      <sz val="14"/>
      <name val="Arial"/>
      <family val="2"/>
    </font>
    <font>
      <sz val="8"/>
      <color rgb="FF333333"/>
      <name val="Arial"/>
      <family val="2"/>
    </font>
    <font>
      <sz val="11"/>
      <color rgb="FFFF0000"/>
      <name val="Arial"/>
      <family val="2"/>
    </font>
    <font>
      <sz val="8"/>
      <name val="Arial"/>
      <family val="2"/>
    </font>
    <font>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E2E2E2"/>
      </right>
      <top style="thin">
        <color rgb="FFE2E2E2"/>
      </top>
      <bottom style="thin">
        <color rgb="FFE2E2E2"/>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s>
  <cellStyleXfs count="1985">
    <xf numFmtId="0" fontId="0" fillId="0" borderId="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3" fontId="50" fillId="0" borderId="0" applyFont="0" applyFill="0" applyBorder="0" applyAlignment="0" applyProtection="0"/>
    <xf numFmtId="44" fontId="43" fillId="0" borderId="0" applyFont="0" applyFill="0" applyBorder="0" applyAlignment="0" applyProtection="0"/>
    <xf numFmtId="42" fontId="50" fillId="0" borderId="0" applyFont="0" applyFill="0" applyBorder="0" applyAlignment="0" applyProtection="0"/>
    <xf numFmtId="0" fontId="45" fillId="0" borderId="0" applyNumberFormat="0" applyFill="0" applyBorder="0" applyAlignment="0" applyProtection="0">
      <alignment vertical="top"/>
      <protection locked="0"/>
    </xf>
    <xf numFmtId="0" fontId="43" fillId="0" borderId="0"/>
    <xf numFmtId="0" fontId="54" fillId="0" borderId="0"/>
    <xf numFmtId="0" fontId="54" fillId="0" borderId="0"/>
    <xf numFmtId="9" fontId="43" fillId="0" borderId="0" applyFont="0" applyFill="0" applyBorder="0" applyAlignment="0" applyProtection="0"/>
    <xf numFmtId="0" fontId="55" fillId="0" borderId="0">
      <protection locked="0"/>
    </xf>
    <xf numFmtId="167" fontId="55" fillId="0" borderId="0">
      <protection locked="0"/>
    </xf>
    <xf numFmtId="0" fontId="56" fillId="0" borderId="0">
      <protection locked="0"/>
    </xf>
    <xf numFmtId="0" fontId="56" fillId="0" borderId="0">
      <protection locked="0"/>
    </xf>
    <xf numFmtId="0" fontId="40" fillId="0" borderId="0"/>
    <xf numFmtId="0" fontId="58" fillId="0" borderId="0"/>
    <xf numFmtId="43" fontId="43" fillId="0" borderId="0" applyFont="0" applyFill="0" applyBorder="0" applyAlignment="0" applyProtection="0"/>
    <xf numFmtId="43" fontId="41"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0" fontId="39" fillId="0" borderId="0"/>
    <xf numFmtId="43" fontId="39" fillId="0" borderId="0" applyFont="0" applyFill="0" applyBorder="0" applyAlignment="0" applyProtection="0"/>
    <xf numFmtId="44" fontId="39" fillId="0" borderId="0" applyFont="0" applyFill="0" applyBorder="0" applyAlignment="0" applyProtection="0"/>
    <xf numFmtId="0" fontId="61" fillId="0" borderId="0" applyNumberForma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22" applyNumberFormat="0" applyAlignment="0" applyProtection="0"/>
    <xf numFmtId="0" fontId="69" fillId="6" borderId="23" applyNumberFormat="0" applyAlignment="0" applyProtection="0"/>
    <xf numFmtId="0" fontId="70" fillId="6" borderId="22" applyNumberFormat="0" applyAlignment="0" applyProtection="0"/>
    <xf numFmtId="0" fontId="71" fillId="0" borderId="24" applyNumberFormat="0" applyFill="0" applyAlignment="0" applyProtection="0"/>
    <xf numFmtId="0" fontId="72" fillId="7" borderId="2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7" applyNumberFormat="0" applyFill="0" applyAlignment="0" applyProtection="0"/>
    <xf numFmtId="0" fontId="7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76" fillId="32" borderId="0" applyNumberFormat="0" applyBorder="0" applyAlignment="0" applyProtection="0"/>
    <xf numFmtId="0" fontId="38" fillId="0" borderId="0"/>
    <xf numFmtId="0" fontId="38" fillId="8" borderId="26" applyNumberFormat="0" applyFont="0" applyAlignment="0" applyProtection="0"/>
    <xf numFmtId="43" fontId="77" fillId="0" borderId="0" applyFont="0" applyFill="0" applyBorder="0" applyAlignment="0" applyProtection="0"/>
    <xf numFmtId="9" fontId="77" fillId="0" borderId="0" applyFont="0" applyFill="0" applyBorder="0" applyAlignment="0" applyProtection="0"/>
    <xf numFmtId="0" fontId="37" fillId="0" borderId="0"/>
    <xf numFmtId="0" fontId="43" fillId="0" borderId="0"/>
    <xf numFmtId="0" fontId="36" fillId="0" borderId="0"/>
    <xf numFmtId="0" fontId="36" fillId="0" borderId="0"/>
    <xf numFmtId="43" fontId="36" fillId="0" borderId="0" applyFont="0" applyFill="0" applyBorder="0" applyAlignment="0" applyProtection="0"/>
    <xf numFmtId="0" fontId="36" fillId="0" borderId="0"/>
    <xf numFmtId="0" fontId="43" fillId="0" borderId="0"/>
    <xf numFmtId="9" fontId="43" fillId="0" borderId="0" applyFont="0" applyFill="0" applyBorder="0" applyAlignment="0" applyProtection="0"/>
    <xf numFmtId="0" fontId="35" fillId="0" borderId="0"/>
    <xf numFmtId="0" fontId="43" fillId="0" borderId="0"/>
    <xf numFmtId="9" fontId="43"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6"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8" borderId="26" applyNumberFormat="0" applyFont="0" applyAlignment="0" applyProtection="0"/>
    <xf numFmtId="0" fontId="34" fillId="8" borderId="26" applyNumberFormat="0" applyFont="0" applyAlignment="0" applyProtection="0"/>
    <xf numFmtId="0" fontId="33" fillId="0" borderId="0"/>
    <xf numFmtId="43" fontId="33" fillId="0" borderId="0" applyFont="0" applyFill="0" applyBorder="0" applyAlignment="0" applyProtection="0"/>
    <xf numFmtId="0" fontId="43" fillId="0" borderId="0"/>
    <xf numFmtId="0" fontId="33"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8" borderId="26" applyNumberFormat="0" applyFont="0" applyAlignment="0" applyProtection="0"/>
    <xf numFmtId="0" fontId="32" fillId="8" borderId="26" applyNumberFormat="0" applyFont="0" applyAlignment="0" applyProtection="0"/>
    <xf numFmtId="0" fontId="31" fillId="0" borderId="0"/>
    <xf numFmtId="0" fontId="31" fillId="0" borderId="0"/>
    <xf numFmtId="0" fontId="31"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0" fontId="30" fillId="0" borderId="0"/>
    <xf numFmtId="0" fontId="30"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8" fillId="0" borderId="0"/>
    <xf numFmtId="0" fontId="28" fillId="0" borderId="0"/>
    <xf numFmtId="0" fontId="28" fillId="0" borderId="0"/>
    <xf numFmtId="43" fontId="43" fillId="0" borderId="0" applyFont="0" applyFill="0" applyBorder="0" applyAlignment="0" applyProtection="0"/>
    <xf numFmtId="9" fontId="43" fillId="0" borderId="0" applyFont="0" applyFill="0" applyBorder="0" applyAlignment="0" applyProtection="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2" fillId="0" borderId="0"/>
    <xf numFmtId="0" fontId="10" fillId="0" borderId="0"/>
    <xf numFmtId="44" fontId="113" fillId="0" borderId="0" applyFont="0" applyFill="0" applyBorder="0" applyAlignment="0" applyProtection="0"/>
    <xf numFmtId="0" fontId="43" fillId="0" borderId="0"/>
    <xf numFmtId="0" fontId="9"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cellStyleXfs>
  <cellXfs count="719">
    <xf numFmtId="0" fontId="0" fillId="0" borderId="0" xfId="0"/>
    <xf numFmtId="0" fontId="0" fillId="0" borderId="2" xfId="0" applyBorder="1"/>
    <xf numFmtId="0" fontId="0" fillId="0" borderId="6" xfId="0" applyBorder="1"/>
    <xf numFmtId="3" fontId="43" fillId="0" borderId="0" xfId="0" applyNumberFormat="1" applyFont="1" applyAlignment="1">
      <alignment horizontal="right"/>
    </xf>
    <xf numFmtId="3" fontId="46" fillId="0" borderId="0" xfId="0" applyNumberFormat="1" applyFont="1" applyAlignment="1">
      <alignment horizontal="right"/>
    </xf>
    <xf numFmtId="0" fontId="0" fillId="0" borderId="6" xfId="0" applyBorder="1" applyAlignment="1">
      <alignment horizontal="center"/>
    </xf>
    <xf numFmtId="0" fontId="0" fillId="0" borderId="10" xfId="0" applyBorder="1" applyAlignment="1">
      <alignment horizontal="center"/>
    </xf>
    <xf numFmtId="0" fontId="46" fillId="0" borderId="7" xfId="0" applyFont="1" applyBorder="1"/>
    <xf numFmtId="0" fontId="49" fillId="0" borderId="4" xfId="0" applyFont="1" applyBorder="1" applyAlignment="1">
      <alignment horizontal="center"/>
    </xf>
    <xf numFmtId="0" fontId="49" fillId="0" borderId="0" xfId="0" applyFont="1" applyAlignment="1">
      <alignment horizontal="center"/>
    </xf>
    <xf numFmtId="14" fontId="49" fillId="0" borderId="0" xfId="0" quotePrefix="1" applyNumberFormat="1" applyFont="1" applyAlignment="1">
      <alignment horizontal="center"/>
    </xf>
    <xf numFmtId="0" fontId="43" fillId="0" borderId="0" xfId="0" applyFont="1"/>
    <xf numFmtId="0" fontId="53" fillId="0" borderId="0" xfId="0" applyFont="1"/>
    <xf numFmtId="3" fontId="43" fillId="0" borderId="0" xfId="0" applyNumberFormat="1" applyFont="1"/>
    <xf numFmtId="0" fontId="0" fillId="0" borderId="0" xfId="0" applyAlignment="1">
      <alignment vertical="center"/>
    </xf>
    <xf numFmtId="0" fontId="0" fillId="0" borderId="0" xfId="0" applyAlignment="1">
      <alignment horizontal="center" vertical="center"/>
    </xf>
    <xf numFmtId="0" fontId="44" fillId="0" borderId="0" xfId="0" applyFont="1"/>
    <xf numFmtId="0" fontId="47" fillId="0" borderId="6" xfId="0" applyFont="1" applyBorder="1" applyAlignment="1">
      <alignment horizontal="left"/>
    </xf>
    <xf numFmtId="14" fontId="82" fillId="0" borderId="4" xfId="0" applyNumberFormat="1" applyFont="1" applyBorder="1" applyAlignment="1">
      <alignment horizontal="center"/>
    </xf>
    <xf numFmtId="14" fontId="82" fillId="0" borderId="0" xfId="0" applyNumberFormat="1" applyFont="1" applyAlignment="1">
      <alignment horizontal="center"/>
    </xf>
    <xf numFmtId="17" fontId="41" fillId="0" borderId="0" xfId="0" applyNumberFormat="1" applyFont="1" applyAlignment="1">
      <alignment horizontal="center"/>
    </xf>
    <xf numFmtId="17" fontId="0" fillId="0" borderId="0" xfId="0" applyNumberFormat="1" applyAlignment="1">
      <alignment horizontal="center"/>
    </xf>
    <xf numFmtId="17" fontId="0" fillId="0" borderId="9" xfId="0" applyNumberFormat="1" applyBorder="1" applyAlignment="1">
      <alignment horizontal="center"/>
    </xf>
    <xf numFmtId="0" fontId="0" fillId="0" borderId="4" xfId="0" applyBorder="1" applyAlignment="1">
      <alignment horizontal="center" wrapText="1"/>
    </xf>
    <xf numFmtId="0" fontId="81" fillId="0" borderId="6" xfId="0" applyFont="1" applyBorder="1" applyAlignment="1">
      <alignment horizontal="center" wrapText="1"/>
    </xf>
    <xf numFmtId="0" fontId="57" fillId="0" borderId="0" xfId="0" applyFont="1"/>
    <xf numFmtId="0" fontId="43" fillId="0" borderId="0" xfId="78"/>
    <xf numFmtId="0" fontId="81" fillId="0" borderId="2" xfId="0" applyFont="1" applyBorder="1" applyAlignment="1">
      <alignment horizontal="center" wrapText="1"/>
    </xf>
    <xf numFmtId="0" fontId="0" fillId="0" borderId="0" xfId="0" applyAlignment="1">
      <alignment vertical="top"/>
    </xf>
    <xf numFmtId="0" fontId="43" fillId="0" borderId="0" xfId="0" applyFont="1" applyAlignment="1">
      <alignment vertical="top"/>
    </xf>
    <xf numFmtId="172" fontId="43" fillId="0" borderId="0" xfId="0" applyNumberFormat="1" applyFont="1" applyAlignment="1">
      <alignment horizontal="right"/>
    </xf>
    <xf numFmtId="3" fontId="0" fillId="0" borderId="0" xfId="0" applyNumberFormat="1"/>
    <xf numFmtId="169" fontId="0" fillId="0" borderId="0" xfId="0" applyNumberFormat="1"/>
    <xf numFmtId="4" fontId="0" fillId="0" borderId="0" xfId="0" applyNumberFormat="1"/>
    <xf numFmtId="0" fontId="78" fillId="0" borderId="0" xfId="0" applyFont="1" applyAlignment="1">
      <alignment vertical="top"/>
    </xf>
    <xf numFmtId="0" fontId="0" fillId="0" borderId="12" xfId="0" applyBorder="1"/>
    <xf numFmtId="3" fontId="57" fillId="0" borderId="0" xfId="0" applyNumberFormat="1" applyFont="1"/>
    <xf numFmtId="0" fontId="57" fillId="0" borderId="0" xfId="11" applyFont="1"/>
    <xf numFmtId="3" fontId="57" fillId="0" borderId="0" xfId="0" applyNumberFormat="1" applyFont="1" applyAlignment="1">
      <alignment horizontal="right"/>
    </xf>
    <xf numFmtId="0" fontId="57" fillId="0" borderId="2" xfId="0" applyFont="1" applyBorder="1"/>
    <xf numFmtId="0" fontId="57" fillId="0" borderId="0" xfId="0" applyFont="1" applyAlignment="1">
      <alignment horizontal="right"/>
    </xf>
    <xf numFmtId="0" fontId="88" fillId="0" borderId="0" xfId="0" applyFont="1" applyAlignment="1">
      <alignment wrapText="1"/>
    </xf>
    <xf numFmtId="3" fontId="88" fillId="0" borderId="0" xfId="0" applyNumberFormat="1" applyFont="1" applyAlignment="1">
      <alignment horizontal="right"/>
    </xf>
    <xf numFmtId="0" fontId="57" fillId="0" borderId="6" xfId="0" applyFont="1" applyBorder="1" applyAlignment="1">
      <alignment wrapText="1"/>
    </xf>
    <xf numFmtId="4" fontId="43" fillId="0" borderId="0" xfId="0" applyNumberFormat="1" applyFont="1"/>
    <xf numFmtId="0" fontId="57" fillId="0" borderId="4" xfId="0" applyFont="1" applyBorder="1"/>
    <xf numFmtId="0" fontId="88" fillId="0" borderId="0" xfId="0" applyFont="1"/>
    <xf numFmtId="0" fontId="57" fillId="0" borderId="4" xfId="0" applyFont="1" applyBorder="1" applyAlignment="1">
      <alignment horizontal="center" vertical="center"/>
    </xf>
    <xf numFmtId="0" fontId="57" fillId="0" borderId="6" xfId="0" applyFont="1" applyBorder="1" applyAlignment="1">
      <alignment horizontal="center" vertical="center"/>
    </xf>
    <xf numFmtId="165" fontId="88" fillId="0" borderId="2" xfId="0" applyNumberFormat="1" applyFont="1" applyBorder="1" applyAlignment="1">
      <alignment horizontal="center" vertical="center"/>
    </xf>
    <xf numFmtId="0" fontId="88" fillId="0" borderId="4" xfId="0" applyFont="1" applyBorder="1" applyAlignment="1">
      <alignment horizontal="center"/>
    </xf>
    <xf numFmtId="0" fontId="57" fillId="0" borderId="4" xfId="0" applyFont="1" applyBorder="1" applyAlignment="1">
      <alignment horizontal="left"/>
    </xf>
    <xf numFmtId="3" fontId="57" fillId="0" borderId="4" xfId="0" applyNumberFormat="1" applyFont="1" applyBorder="1" applyAlignment="1">
      <alignment horizontal="right"/>
    </xf>
    <xf numFmtId="165" fontId="93" fillId="0" borderId="6" xfId="0" applyNumberFormat="1" applyFont="1" applyBorder="1" applyAlignment="1">
      <alignment horizontal="center" vertical="center"/>
    </xf>
    <xf numFmtId="0" fontId="57" fillId="0" borderId="7" xfId="0" applyFont="1" applyBorder="1" applyAlignment="1">
      <alignment horizontal="center" vertical="center" wrapText="1"/>
    </xf>
    <xf numFmtId="0" fontId="83"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 xfId="0" applyFont="1" applyBorder="1" applyAlignment="1">
      <alignment horizontal="center" vertical="top" wrapText="1"/>
    </xf>
    <xf numFmtId="0" fontId="57" fillId="0" borderId="0" xfId="0" applyFont="1" applyAlignment="1">
      <alignment vertical="top"/>
    </xf>
    <xf numFmtId="17" fontId="57" fillId="0" borderId="13" xfId="0" quotePrefix="1" applyNumberFormat="1" applyFont="1" applyBorder="1" applyAlignment="1">
      <alignment horizontal="center" vertical="center" wrapText="1"/>
    </xf>
    <xf numFmtId="17" fontId="57" fillId="0" borderId="14" xfId="0" quotePrefix="1" applyNumberFormat="1" applyFont="1" applyBorder="1" applyAlignment="1">
      <alignment horizontal="center" vertical="center" wrapText="1"/>
    </xf>
    <xf numFmtId="0" fontId="88" fillId="0" borderId="2" xfId="0" applyFont="1" applyBorder="1" applyAlignment="1">
      <alignment horizontal="center"/>
    </xf>
    <xf numFmtId="0" fontId="88" fillId="0" borderId="6" xfId="0" applyFont="1" applyBorder="1" applyAlignment="1">
      <alignment horizontal="center"/>
    </xf>
    <xf numFmtId="0" fontId="57" fillId="0" borderId="4" xfId="0" applyFont="1" applyBorder="1" applyAlignment="1">
      <alignment readingOrder="1"/>
    </xf>
    <xf numFmtId="0" fontId="57" fillId="0" borderId="0" xfId="0" applyFont="1" applyAlignment="1">
      <alignment readingOrder="1"/>
    </xf>
    <xf numFmtId="0" fontId="88" fillId="0" borderId="0" xfId="0" applyFont="1" applyAlignment="1">
      <alignment readingOrder="1"/>
    </xf>
    <xf numFmtId="0" fontId="57" fillId="0" borderId="6" xfId="0" applyFont="1" applyBorder="1" applyAlignment="1">
      <alignment readingOrder="1"/>
    </xf>
    <xf numFmtId="3" fontId="57" fillId="0" borderId="2" xfId="0" applyNumberFormat="1" applyFont="1" applyBorder="1" applyAlignment="1">
      <alignment readingOrder="1"/>
    </xf>
    <xf numFmtId="3" fontId="57" fillId="0" borderId="0" xfId="0" applyNumberFormat="1" applyFont="1" applyAlignment="1">
      <alignment readingOrder="1"/>
    </xf>
    <xf numFmtId="9" fontId="57" fillId="0" borderId="2" xfId="0" applyNumberFormat="1" applyFont="1" applyBorder="1" applyAlignment="1">
      <alignment readingOrder="1"/>
    </xf>
    <xf numFmtId="168" fontId="57" fillId="0" borderId="0" xfId="0" applyNumberFormat="1" applyFont="1" applyAlignment="1">
      <alignment readingOrder="1"/>
    </xf>
    <xf numFmtId="3" fontId="57" fillId="0" borderId="6" xfId="10" applyNumberFormat="1" applyFont="1" applyBorder="1" applyAlignment="1" applyProtection="1">
      <alignment horizontal="right"/>
    </xf>
    <xf numFmtId="3" fontId="57" fillId="0" borderId="6" xfId="10" applyNumberFormat="1" applyFont="1" applyFill="1" applyBorder="1" applyAlignment="1" applyProtection="1">
      <alignment horizontal="right"/>
    </xf>
    <xf numFmtId="165" fontId="57" fillId="0" borderId="0" xfId="1" applyNumberFormat="1" applyFont="1" applyFill="1" applyBorder="1" applyAlignment="1">
      <alignment readingOrder="1"/>
    </xf>
    <xf numFmtId="3" fontId="57" fillId="0" borderId="8" xfId="0" applyNumberFormat="1" applyFont="1" applyBorder="1" applyAlignment="1">
      <alignment readingOrder="1"/>
    </xf>
    <xf numFmtId="164" fontId="57" fillId="0" borderId="0" xfId="0" applyNumberFormat="1" applyFont="1"/>
    <xf numFmtId="3" fontId="57" fillId="0" borderId="0" xfId="0" applyNumberFormat="1" applyFont="1" applyAlignment="1">
      <alignment horizontal="right" vertical="top"/>
    </xf>
    <xf numFmtId="3" fontId="57" fillId="0" borderId="0" xfId="0" applyNumberFormat="1" applyFont="1" applyAlignment="1">
      <alignment vertical="top"/>
    </xf>
    <xf numFmtId="2" fontId="57" fillId="0" borderId="0" xfId="0" applyNumberFormat="1" applyFont="1" applyAlignment="1">
      <alignment vertical="top"/>
    </xf>
    <xf numFmtId="2" fontId="57" fillId="0" borderId="0" xfId="0" applyNumberFormat="1" applyFont="1" applyAlignment="1">
      <alignment vertical="top" readingOrder="1"/>
    </xf>
    <xf numFmtId="3" fontId="57" fillId="0" borderId="0" xfId="0" applyNumberFormat="1" applyFont="1" applyAlignment="1">
      <alignment vertical="top" readingOrder="1"/>
    </xf>
    <xf numFmtId="37" fontId="57" fillId="0" borderId="0" xfId="1" applyNumberFormat="1" applyFont="1" applyAlignment="1">
      <alignment vertical="top"/>
    </xf>
    <xf numFmtId="169" fontId="57" fillId="0" borderId="0" xfId="0" applyNumberFormat="1" applyFont="1" applyAlignment="1">
      <alignment horizontal="right"/>
    </xf>
    <xf numFmtId="169" fontId="57" fillId="0" borderId="0" xfId="0" applyNumberFormat="1" applyFont="1"/>
    <xf numFmtId="169" fontId="57" fillId="0" borderId="2" xfId="0" applyNumberFormat="1" applyFont="1" applyBorder="1" applyAlignment="1">
      <alignment horizontal="right"/>
    </xf>
    <xf numFmtId="0" fontId="57" fillId="0" borderId="12" xfId="0" applyFont="1" applyBorder="1" applyAlignment="1">
      <alignment horizontal="center" vertical="center" wrapText="1"/>
    </xf>
    <xf numFmtId="0" fontId="85" fillId="0" borderId="0" xfId="0" applyFont="1" applyAlignment="1">
      <alignment horizontal="center" wrapText="1"/>
    </xf>
    <xf numFmtId="0" fontId="57" fillId="0" borderId="0" xfId="0" applyFont="1" applyAlignment="1">
      <alignment horizontal="left"/>
    </xf>
    <xf numFmtId="0" fontId="57" fillId="0" borderId="0" xfId="0" applyFont="1" applyAlignment="1">
      <alignment wrapText="1"/>
    </xf>
    <xf numFmtId="3" fontId="57" fillId="0" borderId="6" xfId="1" applyNumberFormat="1" applyFont="1" applyBorder="1"/>
    <xf numFmtId="0" fontId="57" fillId="0" borderId="2" xfId="0" applyFont="1" applyBorder="1" applyAlignment="1">
      <alignment wrapText="1"/>
    </xf>
    <xf numFmtId="0" fontId="57" fillId="0" borderId="6" xfId="0" applyFont="1" applyBorder="1"/>
    <xf numFmtId="3" fontId="57" fillId="0" borderId="18" xfId="0" applyNumberFormat="1" applyFont="1" applyBorder="1" applyAlignment="1">
      <alignment horizontal="right"/>
    </xf>
    <xf numFmtId="3" fontId="57" fillId="0" borderId="15" xfId="0" applyNumberFormat="1" applyFont="1" applyBorder="1" applyAlignment="1">
      <alignment horizontal="right"/>
    </xf>
    <xf numFmtId="0" fontId="57" fillId="0" borderId="2" xfId="0" applyFont="1" applyBorder="1" applyAlignment="1">
      <alignment vertical="top"/>
    </xf>
    <xf numFmtId="0" fontId="57" fillId="0" borderId="2" xfId="0" applyFont="1" applyBorder="1" applyAlignment="1">
      <alignment horizontal="left" vertical="top"/>
    </xf>
    <xf numFmtId="3" fontId="91" fillId="0" borderId="0" xfId="0" applyNumberFormat="1" applyFont="1" applyAlignment="1">
      <alignment horizontal="right" vertical="center"/>
    </xf>
    <xf numFmtId="3" fontId="57" fillId="0" borderId="6" xfId="0" applyNumberFormat="1" applyFont="1" applyBorder="1" applyAlignment="1">
      <alignment horizontal="right"/>
    </xf>
    <xf numFmtId="0" fontId="91" fillId="0" borderId="0" xfId="0" applyFont="1"/>
    <xf numFmtId="3" fontId="57" fillId="0" borderId="0" xfId="1" applyNumberFormat="1" applyFont="1" applyBorder="1" applyAlignment="1"/>
    <xf numFmtId="3" fontId="57" fillId="0" borderId="6" xfId="1" applyNumberFormat="1" applyFont="1" applyBorder="1" applyAlignment="1"/>
    <xf numFmtId="169" fontId="57" fillId="0" borderId="4" xfId="0" applyNumberFormat="1" applyFont="1" applyBorder="1" applyAlignment="1">
      <alignment horizontal="right"/>
    </xf>
    <xf numFmtId="169" fontId="57" fillId="0" borderId="4" xfId="0" applyNumberFormat="1" applyFont="1" applyBorder="1"/>
    <xf numFmtId="0" fontId="102" fillId="0" borderId="12" xfId="11" applyFont="1" applyBorder="1" applyAlignment="1">
      <alignment horizontal="center"/>
    </xf>
    <xf numFmtId="169" fontId="57" fillId="0" borderId="2" xfId="0" applyNumberFormat="1" applyFont="1" applyBorder="1" applyAlignment="1">
      <alignment vertical="top"/>
    </xf>
    <xf numFmtId="0" fontId="43" fillId="0" borderId="0" xfId="78" applyAlignment="1">
      <alignment vertical="top"/>
    </xf>
    <xf numFmtId="0" fontId="43" fillId="0" borderId="0" xfId="78" applyAlignment="1">
      <alignment vertical="center"/>
    </xf>
    <xf numFmtId="165" fontId="96" fillId="0" borderId="0" xfId="1" applyNumberFormat="1" applyFont="1" applyFill="1" applyAlignment="1"/>
    <xf numFmtId="165" fontId="57" fillId="0" borderId="0" xfId="1" applyNumberFormat="1" applyFont="1" applyAlignment="1"/>
    <xf numFmtId="169" fontId="91" fillId="0" borderId="0" xfId="0" applyNumberFormat="1" applyFont="1" applyAlignment="1">
      <alignment horizontal="right" vertical="center"/>
    </xf>
    <xf numFmtId="0" fontId="43" fillId="0" borderId="1" xfId="0" applyFont="1" applyBorder="1" applyAlignment="1">
      <alignment horizontal="center" vertical="center" wrapText="1"/>
    </xf>
    <xf numFmtId="3" fontId="57" fillId="0" borderId="31" xfId="0" applyNumberFormat="1" applyFont="1" applyBorder="1" applyAlignment="1">
      <alignment readingOrder="1"/>
    </xf>
    <xf numFmtId="169" fontId="43" fillId="0" borderId="0" xfId="78" applyNumberFormat="1"/>
    <xf numFmtId="169" fontId="57" fillId="0" borderId="0" xfId="0" applyNumberFormat="1" applyFont="1" applyAlignment="1">
      <alignment vertical="top"/>
    </xf>
    <xf numFmtId="0" fontId="57" fillId="0" borderId="0" xfId="0" applyFont="1" applyAlignment="1">
      <alignment horizontal="center" wrapText="1"/>
    </xf>
    <xf numFmtId="0" fontId="57" fillId="0" borderId="0" xfId="0" quotePrefix="1" applyFont="1"/>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17" fontId="57" fillId="0" borderId="4" xfId="0" quotePrefix="1" applyNumberFormat="1" applyFont="1" applyBorder="1" applyAlignment="1">
      <alignment horizontal="center" vertical="center" wrapText="1"/>
    </xf>
    <xf numFmtId="17" fontId="57" fillId="0" borderId="0" xfId="0" quotePrefix="1" applyNumberFormat="1" applyFont="1" applyAlignment="1">
      <alignment horizontal="center" vertical="center" wrapText="1"/>
    </xf>
    <xf numFmtId="0" fontId="57" fillId="0" borderId="6" xfId="0" applyFont="1" applyBorder="1" applyAlignment="1">
      <alignment horizontal="center" vertical="center" wrapText="1"/>
    </xf>
    <xf numFmtId="17" fontId="57" fillId="0" borderId="7" xfId="0" quotePrefix="1" applyNumberFormat="1" applyFont="1" applyBorder="1" applyAlignment="1">
      <alignment horizontal="center" vertical="center" wrapText="1"/>
    </xf>
    <xf numFmtId="17" fontId="57" fillId="0" borderId="9" xfId="0" quotePrefix="1" applyNumberFormat="1" applyFont="1" applyBorder="1" applyAlignment="1">
      <alignment horizontal="center" vertical="center" wrapText="1"/>
    </xf>
    <xf numFmtId="17" fontId="57" fillId="0" borderId="5" xfId="0" quotePrefix="1"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xf>
    <xf numFmtId="0" fontId="57" fillId="0" borderId="31" xfId="0" applyFont="1" applyBorder="1"/>
    <xf numFmtId="0" fontId="85" fillId="0" borderId="0" xfId="0" applyFont="1"/>
    <xf numFmtId="0" fontId="57" fillId="0" borderId="6" xfId="0" applyFont="1" applyBorder="1" applyAlignment="1">
      <alignment horizontal="right"/>
    </xf>
    <xf numFmtId="0" fontId="88" fillId="0" borderId="4" xfId="0" applyFont="1" applyBorder="1" applyAlignment="1">
      <alignment horizontal="right"/>
    </xf>
    <xf numFmtId="0" fontId="88" fillId="0" borderId="0" xfId="0" applyFont="1" applyAlignment="1">
      <alignment horizontal="right"/>
    </xf>
    <xf numFmtId="169" fontId="57" fillId="0" borderId="31" xfId="0" applyNumberFormat="1" applyFont="1" applyBorder="1" applyAlignment="1">
      <alignment horizontal="right"/>
    </xf>
    <xf numFmtId="0" fontId="57" fillId="0" borderId="0" xfId="78" applyFont="1"/>
    <xf numFmtId="3" fontId="57" fillId="0" borderId="0" xfId="78" applyNumberFormat="1" applyFont="1"/>
    <xf numFmtId="0" fontId="57" fillId="0" borderId="0" xfId="0" applyFont="1" applyAlignment="1">
      <alignment horizontal="left" wrapText="1"/>
    </xf>
    <xf numFmtId="0" fontId="47" fillId="0" borderId="15" xfId="0" applyFont="1" applyBorder="1" applyAlignment="1">
      <alignment horizontal="left" vertical="center"/>
    </xf>
    <xf numFmtId="0" fontId="48" fillId="0" borderId="15" xfId="0" applyFont="1" applyBorder="1" applyAlignment="1">
      <alignment vertical="center"/>
    </xf>
    <xf numFmtId="0" fontId="47" fillId="0" borderId="0" xfId="0" applyFont="1" applyAlignment="1">
      <alignment horizontal="left" vertical="center"/>
    </xf>
    <xf numFmtId="0" fontId="0" fillId="0" borderId="15" xfId="0" applyBorder="1" applyAlignment="1">
      <alignment vertical="center"/>
    </xf>
    <xf numFmtId="0" fontId="81" fillId="0" borderId="0" xfId="0" applyFont="1" applyAlignment="1">
      <alignment vertical="center"/>
    </xf>
    <xf numFmtId="0" fontId="57" fillId="0" borderId="0" xfId="0" applyFont="1" applyAlignment="1">
      <alignment vertical="center"/>
    </xf>
    <xf numFmtId="0" fontId="88" fillId="0" borderId="6" xfId="0" applyFont="1" applyBorder="1"/>
    <xf numFmtId="3" fontId="57" fillId="0" borderId="35" xfId="0" applyNumberFormat="1" applyFont="1" applyBorder="1" applyAlignment="1">
      <alignment horizontal="right"/>
    </xf>
    <xf numFmtId="3" fontId="57" fillId="0" borderId="36" xfId="0" applyNumberFormat="1" applyFont="1" applyBorder="1" applyAlignment="1">
      <alignment horizontal="right"/>
    </xf>
    <xf numFmtId="0" fontId="104" fillId="0" borderId="10" xfId="73" applyFont="1" applyBorder="1" applyAlignment="1">
      <alignment vertical="center"/>
    </xf>
    <xf numFmtId="0" fontId="104" fillId="0" borderId="0" xfId="73" applyFont="1"/>
    <xf numFmtId="0" fontId="0" fillId="0" borderId="12" xfId="0" applyBorder="1" applyAlignment="1">
      <alignment vertical="center"/>
    </xf>
    <xf numFmtId="169" fontId="57" fillId="0" borderId="4" xfId="0" applyNumberFormat="1" applyFont="1" applyBorder="1" applyAlignment="1">
      <alignment readingOrder="1"/>
    </xf>
    <xf numFmtId="169" fontId="57" fillId="0" borderId="0" xfId="0" applyNumberFormat="1" applyFont="1" applyAlignment="1">
      <alignment readingOrder="1"/>
    </xf>
    <xf numFmtId="169" fontId="57" fillId="0" borderId="0" xfId="1" applyNumberFormat="1" applyFont="1" applyAlignment="1"/>
    <xf numFmtId="3" fontId="57" fillId="0" borderId="2" xfId="0" applyNumberFormat="1" applyFont="1" applyBorder="1" applyAlignment="1">
      <alignment horizontal="right" readingOrder="1"/>
    </xf>
    <xf numFmtId="3" fontId="57" fillId="0" borderId="0" xfId="0" applyNumberFormat="1" applyFont="1" applyAlignment="1">
      <alignment horizontal="right" readingOrder="1"/>
    </xf>
    <xf numFmtId="9" fontId="57" fillId="0" borderId="2" xfId="0" applyNumberFormat="1" applyFont="1" applyBorder="1" applyAlignment="1">
      <alignment horizontal="right" readingOrder="1"/>
    </xf>
    <xf numFmtId="169" fontId="57" fillId="0" borderId="0" xfId="1" applyNumberFormat="1" applyFont="1" applyFill="1" applyAlignment="1"/>
    <xf numFmtId="169" fontId="57" fillId="0" borderId="0" xfId="1" applyNumberFormat="1" applyFont="1" applyFill="1" applyBorder="1" applyAlignment="1">
      <alignment readingOrder="1"/>
    </xf>
    <xf numFmtId="165" fontId="57" fillId="0" borderId="0" xfId="0" applyNumberFormat="1" applyFont="1"/>
    <xf numFmtId="0" fontId="57" fillId="0" borderId="3" xfId="0" applyFont="1" applyBorder="1"/>
    <xf numFmtId="169" fontId="57" fillId="0" borderId="18" xfId="0" applyNumberFormat="1" applyFont="1" applyBorder="1" applyAlignment="1">
      <alignment readingOrder="1"/>
    </xf>
    <xf numFmtId="9" fontId="57" fillId="0" borderId="1" xfId="0" applyNumberFormat="1" applyFont="1" applyBorder="1" applyAlignment="1">
      <alignment readingOrder="1"/>
    </xf>
    <xf numFmtId="0" fontId="88" fillId="0" borderId="12" xfId="11" applyFont="1" applyBorder="1" applyAlignment="1">
      <alignment horizontal="center" vertical="center" wrapText="1"/>
    </xf>
    <xf numFmtId="0" fontId="97" fillId="0" borderId="12" xfId="11" applyFont="1" applyBorder="1" applyAlignment="1">
      <alignment horizontal="center" vertical="center" wrapText="1"/>
    </xf>
    <xf numFmtId="0" fontId="57" fillId="0" borderId="2" xfId="78" applyFont="1" applyBorder="1"/>
    <xf numFmtId="0" fontId="107" fillId="0" borderId="12" xfId="73" applyFont="1" applyBorder="1" applyAlignment="1">
      <alignment horizontal="center" vertical="center" wrapText="1"/>
    </xf>
    <xf numFmtId="169" fontId="57" fillId="0" borderId="30" xfId="0" applyNumberFormat="1" applyFont="1" applyBorder="1" applyAlignment="1">
      <alignment horizontal="right"/>
    </xf>
    <xf numFmtId="169" fontId="57" fillId="0" borderId="36" xfId="0" applyNumberFormat="1" applyFont="1" applyBorder="1" applyAlignment="1">
      <alignment horizontal="right"/>
    </xf>
    <xf numFmtId="0" fontId="87" fillId="0" borderId="0" xfId="0" applyFont="1" applyAlignment="1">
      <alignment horizontal="center" vertical="top" wrapText="1"/>
    </xf>
    <xf numFmtId="17" fontId="57" fillId="0" borderId="6" xfId="0" quotePrefix="1" applyNumberFormat="1" applyFont="1" applyBorder="1" applyAlignment="1">
      <alignment horizontal="center" vertical="center" wrapText="1"/>
    </xf>
    <xf numFmtId="0" fontId="57" fillId="0" borderId="12" xfId="0" applyFont="1" applyBorder="1"/>
    <xf numFmtId="0" fontId="57" fillId="0" borderId="12" xfId="0" applyFont="1" applyBorder="1" applyAlignment="1">
      <alignment vertical="center"/>
    </xf>
    <xf numFmtId="0" fontId="43" fillId="0" borderId="12" xfId="0" applyFont="1" applyBorder="1" applyAlignment="1">
      <alignment horizontal="center" vertical="center"/>
    </xf>
    <xf numFmtId="0" fontId="57" fillId="0" borderId="0" xfId="0" applyFont="1" applyAlignment="1">
      <alignment horizontal="center" vertical="top"/>
    </xf>
    <xf numFmtId="0" fontId="47" fillId="0" borderId="0" xfId="0" applyFont="1" applyAlignment="1">
      <alignment vertical="center"/>
    </xf>
    <xf numFmtId="0" fontId="85" fillId="0" borderId="28" xfId="0" applyFont="1" applyBorder="1" applyAlignment="1">
      <alignment horizontal="left" vertical="center" wrapText="1"/>
    </xf>
    <xf numFmtId="0" fontId="47" fillId="0" borderId="0" xfId="0" applyFont="1" applyAlignment="1">
      <alignment horizontal="left" vertical="center" wrapText="1"/>
    </xf>
    <xf numFmtId="0" fontId="85" fillId="0" borderId="32" xfId="0" applyFont="1" applyBorder="1" applyAlignment="1">
      <alignment horizontal="center" vertical="center" wrapText="1"/>
    </xf>
    <xf numFmtId="0" fontId="57" fillId="0" borderId="33" xfId="0" applyFont="1" applyBorder="1" applyAlignment="1">
      <alignment horizontal="left" vertical="top" wrapText="1"/>
    </xf>
    <xf numFmtId="169" fontId="57" fillId="0" borderId="33" xfId="0" applyNumberFormat="1" applyFont="1" applyBorder="1" applyAlignment="1">
      <alignment horizontal="right" vertical="top" wrapText="1"/>
    </xf>
    <xf numFmtId="3" fontId="57" fillId="0" borderId="33" xfId="0" applyNumberFormat="1" applyFont="1" applyBorder="1" applyAlignment="1">
      <alignment vertical="top"/>
    </xf>
    <xf numFmtId="0" fontId="57" fillId="0" borderId="33" xfId="0" applyFont="1" applyBorder="1" applyAlignment="1">
      <alignment vertical="top"/>
    </xf>
    <xf numFmtId="0" fontId="85" fillId="0" borderId="34" xfId="0" applyFont="1" applyBorder="1" applyAlignment="1">
      <alignment horizontal="left" vertical="top" wrapText="1"/>
    </xf>
    <xf numFmtId="169" fontId="85" fillId="0" borderId="34" xfId="0" applyNumberFormat="1" applyFont="1" applyBorder="1" applyAlignment="1">
      <alignment horizontal="right" vertical="top" wrapText="1"/>
    </xf>
    <xf numFmtId="0" fontId="97" fillId="0" borderId="12" xfId="78" applyFont="1" applyBorder="1" applyAlignment="1">
      <alignment horizontal="center" vertical="center"/>
    </xf>
    <xf numFmtId="0" fontId="93" fillId="0" borderId="12" xfId="78" applyFont="1" applyBorder="1" applyAlignment="1">
      <alignment horizontal="center" vertical="center"/>
    </xf>
    <xf numFmtId="0" fontId="88" fillId="0" borderId="12" xfId="78" applyFont="1" applyBorder="1" applyAlignment="1">
      <alignment horizontal="center" vertical="center"/>
    </xf>
    <xf numFmtId="0" fontId="47" fillId="0" borderId="12" xfId="0" applyFont="1" applyBorder="1" applyAlignment="1">
      <alignment horizontal="left" vertical="top"/>
    </xf>
    <xf numFmtId="0" fontId="57"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2" xfId="0" applyFont="1" applyBorder="1" applyAlignment="1">
      <alignment horizontal="center" vertical="top"/>
    </xf>
    <xf numFmtId="169" fontId="46" fillId="0" borderId="9" xfId="0" applyNumberFormat="1" applyFont="1" applyBorder="1" applyAlignment="1">
      <alignment horizontal="center" vertical="top"/>
    </xf>
    <xf numFmtId="169" fontId="46" fillId="0" borderId="10" xfId="0" applyNumberFormat="1" applyFont="1" applyBorder="1" applyAlignment="1">
      <alignment horizontal="center" vertical="top"/>
    </xf>
    <xf numFmtId="169" fontId="46" fillId="0" borderId="5" xfId="0" applyNumberFormat="1" applyFont="1" applyBorder="1" applyAlignment="1">
      <alignment horizontal="center" vertical="top"/>
    </xf>
    <xf numFmtId="169" fontId="85" fillId="0" borderId="2" xfId="1" applyNumberFormat="1" applyFont="1" applyBorder="1" applyAlignment="1">
      <alignment horizontal="right" vertical="top"/>
    </xf>
    <xf numFmtId="169" fontId="85" fillId="0" borderId="4" xfId="1" applyNumberFormat="1" applyFont="1" applyBorder="1" applyAlignment="1">
      <alignment horizontal="right" vertical="top"/>
    </xf>
    <xf numFmtId="169" fontId="85" fillId="0" borderId="2" xfId="0" applyNumberFormat="1" applyFont="1" applyBorder="1" applyAlignment="1">
      <alignment horizontal="right" vertical="top"/>
    </xf>
    <xf numFmtId="169" fontId="85" fillId="0" borderId="4" xfId="0" applyNumberFormat="1" applyFont="1" applyBorder="1" applyAlignment="1">
      <alignment horizontal="right" vertical="top"/>
    </xf>
    <xf numFmtId="169" fontId="85" fillId="0" borderId="0" xfId="0" applyNumberFormat="1" applyFont="1" applyAlignment="1">
      <alignment horizontal="right" vertical="top"/>
    </xf>
    <xf numFmtId="169" fontId="57" fillId="0" borderId="4" xfId="10" applyNumberFormat="1" applyFont="1" applyBorder="1" applyAlignment="1" applyProtection="1">
      <alignment vertical="top"/>
    </xf>
    <xf numFmtId="169" fontId="57" fillId="0" borderId="4" xfId="1" applyNumberFormat="1" applyFont="1" applyBorder="1" applyAlignment="1">
      <alignment vertical="top"/>
    </xf>
    <xf numFmtId="169" fontId="57" fillId="0" borderId="0" xfId="0" applyNumberFormat="1" applyFont="1" applyAlignment="1">
      <alignment horizontal="right" vertical="top"/>
    </xf>
    <xf numFmtId="169" fontId="57" fillId="0" borderId="0" xfId="1" applyNumberFormat="1" applyFont="1" applyBorder="1" applyAlignment="1">
      <alignment horizontal="right" vertical="top"/>
    </xf>
    <xf numFmtId="169" fontId="57" fillId="0" borderId="0" xfId="10" applyNumberFormat="1" applyFont="1" applyBorder="1" applyAlignment="1" applyProtection="1">
      <alignment vertical="top"/>
    </xf>
    <xf numFmtId="169" fontId="57" fillId="0" borderId="2" xfId="10" applyNumberFormat="1" applyFont="1" applyBorder="1" applyAlignment="1" applyProtection="1">
      <alignment vertical="top"/>
    </xf>
    <xf numFmtId="0" fontId="57" fillId="0" borderId="4" xfId="0" applyFont="1" applyBorder="1" applyAlignment="1">
      <alignment vertical="top"/>
    </xf>
    <xf numFmtId="169" fontId="85" fillId="0" borderId="2" xfId="10" applyNumberFormat="1" applyFont="1" applyBorder="1" applyAlignment="1" applyProtection="1">
      <alignment vertical="top"/>
    </xf>
    <xf numFmtId="169" fontId="85" fillId="0" borderId="4" xfId="1" applyNumberFormat="1" applyFont="1" applyBorder="1" applyAlignment="1">
      <alignment vertical="top"/>
    </xf>
    <xf numFmtId="169" fontId="85" fillId="0" borderId="0" xfId="0" applyNumberFormat="1" applyFont="1" applyAlignment="1">
      <alignment vertical="top"/>
    </xf>
    <xf numFmtId="169" fontId="85" fillId="0" borderId="2" xfId="0" applyNumberFormat="1" applyFont="1" applyBorder="1" applyAlignment="1">
      <alignment vertical="top"/>
    </xf>
    <xf numFmtId="169" fontId="85" fillId="0" borderId="0" xfId="1" applyNumberFormat="1" applyFont="1" applyBorder="1" applyAlignment="1">
      <alignment horizontal="right" vertical="top"/>
    </xf>
    <xf numFmtId="169" fontId="85" fillId="0" borderId="0" xfId="10" applyNumberFormat="1" applyFont="1" applyBorder="1" applyAlignment="1" applyProtection="1">
      <alignment vertical="top"/>
    </xf>
    <xf numFmtId="0" fontId="57" fillId="0" borderId="4" xfId="0" applyFont="1" applyBorder="1" applyAlignment="1">
      <alignment horizontal="left" vertical="top"/>
    </xf>
    <xf numFmtId="169" fontId="57" fillId="0" borderId="2" xfId="0" applyNumberFormat="1" applyFont="1" applyBorder="1" applyAlignment="1">
      <alignment horizontal="right" vertical="top"/>
    </xf>
    <xf numFmtId="169" fontId="57" fillId="0" borderId="4" xfId="0" applyNumberFormat="1" applyFont="1" applyBorder="1" applyAlignment="1">
      <alignment horizontal="right" vertical="top"/>
    </xf>
    <xf numFmtId="0" fontId="57" fillId="0" borderId="18" xfId="0" applyFont="1" applyBorder="1" applyAlignment="1">
      <alignment vertical="top"/>
    </xf>
    <xf numFmtId="169" fontId="85" fillId="0" borderId="30" xfId="0" applyNumberFormat="1" applyFont="1" applyBorder="1" applyAlignment="1">
      <alignment vertical="top"/>
    </xf>
    <xf numFmtId="169" fontId="85" fillId="0" borderId="31" xfId="0" applyNumberFormat="1" applyFont="1" applyBorder="1" applyAlignment="1">
      <alignment horizontal="right" vertical="top"/>
    </xf>
    <xf numFmtId="169" fontId="85" fillId="0" borderId="30" xfId="0" applyNumberFormat="1" applyFont="1" applyBorder="1" applyAlignment="1">
      <alignment horizontal="right" vertical="top"/>
    </xf>
    <xf numFmtId="169" fontId="85" fillId="0" borderId="36" xfId="0" applyNumberFormat="1" applyFont="1" applyBorder="1" applyAlignment="1">
      <alignment horizontal="right" vertical="top"/>
    </xf>
    <xf numFmtId="3" fontId="57" fillId="0" borderId="2" xfId="1" applyNumberFormat="1" applyFont="1" applyBorder="1"/>
    <xf numFmtId="0" fontId="43" fillId="0" borderId="12" xfId="0" applyFont="1" applyBorder="1" applyAlignment="1">
      <alignment horizontal="right" vertical="top"/>
    </xf>
    <xf numFmtId="0" fontId="44" fillId="0" borderId="0" xfId="0" applyFont="1" applyAlignment="1">
      <alignment vertical="center"/>
    </xf>
    <xf numFmtId="0" fontId="43" fillId="0" borderId="0" xfId="0" applyFont="1" applyAlignment="1">
      <alignment vertical="center"/>
    </xf>
    <xf numFmtId="0" fontId="88" fillId="0" borderId="4" xfId="0" applyFont="1" applyBorder="1" applyAlignment="1">
      <alignment horizontal="center" vertical="center"/>
    </xf>
    <xf numFmtId="0" fontId="88" fillId="0" borderId="0" xfId="0" applyFont="1" applyAlignment="1">
      <alignment horizontal="center" vertical="center"/>
    </xf>
    <xf numFmtId="0" fontId="57" fillId="0" borderId="18" xfId="0" applyFont="1" applyBorder="1" applyAlignment="1">
      <alignment vertical="center"/>
    </xf>
    <xf numFmtId="0" fontId="57" fillId="0" borderId="16" xfId="0" applyFont="1" applyBorder="1" applyAlignment="1">
      <alignment vertical="center"/>
    </xf>
    <xf numFmtId="17" fontId="57" fillId="0" borderId="18" xfId="0" quotePrefix="1" applyNumberFormat="1" applyFont="1" applyBorder="1" applyAlignment="1">
      <alignment horizontal="center" vertical="center"/>
    </xf>
    <xf numFmtId="17" fontId="57" fillId="0" borderId="15" xfId="0" quotePrefix="1" applyNumberFormat="1" applyFont="1" applyBorder="1" applyAlignment="1">
      <alignment horizontal="center" vertical="center" wrapText="1"/>
    </xf>
    <xf numFmtId="17" fontId="57" fillId="0" borderId="16" xfId="0" quotePrefix="1" applyNumberFormat="1" applyFont="1" applyBorder="1" applyAlignment="1">
      <alignment horizontal="center" vertical="center" wrapText="1"/>
    </xf>
    <xf numFmtId="15" fontId="46" fillId="0" borderId="18" xfId="0" applyNumberFormat="1" applyFont="1" applyBorder="1" applyAlignment="1">
      <alignment horizontal="center" vertical="center"/>
    </xf>
    <xf numFmtId="15" fontId="59" fillId="0" borderId="16" xfId="0" applyNumberFormat="1" applyFont="1" applyBorder="1" applyAlignment="1">
      <alignment horizontal="center" vertical="center"/>
    </xf>
    <xf numFmtId="15" fontId="59"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7" fillId="0" borderId="18" xfId="0" applyFont="1" applyBorder="1" applyAlignment="1">
      <alignment horizontal="center" vertical="center"/>
    </xf>
    <xf numFmtId="0" fontId="57" fillId="0" borderId="16" xfId="0" applyFont="1" applyBorder="1" applyAlignment="1">
      <alignment horizontal="center" vertical="center"/>
    </xf>
    <xf numFmtId="0" fontId="57" fillId="0" borderId="4" xfId="0" applyFont="1" applyBorder="1" applyAlignment="1">
      <alignment vertical="center"/>
    </xf>
    <xf numFmtId="0" fontId="57" fillId="0" borderId="6" xfId="0" applyFont="1" applyBorder="1" applyAlignment="1">
      <alignment vertical="center"/>
    </xf>
    <xf numFmtId="0" fontId="90" fillId="0" borderId="0" xfId="0" applyFont="1" applyAlignment="1">
      <alignment horizontal="center" vertical="center"/>
    </xf>
    <xf numFmtId="165" fontId="57" fillId="0" borderId="4" xfId="0" applyNumberFormat="1" applyFont="1" applyBorder="1" applyAlignment="1">
      <alignment vertical="center"/>
    </xf>
    <xf numFmtId="165" fontId="83" fillId="0" borderId="6" xfId="0" applyNumberFormat="1" applyFont="1" applyBorder="1" applyAlignment="1">
      <alignment vertical="center"/>
    </xf>
    <xf numFmtId="165" fontId="83" fillId="0" borderId="2" xfId="0" applyNumberFormat="1" applyFont="1" applyBorder="1" applyAlignment="1">
      <alignment vertical="center"/>
    </xf>
    <xf numFmtId="3" fontId="57" fillId="0" borderId="4" xfId="1" quotePrefix="1" applyNumberFormat="1" applyFont="1" applyFill="1" applyBorder="1" applyAlignment="1">
      <alignment vertical="center" readingOrder="2"/>
    </xf>
    <xf numFmtId="3" fontId="57" fillId="0" borderId="0" xfId="1" quotePrefix="1" applyNumberFormat="1" applyFont="1" applyFill="1" applyBorder="1" applyAlignment="1">
      <alignment vertical="center" readingOrder="2"/>
    </xf>
    <xf numFmtId="3" fontId="57" fillId="0" borderId="4" xfId="1" applyNumberFormat="1" applyFont="1" applyBorder="1" applyAlignment="1">
      <alignment horizontal="right" vertical="center" readingOrder="2"/>
    </xf>
    <xf numFmtId="3" fontId="83" fillId="0" borderId="0" xfId="1" applyNumberFormat="1" applyFont="1" applyFill="1" applyBorder="1" applyAlignment="1">
      <alignment horizontal="right" vertical="center" readingOrder="2"/>
    </xf>
    <xf numFmtId="9" fontId="91" fillId="0" borderId="2" xfId="14" applyFont="1" applyFill="1" applyBorder="1" applyAlignment="1">
      <alignment horizontal="right" vertical="center" readingOrder="2"/>
    </xf>
    <xf numFmtId="3" fontId="57" fillId="0" borderId="4" xfId="1" applyNumberFormat="1" applyFont="1" applyFill="1" applyBorder="1" applyAlignment="1">
      <alignment horizontal="right" vertical="center" readingOrder="2"/>
    </xf>
    <xf numFmtId="169" fontId="57" fillId="0" borderId="0" xfId="0" applyNumberFormat="1" applyFont="1" applyAlignment="1">
      <alignment vertical="center"/>
    </xf>
    <xf numFmtId="3" fontId="57" fillId="0" borderId="0" xfId="0" applyNumberFormat="1" applyFont="1" applyAlignment="1">
      <alignment vertical="center"/>
    </xf>
    <xf numFmtId="3" fontId="83" fillId="0" borderId="6" xfId="1" applyNumberFormat="1" applyFont="1" applyFill="1" applyBorder="1" applyAlignment="1">
      <alignment horizontal="right" vertical="center" readingOrder="2"/>
    </xf>
    <xf numFmtId="169" fontId="57" fillId="0" borderId="0" xfId="1" quotePrefix="1" applyNumberFormat="1" applyFont="1" applyFill="1" applyBorder="1" applyAlignment="1">
      <alignment vertical="center"/>
    </xf>
    <xf numFmtId="3" fontId="57" fillId="0" borderId="0" xfId="1" quotePrefix="1" applyNumberFormat="1" applyFont="1" applyFill="1" applyBorder="1" applyAlignment="1">
      <alignment horizontal="right" vertical="center" readingOrder="2"/>
    </xf>
    <xf numFmtId="0" fontId="57" fillId="0" borderId="6" xfId="0" applyFont="1" applyBorder="1" applyAlignment="1">
      <alignment horizontal="left" vertical="center" wrapText="1"/>
    </xf>
    <xf numFmtId="3" fontId="57" fillId="0" borderId="15" xfId="0" applyNumberFormat="1" applyFont="1" applyBorder="1" applyAlignment="1">
      <alignment vertical="center" readingOrder="2"/>
    </xf>
    <xf numFmtId="3" fontId="57" fillId="0" borderId="18" xfId="1" applyNumberFormat="1" applyFont="1" applyFill="1" applyBorder="1" applyAlignment="1">
      <alignment horizontal="right" vertical="center" readingOrder="2"/>
    </xf>
    <xf numFmtId="3" fontId="83" fillId="0" borderId="16" xfId="1" applyNumberFormat="1" applyFont="1" applyFill="1" applyBorder="1" applyAlignment="1">
      <alignment horizontal="right" vertical="center" readingOrder="2"/>
    </xf>
    <xf numFmtId="9" fontId="91" fillId="0" borderId="1" xfId="14" applyFont="1" applyFill="1" applyBorder="1" applyAlignment="1">
      <alignment horizontal="right" vertical="center" readingOrder="2"/>
    </xf>
    <xf numFmtId="3" fontId="83" fillId="0" borderId="6" xfId="1" applyNumberFormat="1" applyFont="1" applyBorder="1" applyAlignment="1">
      <alignment horizontal="right" vertical="center" readingOrder="2"/>
    </xf>
    <xf numFmtId="9" fontId="91" fillId="0" borderId="2" xfId="14" applyFont="1" applyBorder="1" applyAlignment="1">
      <alignment horizontal="right" vertical="center" readingOrder="2"/>
    </xf>
    <xf numFmtId="0" fontId="57" fillId="0" borderId="4" xfId="0" applyFont="1" applyBorder="1" applyAlignment="1">
      <alignment horizontal="left" vertical="center"/>
    </xf>
    <xf numFmtId="0" fontId="57" fillId="0" borderId="0" xfId="0" applyFont="1" applyAlignment="1">
      <alignment horizontal="left" vertical="center" wrapText="1"/>
    </xf>
    <xf numFmtId="0" fontId="57" fillId="0" borderId="15" xfId="0" applyFont="1" applyBorder="1" applyAlignment="1">
      <alignment vertical="center"/>
    </xf>
    <xf numFmtId="3" fontId="57" fillId="0" borderId="18" xfId="1" quotePrefix="1" applyNumberFormat="1" applyFont="1" applyFill="1" applyBorder="1" applyAlignment="1">
      <alignment vertical="center" readingOrder="2"/>
    </xf>
    <xf numFmtId="3" fontId="83" fillId="0" borderId="16" xfId="1" applyNumberFormat="1" applyFont="1" applyBorder="1" applyAlignment="1">
      <alignment horizontal="right" vertical="center" readingOrder="2"/>
    </xf>
    <xf numFmtId="9" fontId="91" fillId="0" borderId="1" xfId="14" applyFont="1" applyBorder="1" applyAlignment="1">
      <alignment horizontal="right" vertical="center" readingOrder="2"/>
    </xf>
    <xf numFmtId="165" fontId="57" fillId="0" borderId="0" xfId="1" applyNumberFormat="1" applyFont="1" applyAlignment="1">
      <alignment vertical="center"/>
    </xf>
    <xf numFmtId="3" fontId="83" fillId="0" borderId="0" xfId="0" applyNumberFormat="1" applyFont="1" applyAlignment="1">
      <alignment vertical="center"/>
    </xf>
    <xf numFmtId="3" fontId="57" fillId="0" borderId="0" xfId="0" applyNumberFormat="1" applyFont="1" applyAlignment="1">
      <alignment horizontal="right" vertical="center" readingOrder="2"/>
    </xf>
    <xf numFmtId="4" fontId="83" fillId="0" borderId="0" xfId="0" applyNumberFormat="1" applyFont="1" applyAlignment="1">
      <alignment horizontal="right" vertical="center" readingOrder="2"/>
    </xf>
    <xf numFmtId="173" fontId="57" fillId="0" borderId="0" xfId="0" applyNumberFormat="1" applyFont="1" applyAlignment="1">
      <alignment horizontal="right" vertical="center" readingOrder="2"/>
    </xf>
    <xf numFmtId="171" fontId="57" fillId="0" borderId="0" xfId="0" applyNumberFormat="1" applyFont="1" applyAlignment="1">
      <alignment vertical="center"/>
    </xf>
    <xf numFmtId="170" fontId="57" fillId="0" borderId="0" xfId="0" applyNumberFormat="1" applyFont="1" applyAlignment="1">
      <alignment vertical="center"/>
    </xf>
    <xf numFmtId="0" fontId="83" fillId="0" borderId="0" xfId="0" applyFont="1" applyAlignment="1">
      <alignment vertical="center"/>
    </xf>
    <xf numFmtId="169" fontId="57" fillId="0" borderId="0" xfId="1" applyNumberFormat="1" applyFont="1" applyAlignment="1">
      <alignment vertical="center"/>
    </xf>
    <xf numFmtId="0" fontId="57" fillId="0" borderId="4" xfId="78" applyFont="1" applyBorder="1" applyAlignment="1">
      <alignment horizontal="left" vertical="top" indent="1"/>
    </xf>
    <xf numFmtId="0" fontId="57" fillId="0" borderId="2" xfId="0" applyFont="1" applyBorder="1" applyAlignment="1">
      <alignment horizontal="left" vertical="top" indent="1"/>
    </xf>
    <xf numFmtId="0" fontId="57" fillId="0" borderId="4" xfId="0" applyFont="1" applyBorder="1" applyAlignment="1">
      <alignment horizontal="left" vertical="top" indent="1"/>
    </xf>
    <xf numFmtId="3" fontId="57" fillId="0" borderId="36" xfId="1" quotePrefix="1" applyNumberFormat="1" applyFont="1" applyFill="1" applyBorder="1" applyAlignment="1">
      <alignment vertical="center" readingOrder="2"/>
    </xf>
    <xf numFmtId="169" fontId="57" fillId="0" borderId="36" xfId="0" applyNumberFormat="1" applyFont="1" applyBorder="1" applyAlignment="1">
      <alignment readingOrder="1"/>
    </xf>
    <xf numFmtId="169" fontId="85" fillId="0" borderId="36" xfId="0" applyNumberFormat="1" applyFont="1" applyBorder="1" applyAlignment="1">
      <alignment vertical="top"/>
    </xf>
    <xf numFmtId="166" fontId="53" fillId="0" borderId="15" xfId="0" applyNumberFormat="1" applyFont="1" applyBorder="1" applyAlignment="1">
      <alignment horizontal="right" vertical="center"/>
    </xf>
    <xf numFmtId="175" fontId="44" fillId="0" borderId="0" xfId="1951" applyNumberFormat="1" applyFont="1"/>
    <xf numFmtId="3" fontId="104" fillId="0" borderId="28" xfId="0" applyNumberFormat="1" applyFont="1" applyBorder="1" applyAlignment="1">
      <alignment horizontal="right" wrapText="1"/>
    </xf>
    <xf numFmtId="0" fontId="47" fillId="0" borderId="10" xfId="0" applyFont="1" applyBorder="1" applyAlignment="1">
      <alignment horizontal="left" vertical="center"/>
    </xf>
    <xf numFmtId="0" fontId="47" fillId="0" borderId="31" xfId="0" applyFont="1" applyBorder="1" applyAlignment="1">
      <alignment horizontal="left" vertical="center"/>
    </xf>
    <xf numFmtId="17" fontId="57" fillId="0" borderId="13" xfId="0" quotePrefix="1" applyNumberFormat="1" applyFont="1" applyBorder="1" applyAlignment="1">
      <alignment horizontal="right" vertical="center"/>
    </xf>
    <xf numFmtId="17" fontId="57" fillId="0" borderId="14" xfId="0" quotePrefix="1" applyNumberFormat="1" applyFont="1" applyBorder="1" applyAlignment="1">
      <alignment horizontal="right" vertical="center"/>
    </xf>
    <xf numFmtId="0" fontId="47" fillId="0" borderId="2" xfId="0" applyFont="1" applyBorder="1" applyAlignment="1">
      <alignment horizontal="left" vertical="center"/>
    </xf>
    <xf numFmtId="0" fontId="47" fillId="0" borderId="12" xfId="0" applyFont="1" applyBorder="1" applyAlignment="1">
      <alignment horizontal="left" vertical="center"/>
    </xf>
    <xf numFmtId="9" fontId="57" fillId="0" borderId="2" xfId="14" applyFont="1" applyBorder="1" applyAlignment="1">
      <alignment horizontal="right" vertical="center"/>
    </xf>
    <xf numFmtId="3" fontId="57" fillId="0" borderId="2" xfId="0" applyNumberFormat="1" applyFont="1" applyBorder="1" applyAlignment="1">
      <alignment horizontal="right" vertical="center"/>
    </xf>
    <xf numFmtId="3" fontId="57" fillId="0" borderId="2" xfId="0" applyNumberFormat="1" applyFont="1" applyBorder="1" applyAlignment="1">
      <alignment horizontal="right" vertical="top" readingOrder="1"/>
    </xf>
    <xf numFmtId="3" fontId="57" fillId="0" borderId="0" xfId="0" applyNumberFormat="1" applyFont="1" applyAlignment="1">
      <alignment horizontal="right" vertical="top" readingOrder="1"/>
    </xf>
    <xf numFmtId="9" fontId="57" fillId="0" borderId="2" xfId="0" applyNumberFormat="1" applyFont="1" applyBorder="1" applyAlignment="1">
      <alignment horizontal="right" vertical="top" readingOrder="1"/>
    </xf>
    <xf numFmtId="165" fontId="57" fillId="0" borderId="0" xfId="0" applyNumberFormat="1" applyFont="1" applyAlignment="1">
      <alignment horizontal="right" vertical="top"/>
    </xf>
    <xf numFmtId="3" fontId="57" fillId="0" borderId="31" xfId="0" applyNumberFormat="1" applyFont="1" applyBorder="1" applyAlignment="1">
      <alignment horizontal="right" vertical="top" readingOrder="1"/>
    </xf>
    <xf numFmtId="3" fontId="57" fillId="0" borderId="8" xfId="0" applyNumberFormat="1" applyFont="1" applyBorder="1" applyAlignment="1">
      <alignment horizontal="right" vertical="top" readingOrder="1"/>
    </xf>
    <xf numFmtId="9" fontId="57" fillId="0" borderId="17" xfId="0" applyNumberFormat="1" applyFont="1" applyBorder="1" applyAlignment="1">
      <alignment horizontal="right" vertical="top" readingOrder="1"/>
    </xf>
    <xf numFmtId="0" fontId="44" fillId="0" borderId="12" xfId="0" applyFont="1" applyBorder="1" applyAlignment="1">
      <alignment vertical="top"/>
    </xf>
    <xf numFmtId="0" fontId="43" fillId="0" borderId="1" xfId="0" applyFont="1" applyBorder="1" applyAlignment="1">
      <alignment horizontal="center" vertical="top"/>
    </xf>
    <xf numFmtId="0" fontId="43" fillId="0" borderId="1" xfId="0" applyFont="1" applyBorder="1" applyAlignment="1">
      <alignment horizontal="center" vertical="top" wrapText="1"/>
    </xf>
    <xf numFmtId="0" fontId="88" fillId="0" borderId="10" xfId="0" applyFont="1" applyBorder="1" applyAlignment="1">
      <alignment vertical="top"/>
    </xf>
    <xf numFmtId="0" fontId="88" fillId="0" borderId="4" xfId="0" applyFont="1" applyBorder="1" applyAlignment="1">
      <alignment horizontal="center" vertical="top"/>
    </xf>
    <xf numFmtId="0" fontId="88" fillId="0" borderId="0" xfId="0" applyFont="1" applyAlignment="1">
      <alignment horizontal="center" vertical="top"/>
    </xf>
    <xf numFmtId="14" fontId="88" fillId="0" borderId="0" xfId="0" quotePrefix="1" applyNumberFormat="1" applyFont="1" applyAlignment="1">
      <alignment horizontal="center" vertical="top"/>
    </xf>
    <xf numFmtId="0" fontId="57" fillId="0" borderId="6" xfId="0" applyFont="1" applyBorder="1" applyAlignment="1">
      <alignment vertical="top"/>
    </xf>
    <xf numFmtId="0" fontId="57" fillId="0" borderId="10" xfId="0" applyFont="1" applyBorder="1" applyAlignment="1">
      <alignment horizontal="center" vertical="top"/>
    </xf>
    <xf numFmtId="0" fontId="57" fillId="0" borderId="6" xfId="0" applyFont="1" applyBorder="1" applyAlignment="1">
      <alignment horizontal="center" vertical="top"/>
    </xf>
    <xf numFmtId="0" fontId="88" fillId="0" borderId="2" xfId="0" applyFont="1" applyBorder="1" applyAlignment="1">
      <alignment horizontal="center" vertical="top"/>
    </xf>
    <xf numFmtId="0" fontId="88" fillId="0" borderId="6" xfId="0" applyFont="1" applyBorder="1" applyAlignment="1">
      <alignment horizontal="center" vertical="top"/>
    </xf>
    <xf numFmtId="0" fontId="88" fillId="0" borderId="0" xfId="0" applyFont="1" applyAlignment="1">
      <alignment vertical="top"/>
    </xf>
    <xf numFmtId="3" fontId="57" fillId="0" borderId="6" xfId="10" applyNumberFormat="1" applyFont="1" applyBorder="1" applyAlignment="1" applyProtection="1">
      <alignment horizontal="right" vertical="top"/>
    </xf>
    <xf numFmtId="3" fontId="57" fillId="0" borderId="6" xfId="10" applyNumberFormat="1" applyFont="1" applyFill="1" applyBorder="1" applyAlignment="1" applyProtection="1">
      <alignment horizontal="right" vertical="top"/>
    </xf>
    <xf numFmtId="0" fontId="57" fillId="0" borderId="1" xfId="0" applyFont="1" applyBorder="1" applyAlignment="1">
      <alignment vertical="top"/>
    </xf>
    <xf numFmtId="166" fontId="43" fillId="0" borderId="12" xfId="0" applyNumberFormat="1" applyFont="1" applyBorder="1" applyAlignment="1">
      <alignment horizontal="center" vertical="center" wrapText="1"/>
    </xf>
    <xf numFmtId="0" fontId="57" fillId="0" borderId="36" xfId="0" applyFont="1" applyBorder="1" applyAlignment="1">
      <alignment horizontal="right" vertical="center"/>
    </xf>
    <xf numFmtId="3" fontId="57" fillId="0" borderId="4" xfId="0" applyNumberFormat="1" applyFont="1" applyBorder="1" applyAlignment="1">
      <alignment horizontal="right" vertical="top" readingOrder="1"/>
    </xf>
    <xf numFmtId="169" fontId="57" fillId="0" borderId="0" xfId="1" applyNumberFormat="1" applyFont="1" applyAlignment="1">
      <alignment horizontal="right" vertical="top"/>
    </xf>
    <xf numFmtId="168" fontId="57" fillId="0" borderId="0" xfId="0" applyNumberFormat="1" applyFont="1" applyAlignment="1">
      <alignment horizontal="right" vertical="top" readingOrder="1"/>
    </xf>
    <xf numFmtId="37" fontId="57" fillId="0" borderId="0" xfId="1" applyNumberFormat="1" applyFont="1" applyFill="1" applyAlignment="1">
      <alignment horizontal="right" vertical="top"/>
    </xf>
    <xf numFmtId="165" fontId="57" fillId="0" borderId="0" xfId="1" applyNumberFormat="1" applyFont="1" applyFill="1" applyBorder="1" applyAlignment="1">
      <alignment horizontal="right" vertical="top" readingOrder="1"/>
    </xf>
    <xf numFmtId="3" fontId="57" fillId="0" borderId="18" xfId="0" applyNumberFormat="1" applyFont="1" applyBorder="1" applyAlignment="1">
      <alignment horizontal="right" vertical="top" readingOrder="1"/>
    </xf>
    <xf numFmtId="0" fontId="57" fillId="0" borderId="0" xfId="0" applyFont="1" applyAlignment="1">
      <alignment horizontal="center" vertical="center"/>
    </xf>
    <xf numFmtId="3" fontId="57" fillId="0" borderId="0" xfId="0" applyNumberFormat="1" applyFont="1" applyAlignment="1">
      <alignment horizontal="right" vertical="center"/>
    </xf>
    <xf numFmtId="169" fontId="57" fillId="0" borderId="4" xfId="0" applyNumberFormat="1" applyFont="1" applyBorder="1" applyAlignment="1">
      <alignment horizontal="right" vertical="center"/>
    </xf>
    <xf numFmtId="169" fontId="57" fillId="0" borderId="30" xfId="0" applyNumberFormat="1" applyFont="1" applyBorder="1" applyAlignment="1">
      <alignment horizontal="right" vertical="center"/>
    </xf>
    <xf numFmtId="169" fontId="57" fillId="0" borderId="36" xfId="0" applyNumberFormat="1" applyFont="1" applyBorder="1" applyAlignment="1">
      <alignment horizontal="right" vertical="center"/>
    </xf>
    <xf numFmtId="0" fontId="85" fillId="0" borderId="28" xfId="0" applyFont="1" applyBorder="1" applyAlignment="1">
      <alignment horizontal="center" vertical="center" wrapText="1"/>
    </xf>
    <xf numFmtId="14" fontId="57" fillId="0" borderId="0" xfId="0" applyNumberFormat="1" applyFont="1" applyAlignment="1">
      <alignment vertical="top"/>
    </xf>
    <xf numFmtId="3" fontId="57" fillId="0" borderId="36" xfId="0" applyNumberFormat="1" applyFont="1" applyBorder="1" applyAlignment="1">
      <alignment horizontal="right" vertical="center"/>
    </xf>
    <xf numFmtId="3" fontId="43" fillId="0" borderId="0" xfId="78" applyNumberFormat="1"/>
    <xf numFmtId="3" fontId="53" fillId="0" borderId="0" xfId="0" applyNumberFormat="1" applyFont="1"/>
    <xf numFmtId="169" fontId="116" fillId="0" borderId="0" xfId="0" applyNumberFormat="1" applyFont="1"/>
    <xf numFmtId="3" fontId="57" fillId="0" borderId="0" xfId="0" applyNumberFormat="1" applyFont="1" applyAlignment="1">
      <alignment vertical="center" readingOrder="2"/>
    </xf>
    <xf numFmtId="9" fontId="91" fillId="0" borderId="6" xfId="14" applyFont="1" applyFill="1" applyBorder="1" applyAlignment="1">
      <alignment horizontal="right" vertical="center" readingOrder="2"/>
    </xf>
    <xf numFmtId="3" fontId="57" fillId="0" borderId="7" xfId="0" applyNumberFormat="1" applyFont="1" applyBorder="1" applyAlignment="1">
      <alignment vertical="center" readingOrder="2"/>
    </xf>
    <xf numFmtId="169" fontId="57" fillId="0" borderId="0" xfId="1" quotePrefix="1" applyNumberFormat="1" applyFont="1" applyFill="1" applyBorder="1" applyAlignment="1">
      <alignment vertical="center" readingOrder="2"/>
    </xf>
    <xf numFmtId="15" fontId="59" fillId="0" borderId="0" xfId="0" applyNumberFormat="1" applyFont="1" applyAlignment="1">
      <alignment horizontal="center" vertical="center"/>
    </xf>
    <xf numFmtId="0" fontId="57" fillId="0" borderId="0" xfId="0" applyFont="1" applyAlignment="1">
      <alignment horizontal="center" vertical="center" wrapText="1"/>
    </xf>
    <xf numFmtId="0" fontId="81" fillId="0" borderId="0" xfId="0" applyFont="1" applyAlignment="1">
      <alignment horizontal="center" wrapText="1"/>
    </xf>
    <xf numFmtId="165" fontId="88" fillId="0" borderId="0" xfId="0" applyNumberFormat="1" applyFont="1" applyAlignment="1">
      <alignment horizontal="center" vertical="center"/>
    </xf>
    <xf numFmtId="165" fontId="83" fillId="0" borderId="0" xfId="0" applyNumberFormat="1" applyFont="1" applyAlignment="1">
      <alignment vertical="center"/>
    </xf>
    <xf numFmtId="9" fontId="91" fillId="0" borderId="0" xfId="14" applyFont="1" applyFill="1" applyBorder="1" applyAlignment="1">
      <alignment horizontal="right" vertical="center" readingOrder="2"/>
    </xf>
    <xf numFmtId="165" fontId="93" fillId="0" borderId="0" xfId="0" applyNumberFormat="1" applyFont="1" applyAlignment="1">
      <alignment horizontal="center" vertical="center"/>
    </xf>
    <xf numFmtId="9" fontId="91" fillId="0" borderId="0" xfId="14" applyFont="1" applyBorder="1" applyAlignment="1">
      <alignment horizontal="right" vertical="center" readingOrder="2"/>
    </xf>
    <xf numFmtId="9" fontId="57" fillId="0" borderId="0" xfId="14" applyFont="1" applyBorder="1" applyAlignment="1">
      <alignment vertical="center" readingOrder="2"/>
    </xf>
    <xf numFmtId="1" fontId="57" fillId="0" borderId="0" xfId="14" applyNumberFormat="1" applyFont="1" applyBorder="1" applyAlignment="1">
      <alignment vertical="center" readingOrder="2"/>
    </xf>
    <xf numFmtId="0" fontId="57" fillId="0" borderId="10" xfId="0" applyFont="1" applyBorder="1" applyAlignment="1">
      <alignment horizontal="center" vertical="top" wrapText="1"/>
    </xf>
    <xf numFmtId="0" fontId="85" fillId="0" borderId="12" xfId="0" applyFont="1" applyBorder="1" applyAlignment="1">
      <alignment horizontal="left" vertical="center"/>
    </xf>
    <xf numFmtId="0" fontId="78" fillId="0" borderId="0" xfId="0" applyFont="1" applyAlignment="1">
      <alignment horizontal="left" vertical="top" wrapText="1"/>
    </xf>
    <xf numFmtId="3" fontId="98" fillId="0" borderId="2" xfId="11" applyNumberFormat="1" applyFont="1" applyBorder="1" applyAlignment="1">
      <alignment vertical="center"/>
    </xf>
    <xf numFmtId="169" fontId="114" fillId="0" borderId="2" xfId="1" applyNumberFormat="1" applyFont="1" applyFill="1" applyBorder="1" applyAlignment="1">
      <alignment vertical="center"/>
    </xf>
    <xf numFmtId="0" fontId="44" fillId="0" borderId="31" xfId="0" applyFont="1" applyBorder="1"/>
    <xf numFmtId="0" fontId="53" fillId="0" borderId="12" xfId="0" applyFont="1" applyBorder="1" applyAlignment="1">
      <alignment horizontal="center" vertical="center"/>
    </xf>
    <xf numFmtId="166" fontId="53" fillId="0" borderId="12" xfId="0" applyNumberFormat="1" applyFont="1" applyBorder="1" applyAlignment="1">
      <alignment horizontal="center" vertical="center" wrapText="1"/>
    </xf>
    <xf numFmtId="14" fontId="53" fillId="0" borderId="12" xfId="0" applyNumberFormat="1" applyFont="1" applyBorder="1" applyAlignment="1">
      <alignment horizontal="center" vertical="center"/>
    </xf>
    <xf numFmtId="0" fontId="43" fillId="0" borderId="31" xfId="0" applyFont="1" applyBorder="1" applyAlignment="1">
      <alignment horizontal="center" vertical="center" wrapText="1"/>
    </xf>
    <xf numFmtId="169" fontId="57" fillId="0" borderId="0" xfId="0" applyNumberFormat="1" applyFont="1" applyAlignment="1">
      <alignment horizontal="right" vertical="center"/>
    </xf>
    <xf numFmtId="17" fontId="57" fillId="0" borderId="11" xfId="0" quotePrefix="1" applyNumberFormat="1" applyFont="1" applyBorder="1" applyAlignment="1">
      <alignment horizontal="center" vertical="center" wrapText="1"/>
    </xf>
    <xf numFmtId="0" fontId="88" fillId="0" borderId="31" xfId="0" applyFont="1" applyBorder="1" applyAlignment="1">
      <alignment horizontal="left" vertical="center"/>
    </xf>
    <xf numFmtId="3" fontId="57" fillId="0" borderId="31" xfId="0" applyNumberFormat="1" applyFont="1" applyBorder="1" applyAlignment="1">
      <alignment vertical="center"/>
    </xf>
    <xf numFmtId="169" fontId="57" fillId="0" borderId="2" xfId="0" applyNumberFormat="1" applyFont="1" applyBorder="1" applyAlignment="1">
      <alignment horizontal="right" vertical="top" wrapText="1"/>
    </xf>
    <xf numFmtId="0" fontId="88" fillId="0" borderId="2" xfId="0" applyFont="1" applyBorder="1" applyAlignment="1">
      <alignment horizontal="left" vertical="center"/>
    </xf>
    <xf numFmtId="3" fontId="57" fillId="0" borderId="30" xfId="0" applyNumberFormat="1" applyFont="1" applyBorder="1" applyAlignment="1">
      <alignment horizontal="right" vertical="center"/>
    </xf>
    <xf numFmtId="3" fontId="57" fillId="0" borderId="33" xfId="0" applyNumberFormat="1" applyFont="1" applyBorder="1"/>
    <xf numFmtId="0" fontId="57" fillId="0" borderId="33" xfId="0" applyFont="1" applyBorder="1"/>
    <xf numFmtId="0" fontId="0" fillId="0" borderId="33" xfId="0" applyBorder="1"/>
    <xf numFmtId="3" fontId="106" fillId="0" borderId="28" xfId="0" applyNumberFormat="1" applyFont="1" applyBorder="1" applyAlignment="1">
      <alignment horizontal="right" wrapText="1"/>
    </xf>
    <xf numFmtId="169" fontId="85" fillId="0" borderId="2" xfId="0" applyNumberFormat="1" applyFont="1" applyBorder="1"/>
    <xf numFmtId="169" fontId="57" fillId="0" borderId="2" xfId="0" applyNumberFormat="1" applyFont="1" applyBorder="1"/>
    <xf numFmtId="169" fontId="57" fillId="0" borderId="0" xfId="0" quotePrefix="1" applyNumberFormat="1" applyFont="1" applyAlignment="1">
      <alignment horizontal="right" vertical="center" wrapText="1"/>
    </xf>
    <xf numFmtId="17" fontId="57" fillId="0" borderId="0" xfId="0" quotePrefix="1" applyNumberFormat="1" applyFont="1" applyAlignment="1">
      <alignment horizontal="right" vertical="center" wrapText="1"/>
    </xf>
    <xf numFmtId="0" fontId="88" fillId="0" borderId="0" xfId="0" applyFont="1" applyAlignment="1">
      <alignment horizontal="left" vertical="center"/>
    </xf>
    <xf numFmtId="0" fontId="95" fillId="0" borderId="0" xfId="0" applyFont="1"/>
    <xf numFmtId="37" fontId="57" fillId="0" borderId="0" xfId="0" applyNumberFormat="1" applyFont="1"/>
    <xf numFmtId="0" fontId="85" fillId="0" borderId="12" xfId="78" applyFont="1" applyBorder="1" applyAlignment="1">
      <alignment horizontal="left"/>
    </xf>
    <xf numFmtId="17" fontId="57" fillId="0" borderId="13" xfId="78" quotePrefix="1" applyNumberFormat="1" applyFont="1" applyBorder="1" applyAlignment="1">
      <alignment horizontal="center" vertical="center" wrapText="1"/>
    </xf>
    <xf numFmtId="17" fontId="57" fillId="0" borderId="14" xfId="78" quotePrefix="1" applyNumberFormat="1" applyFont="1" applyBorder="1" applyAlignment="1">
      <alignment horizontal="center" vertical="center" wrapText="1"/>
    </xf>
    <xf numFmtId="0" fontId="57" fillId="0" borderId="12" xfId="78" applyFont="1" applyBorder="1" applyAlignment="1">
      <alignment horizontal="center" vertical="top" wrapText="1"/>
    </xf>
    <xf numFmtId="0" fontId="85" fillId="0" borderId="10" xfId="78" applyFont="1" applyBorder="1" applyAlignment="1">
      <alignment horizontal="left"/>
    </xf>
    <xf numFmtId="0" fontId="57" fillId="0" borderId="2" xfId="78" applyFont="1" applyBorder="1" applyAlignment="1">
      <alignment horizontal="center" vertical="top" wrapText="1"/>
    </xf>
    <xf numFmtId="0" fontId="85" fillId="0" borderId="2" xfId="78" applyFont="1" applyBorder="1"/>
    <xf numFmtId="3" fontId="57" fillId="0" borderId="4" xfId="1" applyNumberFormat="1" applyFont="1" applyFill="1" applyBorder="1" applyAlignment="1">
      <alignment readingOrder="2"/>
    </xf>
    <xf numFmtId="3" fontId="57" fillId="0" borderId="0" xfId="1" applyNumberFormat="1" applyFont="1" applyFill="1" applyBorder="1" applyAlignment="1">
      <alignment horizontal="right" readingOrder="2"/>
    </xf>
    <xf numFmtId="3" fontId="57" fillId="0" borderId="0" xfId="1" applyNumberFormat="1" applyFont="1" applyBorder="1" applyAlignment="1">
      <alignment readingOrder="2"/>
    </xf>
    <xf numFmtId="3" fontId="57" fillId="0" borderId="0" xfId="1" applyNumberFormat="1" applyFont="1" applyFill="1" applyBorder="1" applyAlignment="1">
      <alignment readingOrder="2"/>
    </xf>
    <xf numFmtId="3" fontId="57" fillId="0" borderId="6" xfId="1" applyNumberFormat="1" applyFont="1" applyBorder="1" applyAlignment="1">
      <alignment readingOrder="2"/>
    </xf>
    <xf numFmtId="3" fontId="57" fillId="0" borderId="2" xfId="1" applyNumberFormat="1" applyFont="1" applyBorder="1" applyAlignment="1">
      <alignment readingOrder="2"/>
    </xf>
    <xf numFmtId="0" fontId="91" fillId="0" borderId="2" xfId="1959" applyFont="1" applyBorder="1" applyAlignment="1">
      <alignment horizontal="left" indent="1"/>
    </xf>
    <xf numFmtId="169" fontId="57" fillId="0" borderId="4" xfId="1" applyNumberFormat="1" applyFont="1" applyBorder="1"/>
    <xf numFmtId="169" fontId="57" fillId="0" borderId="0" xfId="1" applyNumberFormat="1" applyFont="1" applyBorder="1"/>
    <xf numFmtId="169" fontId="57" fillId="0" borderId="0" xfId="1" applyNumberFormat="1" applyFont="1" applyFill="1" applyBorder="1"/>
    <xf numFmtId="169" fontId="57" fillId="0" borderId="0" xfId="1" applyNumberFormat="1" applyFont="1" applyFill="1" applyBorder="1" applyAlignment="1">
      <alignment readingOrder="2"/>
    </xf>
    <xf numFmtId="3" fontId="57" fillId="0" borderId="0" xfId="1" applyNumberFormat="1" applyFont="1" applyFill="1" applyBorder="1" applyAlignment="1"/>
    <xf numFmtId="169" fontId="57" fillId="0" borderId="0" xfId="1" applyNumberFormat="1" applyFont="1"/>
    <xf numFmtId="169" fontId="57" fillId="0" borderId="0" xfId="1" applyNumberFormat="1" applyFont="1" applyFill="1"/>
    <xf numFmtId="0" fontId="57" fillId="0" borderId="2" xfId="78" applyFont="1" applyBorder="1" applyAlignment="1">
      <alignment horizontal="left" indent="1"/>
    </xf>
    <xf numFmtId="169" fontId="57" fillId="0" borderId="0" xfId="1" applyNumberFormat="1" applyFont="1" applyFill="1" applyBorder="1" applyAlignment="1">
      <alignment horizontal="right" readingOrder="2"/>
    </xf>
    <xf numFmtId="0" fontId="57" fillId="0" borderId="2" xfId="78" applyFont="1" applyBorder="1" applyAlignment="1">
      <alignment horizontal="left" vertical="center" wrapText="1" indent="1"/>
    </xf>
    <xf numFmtId="169" fontId="57" fillId="0" borderId="0" xfId="1" applyNumberFormat="1" applyFont="1" applyBorder="1" applyAlignment="1"/>
    <xf numFmtId="169" fontId="57" fillId="0" borderId="0" xfId="1" applyNumberFormat="1" applyFont="1" applyFill="1" applyBorder="1" applyAlignment="1"/>
    <xf numFmtId="0" fontId="88" fillId="0" borderId="30" xfId="78" applyFont="1" applyBorder="1" applyAlignment="1">
      <alignment horizontal="left" wrapText="1" indent="1"/>
    </xf>
    <xf numFmtId="169" fontId="88" fillId="0" borderId="30" xfId="1" quotePrefix="1" applyNumberFormat="1" applyFont="1" applyBorder="1" applyAlignment="1">
      <alignment readingOrder="2"/>
    </xf>
    <xf numFmtId="169" fontId="88" fillId="0" borderId="36" xfId="1" quotePrefix="1" applyNumberFormat="1" applyFont="1" applyBorder="1" applyAlignment="1">
      <alignment readingOrder="2"/>
    </xf>
    <xf numFmtId="169" fontId="88" fillId="0" borderId="31" xfId="1" applyNumberFormat="1" applyFont="1" applyBorder="1" applyAlignment="1">
      <alignment readingOrder="2"/>
    </xf>
    <xf numFmtId="0" fontId="88" fillId="0" borderId="0" xfId="78" applyFont="1" applyAlignment="1">
      <alignment horizontal="left" wrapText="1" indent="1"/>
    </xf>
    <xf numFmtId="169" fontId="88" fillId="0" borderId="0" xfId="1" quotePrefix="1" applyNumberFormat="1" applyFont="1" applyBorder="1" applyAlignment="1">
      <alignment readingOrder="2"/>
    </xf>
    <xf numFmtId="169" fontId="88" fillId="0" borderId="0" xfId="1" quotePrefix="1" applyNumberFormat="1" applyFont="1" applyFill="1" applyBorder="1" applyAlignment="1">
      <alignment readingOrder="2"/>
    </xf>
    <xf numFmtId="169" fontId="88" fillId="0" borderId="0" xfId="1" applyNumberFormat="1" applyFont="1" applyBorder="1" applyAlignment="1">
      <alignment readingOrder="2"/>
    </xf>
    <xf numFmtId="0" fontId="95" fillId="0" borderId="0" xfId="78" applyFont="1"/>
    <xf numFmtId="37" fontId="57" fillId="0" borderId="0" xfId="78" applyNumberFormat="1" applyFont="1"/>
    <xf numFmtId="0" fontId="118" fillId="0" borderId="0" xfId="78" applyFont="1"/>
    <xf numFmtId="0" fontId="0" fillId="0" borderId="12" xfId="0" applyBorder="1" applyAlignment="1">
      <alignment horizontal="right" vertical="top"/>
    </xf>
    <xf numFmtId="169" fontId="85" fillId="0" borderId="0" xfId="1" applyNumberFormat="1" applyFont="1" applyBorder="1" applyAlignment="1">
      <alignment vertical="top"/>
    </xf>
    <xf numFmtId="3" fontId="57" fillId="0" borderId="36" xfId="0" applyNumberFormat="1" applyFont="1" applyBorder="1" applyAlignment="1">
      <alignment horizontal="right" vertical="top" readingOrder="1"/>
    </xf>
    <xf numFmtId="3" fontId="88" fillId="0" borderId="31" xfId="11" applyNumberFormat="1" applyFont="1" applyBorder="1" applyAlignment="1">
      <alignment horizontal="center" vertical="center"/>
    </xf>
    <xf numFmtId="0" fontId="0" fillId="0" borderId="10" xfId="0" applyBorder="1" applyAlignment="1">
      <alignment vertical="center"/>
    </xf>
    <xf numFmtId="0" fontId="88" fillId="0" borderId="2" xfId="0" applyFont="1" applyBorder="1" applyAlignment="1">
      <alignment horizontal="center" vertical="center"/>
    </xf>
    <xf numFmtId="0" fontId="88" fillId="0" borderId="10" xfId="0" applyFont="1" applyBorder="1" applyAlignment="1">
      <alignment horizontal="center" vertical="center"/>
    </xf>
    <xf numFmtId="0" fontId="57" fillId="0" borderId="2" xfId="0" applyFont="1" applyBorder="1" applyAlignment="1">
      <alignment vertical="center"/>
    </xf>
    <xf numFmtId="169" fontId="57" fillId="0" borderId="30" xfId="0" quotePrefix="1" applyNumberFormat="1" applyFont="1" applyBorder="1" applyAlignment="1">
      <alignment horizontal="right" vertical="center"/>
    </xf>
    <xf numFmtId="169" fontId="57" fillId="0" borderId="36" xfId="0" quotePrefix="1" applyNumberFormat="1" applyFont="1" applyBorder="1" applyAlignment="1">
      <alignment horizontal="right" vertical="center"/>
    </xf>
    <xf numFmtId="169" fontId="57" fillId="0" borderId="4" xfId="0" quotePrefix="1" applyNumberFormat="1" applyFont="1" applyBorder="1" applyAlignment="1">
      <alignment horizontal="right" vertical="center"/>
    </xf>
    <xf numFmtId="169" fontId="57" fillId="0" borderId="0" xfId="0" quotePrefix="1" applyNumberFormat="1" applyFont="1" applyAlignment="1">
      <alignment horizontal="right" vertical="center"/>
    </xf>
    <xf numFmtId="3" fontId="57" fillId="0" borderId="6" xfId="0" applyNumberFormat="1" applyFont="1" applyBorder="1" applyAlignment="1">
      <alignment horizontal="right" vertical="center"/>
    </xf>
    <xf numFmtId="0" fontId="57" fillId="0" borderId="2" xfId="11" applyFont="1" applyBorder="1" applyAlignment="1">
      <alignment horizontal="left" vertical="center" indent="1"/>
    </xf>
    <xf numFmtId="3" fontId="91" fillId="0" borderId="2" xfId="12" applyNumberFormat="1" applyFont="1" applyBorder="1"/>
    <xf numFmtId="3" fontId="57" fillId="0" borderId="2" xfId="0" applyNumberFormat="1" applyFont="1" applyBorder="1"/>
    <xf numFmtId="169" fontId="57" fillId="0" borderId="2" xfId="0" applyNumberFormat="1" applyFont="1" applyBorder="1" applyAlignment="1">
      <alignment wrapText="1"/>
    </xf>
    <xf numFmtId="169" fontId="91" fillId="0" borderId="6" xfId="0" applyNumberFormat="1" applyFont="1" applyBorder="1"/>
    <xf numFmtId="3" fontId="57" fillId="0" borderId="2" xfId="0" applyNumberFormat="1" applyFont="1" applyBorder="1" applyAlignment="1">
      <alignment wrapText="1"/>
    </xf>
    <xf numFmtId="0" fontId="57" fillId="0" borderId="2" xfId="0" applyFont="1" applyBorder="1" applyAlignment="1">
      <alignment horizontal="right"/>
    </xf>
    <xf numFmtId="0" fontId="57" fillId="0" borderId="31" xfId="0" applyFont="1" applyBorder="1" applyAlignment="1">
      <alignment horizontal="left"/>
    </xf>
    <xf numFmtId="169" fontId="57" fillId="0" borderId="30" xfId="0" applyNumberFormat="1" applyFont="1" applyBorder="1"/>
    <xf numFmtId="169" fontId="57" fillId="0" borderId="36" xfId="0" applyNumberFormat="1" applyFont="1" applyBorder="1"/>
    <xf numFmtId="169" fontId="57" fillId="0" borderId="31" xfId="0" applyNumberFormat="1" applyFont="1" applyBorder="1"/>
    <xf numFmtId="3" fontId="57" fillId="0" borderId="31" xfId="0" applyNumberFormat="1" applyFont="1" applyBorder="1"/>
    <xf numFmtId="4" fontId="57" fillId="0" borderId="0" xfId="0" applyNumberFormat="1" applyFont="1"/>
    <xf numFmtId="0" fontId="47" fillId="0" borderId="0" xfId="78" applyFont="1"/>
    <xf numFmtId="0" fontId="47" fillId="0" borderId="12" xfId="78" applyFont="1" applyBorder="1" applyAlignment="1">
      <alignment horizontal="center"/>
    </xf>
    <xf numFmtId="0" fontId="47" fillId="0" borderId="12" xfId="78" applyFont="1" applyBorder="1" applyAlignment="1">
      <alignment horizontal="center" wrapText="1"/>
    </xf>
    <xf numFmtId="0" fontId="85" fillId="0" borderId="10" xfId="78" applyFont="1" applyBorder="1" applyAlignment="1">
      <alignment vertical="center"/>
    </xf>
    <xf numFmtId="0" fontId="57" fillId="0" borderId="10" xfId="78" applyFont="1" applyBorder="1"/>
    <xf numFmtId="169" fontId="57" fillId="0" borderId="2" xfId="78" applyNumberFormat="1" applyFont="1" applyBorder="1"/>
    <xf numFmtId="169" fontId="57" fillId="0" borderId="4" xfId="78" applyNumberFormat="1" applyFont="1" applyBorder="1"/>
    <xf numFmtId="0" fontId="57" fillId="0" borderId="31" xfId="78" applyFont="1" applyBorder="1"/>
    <xf numFmtId="0" fontId="85" fillId="0" borderId="12" xfId="78" applyFont="1" applyBorder="1"/>
    <xf numFmtId="169" fontId="85" fillId="0" borderId="12" xfId="78" applyNumberFormat="1" applyFont="1" applyBorder="1"/>
    <xf numFmtId="0" fontId="57" fillId="0" borderId="0" xfId="78" applyFont="1" applyAlignment="1">
      <alignment vertical="top"/>
    </xf>
    <xf numFmtId="0" fontId="85" fillId="0" borderId="10" xfId="0" applyFont="1" applyBorder="1" applyAlignment="1">
      <alignment horizontal="left" vertical="center"/>
    </xf>
    <xf numFmtId="0" fontId="57" fillId="0" borderId="2" xfId="0" applyFont="1" applyBorder="1" applyAlignment="1">
      <alignment horizontal="left" indent="1"/>
    </xf>
    <xf numFmtId="0" fontId="85" fillId="0" borderId="2" xfId="0" applyFont="1" applyBorder="1" applyAlignment="1">
      <alignment horizontal="left" vertical="center"/>
    </xf>
    <xf numFmtId="0" fontId="3" fillId="0" borderId="0" xfId="1972" applyAlignment="1">
      <alignment vertical="center"/>
    </xf>
    <xf numFmtId="0" fontId="3" fillId="0" borderId="0" xfId="1972"/>
    <xf numFmtId="3" fontId="104" fillId="0" borderId="10" xfId="1974" applyNumberFormat="1" applyFont="1" applyBorder="1" applyAlignment="1">
      <alignment horizontal="left" vertical="center" wrapText="1"/>
    </xf>
    <xf numFmtId="0" fontId="106" fillId="0" borderId="7" xfId="1976" applyFont="1" applyBorder="1"/>
    <xf numFmtId="0" fontId="106" fillId="0" borderId="9" xfId="1976" applyFont="1" applyBorder="1"/>
    <xf numFmtId="0" fontId="106" fillId="0" borderId="37" xfId="1976" applyFont="1" applyBorder="1"/>
    <xf numFmtId="0" fontId="106" fillId="0" borderId="0" xfId="1980" applyFont="1"/>
    <xf numFmtId="0" fontId="106" fillId="0" borderId="0" xfId="1981" applyFont="1"/>
    <xf numFmtId="0" fontId="104" fillId="0" borderId="0" xfId="1980" applyFont="1"/>
    <xf numFmtId="3" fontId="104" fillId="0" borderId="28" xfId="0" applyNumberFormat="1" applyFont="1" applyBorder="1"/>
    <xf numFmtId="3" fontId="104" fillId="0" borderId="40" xfId="0" applyNumberFormat="1" applyFont="1" applyBorder="1"/>
    <xf numFmtId="0" fontId="104" fillId="0" borderId="0" xfId="73" applyFont="1" applyAlignment="1">
      <alignment vertical="center" wrapText="1"/>
    </xf>
    <xf numFmtId="3" fontId="106" fillId="0" borderId="0" xfId="1973" applyNumberFormat="1" applyFont="1" applyAlignment="1">
      <alignment horizontal="right" wrapText="1"/>
    </xf>
    <xf numFmtId="3" fontId="80" fillId="0" borderId="0" xfId="1973" applyNumberFormat="1" applyFont="1" applyAlignment="1">
      <alignment horizontal="right" wrapText="1"/>
    </xf>
    <xf numFmtId="3" fontId="104" fillId="0" borderId="0" xfId="0" applyNumberFormat="1" applyFont="1" applyAlignment="1">
      <alignment horizontal="right" wrapText="1"/>
    </xf>
    <xf numFmtId="0" fontId="85" fillId="0" borderId="2" xfId="11" applyFont="1" applyBorder="1" applyAlignment="1">
      <alignment horizontal="left"/>
    </xf>
    <xf numFmtId="0" fontId="57" fillId="0" borderId="2" xfId="11" applyFont="1" applyBorder="1" applyAlignment="1">
      <alignment horizontal="left" indent="1"/>
    </xf>
    <xf numFmtId="3" fontId="57" fillId="0" borderId="4" xfId="11" applyNumberFormat="1" applyFont="1" applyBorder="1" applyAlignment="1">
      <alignment horizontal="right"/>
    </xf>
    <xf numFmtId="3" fontId="97" fillId="0" borderId="2" xfId="11" applyNumberFormat="1" applyFont="1" applyBorder="1" applyAlignment="1">
      <alignment horizontal="right"/>
    </xf>
    <xf numFmtId="3" fontId="57" fillId="0" borderId="2" xfId="11" applyNumberFormat="1" applyFont="1" applyBorder="1" applyAlignment="1">
      <alignment horizontal="right"/>
    </xf>
    <xf numFmtId="3" fontId="57" fillId="0" borderId="0" xfId="11" applyNumberFormat="1" applyFont="1" applyAlignment="1">
      <alignment horizontal="right"/>
    </xf>
    <xf numFmtId="169" fontId="57" fillId="0" borderId="0" xfId="78" applyNumberFormat="1" applyFont="1"/>
    <xf numFmtId="169" fontId="57" fillId="0" borderId="0" xfId="11" applyNumberFormat="1" applyFont="1" applyAlignment="1">
      <alignment horizontal="right"/>
    </xf>
    <xf numFmtId="169" fontId="114" fillId="0" borderId="2" xfId="1" applyNumberFormat="1" applyFont="1" applyFill="1" applyBorder="1" applyAlignment="1"/>
    <xf numFmtId="3" fontId="57" fillId="0" borderId="2" xfId="1" applyNumberFormat="1" applyFont="1" applyFill="1" applyBorder="1" applyAlignment="1">
      <alignment horizontal="right" readingOrder="2"/>
    </xf>
    <xf numFmtId="169" fontId="97" fillId="0" borderId="2" xfId="1" applyNumberFormat="1" applyFont="1" applyFill="1" applyBorder="1" applyAlignment="1">
      <alignment horizontal="right" readingOrder="2"/>
    </xf>
    <xf numFmtId="3" fontId="57" fillId="0" borderId="0" xfId="11" applyNumberFormat="1" applyFont="1" applyAlignment="1">
      <alignment horizontal="right" readingOrder="2"/>
    </xf>
    <xf numFmtId="165" fontId="89" fillId="0" borderId="2" xfId="1" applyNumberFormat="1" applyFont="1" applyFill="1" applyBorder="1" applyAlignment="1"/>
    <xf numFmtId="169" fontId="99" fillId="0" borderId="31" xfId="1" applyNumberFormat="1" applyFont="1" applyFill="1" applyBorder="1" applyAlignment="1"/>
    <xf numFmtId="169" fontId="57" fillId="0" borderId="36" xfId="0" quotePrefix="1" applyNumberFormat="1" applyFont="1" applyBorder="1" applyAlignment="1">
      <alignment horizontal="right" vertical="center" wrapText="1"/>
    </xf>
    <xf numFmtId="9" fontId="57" fillId="0" borderId="0" xfId="14" applyFont="1" applyFill="1" applyAlignment="1"/>
    <xf numFmtId="176" fontId="57" fillId="0" borderId="0" xfId="0" applyNumberFormat="1" applyFont="1"/>
    <xf numFmtId="4" fontId="43" fillId="0" borderId="0" xfId="0" applyNumberFormat="1" applyFont="1" applyAlignment="1">
      <alignment horizontal="right" vertical="center"/>
    </xf>
    <xf numFmtId="0" fontId="43" fillId="0" borderId="0" xfId="0" applyFont="1" applyAlignment="1">
      <alignment horizontal="right" vertical="center"/>
    </xf>
    <xf numFmtId="169" fontId="96" fillId="0" borderId="0" xfId="0" applyNumberFormat="1" applyFont="1"/>
    <xf numFmtId="0" fontId="43" fillId="0" borderId="0" xfId="0" applyFont="1" applyAlignment="1">
      <alignment horizontal="center" vertical="center" wrapText="1"/>
    </xf>
    <xf numFmtId="0" fontId="104" fillId="0" borderId="4" xfId="73" applyFont="1" applyBorder="1" applyAlignment="1">
      <alignment horizontal="left" vertical="center" wrapText="1" indent="1"/>
    </xf>
    <xf numFmtId="0" fontId="104" fillId="0" borderId="30" xfId="73" applyFont="1" applyBorder="1" applyAlignment="1">
      <alignment horizontal="left" vertical="center" wrapText="1" indent="1"/>
    </xf>
    <xf numFmtId="3" fontId="104" fillId="0" borderId="4" xfId="1974" applyNumberFormat="1" applyFont="1" applyBorder="1" applyAlignment="1">
      <alignment horizontal="left" vertical="center" wrapText="1" indent="1"/>
    </xf>
    <xf numFmtId="3" fontId="104" fillId="0" borderId="4" xfId="1977" applyNumberFormat="1" applyFont="1" applyBorder="1" applyAlignment="1">
      <alignment horizontal="left" vertical="center" wrapText="1" indent="1"/>
    </xf>
    <xf numFmtId="0" fontId="104" fillId="0" borderId="38" xfId="73" applyFont="1" applyBorder="1" applyAlignment="1">
      <alignment horizontal="left" vertical="center" wrapText="1" indent="1"/>
    </xf>
    <xf numFmtId="0" fontId="57" fillId="0" borderId="2" xfId="11" applyFont="1" applyBorder="1" applyAlignment="1">
      <alignment horizontal="left"/>
    </xf>
    <xf numFmtId="3" fontId="98" fillId="0" borderId="4" xfId="11" applyNumberFormat="1" applyFont="1" applyBorder="1" applyAlignment="1">
      <alignment vertical="center"/>
    </xf>
    <xf numFmtId="3" fontId="3" fillId="0" borderId="0" xfId="1972" applyNumberFormat="1"/>
    <xf numFmtId="169" fontId="57" fillId="0" borderId="0" xfId="0" quotePrefix="1" applyNumberFormat="1" applyFont="1" applyAlignment="1">
      <alignment horizontal="center" vertical="center" wrapText="1"/>
    </xf>
    <xf numFmtId="169" fontId="96" fillId="0" borderId="36" xfId="0" applyNumberFormat="1" applyFont="1" applyBorder="1"/>
    <xf numFmtId="17" fontId="57" fillId="0" borderId="36" xfId="0" quotePrefix="1" applyNumberFormat="1" applyFont="1" applyBorder="1" applyAlignment="1">
      <alignment horizontal="center" vertical="center" wrapText="1"/>
    </xf>
    <xf numFmtId="17" fontId="57" fillId="0" borderId="35" xfId="0" quotePrefix="1" applyNumberFormat="1" applyFont="1" applyBorder="1" applyAlignment="1">
      <alignment horizontal="center" vertical="center" wrapText="1"/>
    </xf>
    <xf numFmtId="169" fontId="57" fillId="0" borderId="31" xfId="0" applyNumberFormat="1" applyFont="1" applyBorder="1" applyAlignment="1">
      <alignment horizontal="right" vertical="top"/>
    </xf>
    <xf numFmtId="0" fontId="43" fillId="0" borderId="31" xfId="0" applyFont="1" applyBorder="1" applyAlignment="1">
      <alignment horizontal="left" indent="1"/>
    </xf>
    <xf numFmtId="0" fontId="85" fillId="0" borderId="2" xfId="0" applyFont="1" applyBorder="1" applyAlignment="1">
      <alignment horizontal="left" vertical="center" indent="2"/>
    </xf>
    <xf numFmtId="37" fontId="53" fillId="0" borderId="0" xfId="1" applyNumberFormat="1" applyFont="1" applyAlignment="1">
      <alignment vertical="top"/>
    </xf>
    <xf numFmtId="0" fontId="43" fillId="0" borderId="0" xfId="0" applyFont="1" applyAlignment="1">
      <alignment horizontal="left" vertical="center" wrapText="1"/>
    </xf>
    <xf numFmtId="4" fontId="43" fillId="0" borderId="0" xfId="0" applyNumberFormat="1" applyFont="1" applyAlignment="1">
      <alignment horizontal="left" vertical="center" wrapText="1"/>
    </xf>
    <xf numFmtId="169" fontId="115" fillId="0" borderId="0" xfId="0" applyNumberFormat="1" applyFont="1"/>
    <xf numFmtId="0" fontId="53" fillId="0" borderId="0" xfId="0" applyFont="1" applyAlignment="1">
      <alignment horizontal="center" vertical="center" wrapText="1"/>
    </xf>
    <xf numFmtId="0" fontId="96" fillId="0" borderId="2" xfId="0" applyFont="1" applyBorder="1" applyAlignment="1">
      <alignment horizontal="left" indent="1"/>
    </xf>
    <xf numFmtId="169" fontId="57" fillId="0" borderId="2" xfId="11" applyNumberFormat="1" applyFont="1" applyBorder="1" applyAlignment="1">
      <alignment horizontal="right"/>
    </xf>
    <xf numFmtId="3" fontId="57" fillId="0" borderId="2" xfId="11" applyNumberFormat="1" applyFont="1" applyBorder="1" applyAlignment="1">
      <alignment horizontal="right" readingOrder="2"/>
    </xf>
    <xf numFmtId="0" fontId="57" fillId="0" borderId="2" xfId="78" applyFont="1" applyBorder="1" applyAlignment="1">
      <alignment horizontal="right"/>
    </xf>
    <xf numFmtId="169" fontId="99" fillId="0" borderId="2" xfId="78" applyNumberFormat="1" applyFont="1" applyBorder="1" applyAlignment="1">
      <alignment horizontal="right"/>
    </xf>
    <xf numFmtId="169" fontId="97" fillId="0" borderId="2" xfId="78" applyNumberFormat="1" applyFont="1" applyBorder="1" applyAlignment="1">
      <alignment horizontal="right"/>
    </xf>
    <xf numFmtId="0" fontId="57" fillId="0" borderId="0" xfId="78" applyFont="1" applyAlignment="1">
      <alignment vertical="center"/>
    </xf>
    <xf numFmtId="0" fontId="53" fillId="0" borderId="0" xfId="0" applyFont="1" applyAlignment="1">
      <alignment horizontal="right" vertical="center"/>
    </xf>
    <xf numFmtId="4" fontId="0" fillId="0" borderId="0" xfId="0" applyNumberFormat="1" applyAlignment="1">
      <alignment horizontal="right" vertical="center"/>
    </xf>
    <xf numFmtId="0" fontId="0" fillId="0" borderId="0" xfId="0" applyAlignment="1">
      <alignment horizontal="right" vertical="center"/>
    </xf>
    <xf numFmtId="3" fontId="91" fillId="0" borderId="36" xfId="0" applyNumberFormat="1" applyFont="1" applyBorder="1"/>
    <xf numFmtId="3" fontId="57" fillId="0" borderId="35" xfId="1" applyNumberFormat="1" applyFont="1" applyBorder="1"/>
    <xf numFmtId="169" fontId="43" fillId="0" borderId="0" xfId="0" applyNumberFormat="1" applyFont="1" applyAlignment="1">
      <alignment vertical="top"/>
    </xf>
    <xf numFmtId="1" fontId="120" fillId="0" borderId="43" xfId="78" applyNumberFormat="1" applyFont="1" applyBorder="1" applyAlignment="1">
      <alignment horizontal="right" shrinkToFit="1"/>
    </xf>
    <xf numFmtId="169" fontId="57" fillId="0" borderId="0" xfId="0" quotePrefix="1" applyNumberFormat="1" applyFont="1"/>
    <xf numFmtId="49" fontId="87" fillId="0" borderId="0" xfId="0" applyNumberFormat="1" applyFont="1" applyAlignment="1">
      <alignment horizontal="center" vertical="center" wrapText="1"/>
    </xf>
    <xf numFmtId="169" fontId="57" fillId="0" borderId="6" xfId="10" applyNumberFormat="1" applyFont="1" applyBorder="1" applyAlignment="1" applyProtection="1">
      <alignment horizontal="right"/>
    </xf>
    <xf numFmtId="3" fontId="97" fillId="0" borderId="2" xfId="78" applyNumberFormat="1" applyFont="1" applyBorder="1" applyAlignment="1">
      <alignment horizontal="right"/>
    </xf>
    <xf numFmtId="166" fontId="53" fillId="0" borderId="0" xfId="0" applyNumberFormat="1" applyFont="1" applyAlignment="1">
      <alignment horizontal="right" vertical="center"/>
    </xf>
    <xf numFmtId="166" fontId="53" fillId="0" borderId="11" xfId="0" applyNumberFormat="1" applyFont="1" applyBorder="1" applyAlignment="1">
      <alignment horizontal="right" vertical="center"/>
    </xf>
    <xf numFmtId="166" fontId="53" fillId="0" borderId="13" xfId="0" applyNumberFormat="1" applyFont="1" applyBorder="1" applyAlignment="1">
      <alignment horizontal="right" vertical="center"/>
    </xf>
    <xf numFmtId="166" fontId="53" fillId="0" borderId="14" xfId="0" applyNumberFormat="1" applyFont="1" applyBorder="1" applyAlignment="1">
      <alignment horizontal="right" vertical="center"/>
    </xf>
    <xf numFmtId="14" fontId="43" fillId="0" borderId="12" xfId="0" applyNumberFormat="1" applyFont="1" applyBorder="1" applyAlignment="1">
      <alignment horizontal="center" vertical="center" wrapText="1"/>
    </xf>
    <xf numFmtId="3" fontId="57" fillId="0" borderId="2" xfId="11" applyNumberFormat="1" applyFont="1" applyBorder="1"/>
    <xf numFmtId="14" fontId="57" fillId="0" borderId="0" xfId="0" applyNumberFormat="1" applyFont="1" applyAlignment="1">
      <alignment horizontal="right" vertical="top"/>
    </xf>
    <xf numFmtId="3" fontId="57" fillId="0" borderId="2" xfId="10" applyNumberFormat="1" applyFont="1" applyBorder="1" applyAlignment="1" applyProtection="1">
      <alignment vertical="top"/>
    </xf>
    <xf numFmtId="0" fontId="57" fillId="0" borderId="2" xfId="10" applyFont="1" applyBorder="1" applyAlignment="1" applyProtection="1">
      <alignment vertical="top"/>
    </xf>
    <xf numFmtId="0" fontId="57" fillId="0" borderId="31" xfId="11" applyFont="1" applyBorder="1"/>
    <xf numFmtId="0" fontId="57" fillId="0" borderId="12" xfId="11" applyFont="1" applyBorder="1"/>
    <xf numFmtId="0" fontId="57" fillId="0" borderId="2" xfId="11" applyFont="1" applyBorder="1"/>
    <xf numFmtId="3" fontId="57" fillId="0" borderId="0" xfId="11" applyNumberFormat="1" applyFont="1"/>
    <xf numFmtId="3" fontId="57" fillId="0" borderId="10" xfId="11" applyNumberFormat="1" applyFont="1" applyBorder="1"/>
    <xf numFmtId="3" fontId="89" fillId="0" borderId="10" xfId="11" applyNumberFormat="1" applyFont="1" applyBorder="1"/>
    <xf numFmtId="3" fontId="89" fillId="0" borderId="2" xfId="11" applyNumberFormat="1" applyFont="1" applyBorder="1"/>
    <xf numFmtId="3" fontId="97" fillId="0" borderId="2" xfId="11" applyNumberFormat="1" applyFont="1" applyBorder="1"/>
    <xf numFmtId="169" fontId="97" fillId="0" borderId="2" xfId="78" applyNumberFormat="1" applyFont="1" applyBorder="1"/>
    <xf numFmtId="0" fontId="97" fillId="0" borderId="2" xfId="78" applyFont="1" applyBorder="1"/>
    <xf numFmtId="3" fontId="97" fillId="0" borderId="2" xfId="78" applyNumberFormat="1" applyFont="1" applyBorder="1"/>
    <xf numFmtId="3" fontId="98" fillId="0" borderId="2" xfId="11" applyNumberFormat="1" applyFont="1" applyBorder="1"/>
    <xf numFmtId="3" fontId="98" fillId="0" borderId="0" xfId="11" applyNumberFormat="1" applyFont="1"/>
    <xf numFmtId="3" fontId="99" fillId="0" borderId="2" xfId="11" applyNumberFormat="1" applyFont="1" applyBorder="1"/>
    <xf numFmtId="169" fontId="99" fillId="0" borderId="2" xfId="78" applyNumberFormat="1" applyFont="1" applyBorder="1"/>
    <xf numFmtId="3" fontId="99" fillId="0" borderId="2" xfId="78" applyNumberFormat="1" applyFont="1" applyBorder="1"/>
    <xf numFmtId="169" fontId="89" fillId="0" borderId="2" xfId="78" applyNumberFormat="1" applyFont="1" applyBorder="1"/>
    <xf numFmtId="169" fontId="57" fillId="0" borderId="0" xfId="11" applyNumberFormat="1" applyFont="1"/>
    <xf numFmtId="169" fontId="57" fillId="0" borderId="2" xfId="11" applyNumberFormat="1" applyFont="1" applyBorder="1"/>
    <xf numFmtId="0" fontId="57" fillId="0" borderId="0" xfId="11" applyFont="1" applyAlignment="1">
      <alignment horizontal="right"/>
    </xf>
    <xf numFmtId="0" fontId="121" fillId="0" borderId="2" xfId="78" applyFont="1" applyBorder="1"/>
    <xf numFmtId="3" fontId="98" fillId="0" borderId="0" xfId="11" applyNumberFormat="1" applyFont="1" applyAlignment="1">
      <alignment vertical="center"/>
    </xf>
    <xf numFmtId="0" fontId="85" fillId="0" borderId="2" xfId="11" applyFont="1" applyBorder="1"/>
    <xf numFmtId="1" fontId="89" fillId="0" borderId="2" xfId="11" applyNumberFormat="1" applyFont="1" applyBorder="1"/>
    <xf numFmtId="3" fontId="98" fillId="0" borderId="4" xfId="11" applyNumberFormat="1" applyFont="1" applyBorder="1"/>
    <xf numFmtId="177" fontId="57" fillId="0" borderId="0" xfId="78" applyNumberFormat="1" applyFont="1"/>
    <xf numFmtId="0" fontId="85" fillId="0" borderId="31" xfId="11" applyFont="1" applyBorder="1"/>
    <xf numFmtId="3" fontId="98" fillId="0" borderId="31" xfId="11" applyNumberFormat="1" applyFont="1" applyBorder="1"/>
    <xf numFmtId="3" fontId="98" fillId="0" borderId="36" xfId="11" applyNumberFormat="1" applyFont="1" applyBorder="1"/>
    <xf numFmtId="169" fontId="99" fillId="0" borderId="31" xfId="78" applyNumberFormat="1" applyFont="1" applyBorder="1"/>
    <xf numFmtId="3" fontId="57" fillId="0" borderId="31" xfId="0" applyNumberFormat="1" applyFont="1" applyBorder="1" applyAlignment="1">
      <alignment horizontal="right"/>
    </xf>
    <xf numFmtId="169" fontId="57" fillId="0" borderId="4" xfId="0" applyNumberFormat="1" applyFont="1" applyBorder="1" applyAlignment="1">
      <alignment wrapText="1"/>
    </xf>
    <xf numFmtId="3" fontId="57" fillId="0" borderId="4" xfId="0" applyNumberFormat="1" applyFont="1" applyBorder="1" applyAlignment="1">
      <alignment wrapText="1"/>
    </xf>
    <xf numFmtId="3" fontId="57" fillId="0" borderId="4" xfId="10" applyNumberFormat="1" applyFont="1" applyFill="1" applyBorder="1" applyAlignment="1" applyProtection="1">
      <alignment horizontal="right"/>
    </xf>
    <xf numFmtId="169" fontId="88" fillId="0" borderId="10" xfId="0" applyNumberFormat="1" applyFont="1" applyBorder="1" applyAlignment="1">
      <alignment horizontal="right"/>
    </xf>
    <xf numFmtId="166" fontId="53" fillId="0" borderId="0" xfId="0" applyNumberFormat="1" applyFont="1" applyAlignment="1">
      <alignment horizontal="center" vertical="center"/>
    </xf>
    <xf numFmtId="0" fontId="57" fillId="0" borderId="32" xfId="0" applyFont="1" applyBorder="1" applyAlignment="1">
      <alignment horizontal="left" vertical="center" wrapText="1"/>
    </xf>
    <xf numFmtId="0" fontId="57" fillId="0" borderId="32" xfId="0" applyFont="1" applyBorder="1" applyAlignment="1">
      <alignment horizontal="right" vertical="center" wrapText="1"/>
    </xf>
    <xf numFmtId="3" fontId="57" fillId="0" borderId="32" xfId="0" applyNumberFormat="1" applyFont="1" applyBorder="1" applyAlignment="1">
      <alignment horizontal="right" vertical="center" wrapText="1"/>
    </xf>
    <xf numFmtId="0" fontId="85" fillId="0" borderId="0" xfId="0" applyFont="1" applyAlignment="1">
      <alignment horizontal="left" vertical="center" wrapText="1"/>
    </xf>
    <xf numFmtId="0" fontId="88" fillId="0" borderId="0" xfId="0" applyFont="1" applyAlignment="1">
      <alignment vertical="center"/>
    </xf>
    <xf numFmtId="0" fontId="88" fillId="0" borderId="44" xfId="0" applyFont="1" applyBorder="1" applyAlignment="1">
      <alignment horizontal="center" vertical="center" wrapText="1"/>
    </xf>
    <xf numFmtId="0" fontId="0" fillId="0" borderId="44" xfId="0" applyBorder="1"/>
    <xf numFmtId="169" fontId="53" fillId="0" borderId="0" xfId="0" applyNumberFormat="1" applyFont="1" applyAlignment="1">
      <alignment vertical="center"/>
    </xf>
    <xf numFmtId="169" fontId="53" fillId="0" borderId="0" xfId="0" applyNumberFormat="1" applyFont="1" applyAlignment="1">
      <alignment horizontal="left" vertical="center" wrapText="1"/>
    </xf>
    <xf numFmtId="0" fontId="85" fillId="0" borderId="12" xfId="0" applyFont="1" applyBorder="1" applyAlignment="1">
      <alignment horizontal="center" vertical="center"/>
    </xf>
    <xf numFmtId="0" fontId="85" fillId="0" borderId="12" xfId="0" applyFont="1" applyBorder="1" applyAlignment="1">
      <alignment horizontal="center" vertical="center" wrapText="1"/>
    </xf>
    <xf numFmtId="9" fontId="57" fillId="0" borderId="0" xfId="14" applyFont="1" applyBorder="1" applyAlignment="1">
      <alignment horizontal="right"/>
    </xf>
    <xf numFmtId="3" fontId="89" fillId="0" borderId="2" xfId="78" applyNumberFormat="1" applyFont="1" applyBorder="1"/>
    <xf numFmtId="3" fontId="99" fillId="0" borderId="31" xfId="78" applyNumberFormat="1" applyFont="1" applyBorder="1"/>
    <xf numFmtId="169" fontId="57" fillId="0" borderId="0" xfId="1" applyNumberFormat="1" applyFont="1" applyBorder="1" applyAlignment="1">
      <alignment vertical="top"/>
    </xf>
    <xf numFmtId="169" fontId="97" fillId="0" borderId="2" xfId="1" applyNumberFormat="1" applyFont="1" applyFill="1" applyBorder="1" applyAlignment="1"/>
    <xf numFmtId="0" fontId="88" fillId="0" borderId="6" xfId="0" applyFont="1" applyBorder="1" applyAlignment="1">
      <alignment horizontal="center" vertical="center"/>
    </xf>
    <xf numFmtId="0" fontId="57" fillId="0" borderId="36" xfId="0" applyFont="1" applyBorder="1" applyAlignment="1">
      <alignment horizontal="left" vertical="center"/>
    </xf>
    <xf numFmtId="0" fontId="57" fillId="0" borderId="35" xfId="0" applyFont="1" applyBorder="1" applyAlignment="1">
      <alignment horizontal="right" vertical="center"/>
    </xf>
    <xf numFmtId="0" fontId="57" fillId="0" borderId="31" xfId="0" applyFont="1" applyBorder="1" applyAlignment="1">
      <alignment horizontal="right" vertical="center"/>
    </xf>
    <xf numFmtId="0" fontId="85" fillId="0" borderId="31" xfId="0" applyFont="1" applyBorder="1" applyAlignment="1">
      <alignment horizontal="right" vertical="center"/>
    </xf>
    <xf numFmtId="3" fontId="106" fillId="0" borderId="0" xfId="0" applyNumberFormat="1" applyFont="1" applyAlignment="1">
      <alignment horizontal="right" wrapText="1"/>
    </xf>
    <xf numFmtId="3" fontId="106" fillId="0" borderId="45" xfId="0" applyNumberFormat="1" applyFont="1" applyBorder="1" applyAlignment="1">
      <alignment horizontal="right" wrapText="1"/>
    </xf>
    <xf numFmtId="0" fontId="104" fillId="0" borderId="31" xfId="73" applyFont="1" applyBorder="1" applyAlignment="1">
      <alignment horizontal="left" vertical="center" wrapText="1" indent="1"/>
    </xf>
    <xf numFmtId="3" fontId="106" fillId="0" borderId="28" xfId="0" applyNumberFormat="1" applyFont="1" applyBorder="1"/>
    <xf numFmtId="3" fontId="104" fillId="0" borderId="7" xfId="1974" applyNumberFormat="1" applyFont="1" applyBorder="1" applyAlignment="1">
      <alignment horizontal="left" vertical="center" wrapText="1"/>
    </xf>
    <xf numFmtId="3" fontId="104" fillId="0" borderId="31" xfId="0" applyNumberFormat="1" applyFont="1" applyBorder="1" applyAlignment="1">
      <alignment horizontal="right"/>
    </xf>
    <xf numFmtId="3" fontId="106" fillId="0" borderId="39" xfId="1973" applyNumberFormat="1" applyFont="1" applyBorder="1" applyAlignment="1">
      <alignment horizontal="right" wrapText="1"/>
    </xf>
    <xf numFmtId="3" fontId="106" fillId="0" borderId="46" xfId="1973" applyNumberFormat="1" applyFont="1" applyBorder="1" applyAlignment="1">
      <alignment horizontal="right" wrapText="1"/>
    </xf>
    <xf numFmtId="3" fontId="80" fillId="0" borderId="31" xfId="1973" applyNumberFormat="1" applyFont="1" applyBorder="1" applyAlignment="1">
      <alignment horizontal="right" wrapText="1"/>
    </xf>
    <xf numFmtId="0" fontId="88" fillId="0" borderId="4" xfId="0" applyFont="1" applyBorder="1" applyAlignment="1">
      <alignment horizontal="center" vertical="center" wrapText="1"/>
    </xf>
    <xf numFmtId="0" fontId="88" fillId="0" borderId="0" xfId="0" applyFont="1" applyAlignment="1">
      <alignment horizontal="center" vertical="center" wrapText="1"/>
    </xf>
    <xf numFmtId="174" fontId="123" fillId="0" borderId="0" xfId="0" applyNumberFormat="1" applyFont="1"/>
    <xf numFmtId="0" fontId="85" fillId="0" borderId="0" xfId="0" applyFont="1" applyAlignment="1">
      <alignment horizontal="center" vertical="center"/>
    </xf>
    <xf numFmtId="9" fontId="57" fillId="0" borderId="0" xfId="0" applyNumberFormat="1" applyFont="1" applyAlignment="1">
      <alignment vertical="center"/>
    </xf>
    <xf numFmtId="169" fontId="57" fillId="0" borderId="0" xfId="1" applyNumberFormat="1" applyFont="1" applyBorder="1" applyAlignment="1">
      <alignment readingOrder="2"/>
    </xf>
    <xf numFmtId="169" fontId="96" fillId="0" borderId="4" xfId="0" applyNumberFormat="1" applyFont="1" applyBorder="1"/>
    <xf numFmtId="165" fontId="57" fillId="0" borderId="2" xfId="78" applyNumberFormat="1" applyFont="1" applyBorder="1"/>
    <xf numFmtId="0" fontId="57" fillId="0" borderId="2" xfId="12" applyFont="1" applyBorder="1"/>
    <xf numFmtId="3" fontId="57" fillId="0" borderId="2" xfId="12" applyNumberFormat="1" applyFont="1" applyBorder="1"/>
    <xf numFmtId="165" fontId="57" fillId="0" borderId="31" xfId="78" applyNumberFormat="1" applyFont="1" applyBorder="1"/>
    <xf numFmtId="169" fontId="57" fillId="0" borderId="2" xfId="12" applyNumberFormat="1" applyFont="1" applyBorder="1"/>
    <xf numFmtId="3" fontId="99" fillId="0" borderId="2" xfId="78" applyNumberFormat="1" applyFont="1" applyBorder="1" applyAlignment="1">
      <alignment vertical="center"/>
    </xf>
    <xf numFmtId="3" fontId="106" fillId="0" borderId="36" xfId="0" applyNumberFormat="1" applyFont="1" applyBorder="1"/>
    <xf numFmtId="3" fontId="106" fillId="0" borderId="47" xfId="0" applyNumberFormat="1" applyFont="1" applyBorder="1"/>
    <xf numFmtId="3" fontId="106" fillId="0" borderId="48" xfId="0" applyNumberFormat="1" applyFont="1" applyBorder="1"/>
    <xf numFmtId="0" fontId="43" fillId="0" borderId="0" xfId="0" applyFont="1" applyAlignment="1">
      <alignment horizontal="center" vertical="center"/>
    </xf>
    <xf numFmtId="3" fontId="43" fillId="0" borderId="0" xfId="0" applyNumberFormat="1" applyFont="1" applyAlignment="1">
      <alignment horizontal="right" vertical="center"/>
    </xf>
    <xf numFmtId="178" fontId="43" fillId="0" borderId="0" xfId="0" applyNumberFormat="1" applyFont="1" applyAlignment="1">
      <alignment horizontal="right" vertical="center"/>
    </xf>
    <xf numFmtId="2" fontId="57" fillId="0" borderId="0" xfId="1" applyNumberFormat="1" applyFont="1" applyAlignment="1">
      <alignment vertical="center"/>
    </xf>
    <xf numFmtId="2" fontId="57" fillId="0" borderId="0" xfId="1" applyNumberFormat="1" applyFont="1" applyAlignment="1">
      <alignment horizontal="center" vertical="center"/>
    </xf>
    <xf numFmtId="2" fontId="0" fillId="0" borderId="0" xfId="0" applyNumberFormat="1" applyAlignment="1">
      <alignment vertical="center"/>
    </xf>
    <xf numFmtId="4" fontId="53" fillId="0" borderId="0" xfId="0" applyNumberFormat="1" applyFont="1" applyAlignment="1">
      <alignment horizontal="left" vertical="center" wrapText="1"/>
    </xf>
    <xf numFmtId="2" fontId="57" fillId="0" borderId="0" xfId="0" applyNumberFormat="1" applyFont="1" applyAlignment="1">
      <alignment vertical="center"/>
    </xf>
    <xf numFmtId="0" fontId="78" fillId="0" borderId="0" xfId="0" applyFont="1" applyAlignment="1">
      <alignment horizontal="left" vertical="top" wrapText="1"/>
    </xf>
    <xf numFmtId="0" fontId="84" fillId="0" borderId="0" xfId="0" applyFont="1" applyAlignment="1">
      <alignment horizontal="center" vertical="top" wrapText="1"/>
    </xf>
    <xf numFmtId="0" fontId="79" fillId="0" borderId="0" xfId="0" applyFont="1" applyAlignment="1">
      <alignment horizontal="center" vertical="top" wrapText="1"/>
    </xf>
    <xf numFmtId="0" fontId="87" fillId="0" borderId="0" xfId="0" applyFont="1" applyAlignment="1">
      <alignment horizontal="center" vertical="top" wrapText="1"/>
    </xf>
    <xf numFmtId="49" fontId="87" fillId="0" borderId="0" xfId="0" applyNumberFormat="1" applyFont="1" applyAlignment="1">
      <alignment horizontal="center" vertical="center" wrapText="1"/>
    </xf>
    <xf numFmtId="0" fontId="57" fillId="0" borderId="4" xfId="0" applyFont="1" applyBorder="1" applyAlignment="1">
      <alignment horizontal="left" vertical="center" wrapText="1"/>
    </xf>
    <xf numFmtId="0" fontId="57" fillId="0" borderId="6" xfId="0" applyFont="1" applyBorder="1" applyAlignment="1">
      <alignment horizontal="left" vertical="center" wrapText="1"/>
    </xf>
    <xf numFmtId="0" fontId="85" fillId="0" borderId="7" xfId="0" quotePrefix="1" applyFont="1" applyBorder="1" applyAlignment="1">
      <alignment horizontal="center" vertical="center" wrapText="1"/>
    </xf>
    <xf numFmtId="0" fontId="85" fillId="0" borderId="9" xfId="0" quotePrefix="1" applyFont="1" applyBorder="1" applyAlignment="1">
      <alignment horizontal="center" vertical="center" wrapText="1"/>
    </xf>
    <xf numFmtId="0" fontId="85" fillId="0" borderId="5" xfId="0" quotePrefix="1" applyFont="1" applyBorder="1" applyAlignment="1">
      <alignment horizontal="center" vertical="center" wrapText="1"/>
    </xf>
    <xf numFmtId="0" fontId="88" fillId="0" borderId="4" xfId="0" applyFont="1" applyBorder="1" applyAlignment="1">
      <alignment horizontal="center" vertical="center" wrapText="1"/>
    </xf>
    <xf numFmtId="0" fontId="88" fillId="0" borderId="0" xfId="0" applyFont="1" applyAlignment="1">
      <alignment horizontal="center" vertical="center" wrapText="1"/>
    </xf>
    <xf numFmtId="0" fontId="88" fillId="0" borderId="6" xfId="0" applyFont="1" applyBorder="1" applyAlignment="1">
      <alignment horizontal="center" vertical="center" wrapText="1"/>
    </xf>
    <xf numFmtId="165" fontId="88" fillId="0" borderId="4" xfId="0" applyNumberFormat="1" applyFont="1" applyBorder="1" applyAlignment="1">
      <alignment horizontal="center" vertical="center"/>
    </xf>
    <xf numFmtId="165" fontId="88" fillId="0" borderId="6" xfId="0" applyNumberFormat="1" applyFont="1" applyBorder="1" applyAlignment="1">
      <alignment horizontal="center" vertical="center"/>
    </xf>
    <xf numFmtId="0" fontId="88" fillId="0" borderId="0" xfId="0" applyFont="1" applyAlignment="1">
      <alignment vertical="center" wrapText="1"/>
    </xf>
    <xf numFmtId="0" fontId="88" fillId="0" borderId="6" xfId="0" applyFont="1" applyBorder="1" applyAlignment="1">
      <alignment vertical="center" wrapText="1"/>
    </xf>
    <xf numFmtId="165" fontId="88" fillId="0" borderId="4" xfId="0" applyNumberFormat="1" applyFont="1" applyBorder="1" applyAlignment="1">
      <alignment horizontal="center" vertical="center" wrapText="1"/>
    </xf>
    <xf numFmtId="165" fontId="88" fillId="0" borderId="6" xfId="0" applyNumberFormat="1" applyFont="1" applyBorder="1" applyAlignment="1">
      <alignment horizontal="center" vertical="center" wrapText="1"/>
    </xf>
    <xf numFmtId="0" fontId="57" fillId="0" borderId="0" xfId="78" applyFont="1" applyAlignment="1">
      <alignment horizontal="left" wrapText="1"/>
    </xf>
    <xf numFmtId="0" fontId="47" fillId="0" borderId="36" xfId="78" applyFont="1" applyBorder="1" applyAlignment="1">
      <alignment horizontal="left" vertical="center"/>
    </xf>
    <xf numFmtId="0" fontId="43" fillId="0" borderId="0" xfId="78" applyAlignment="1">
      <alignment vertical="center"/>
    </xf>
    <xf numFmtId="0" fontId="43" fillId="0" borderId="36" xfId="78" applyBorder="1" applyAlignment="1">
      <alignment vertical="center"/>
    </xf>
    <xf numFmtId="17" fontId="88" fillId="0" borderId="7" xfId="78" quotePrefix="1" applyNumberFormat="1" applyFont="1" applyBorder="1" applyAlignment="1">
      <alignment horizontal="center" vertical="center"/>
    </xf>
    <xf numFmtId="17" fontId="88" fillId="0" borderId="9" xfId="78" quotePrefix="1" applyNumberFormat="1" applyFont="1" applyBorder="1" applyAlignment="1">
      <alignment horizontal="center" vertical="center"/>
    </xf>
    <xf numFmtId="17" fontId="88" fillId="0" borderId="5" xfId="78" quotePrefix="1" applyNumberFormat="1" applyFont="1" applyBorder="1" applyAlignment="1">
      <alignment horizontal="center" vertical="center"/>
    </xf>
    <xf numFmtId="0" fontId="57" fillId="0" borderId="0" xfId="0" applyFont="1" applyAlignment="1">
      <alignment horizontal="left"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quotePrefix="1" applyFont="1" applyBorder="1" applyAlignment="1">
      <alignment horizontal="center" vertical="center" wrapText="1"/>
    </xf>
    <xf numFmtId="0" fontId="0" fillId="0" borderId="13" xfId="0" applyBorder="1" applyAlignment="1">
      <alignment horizontal="center" vertical="center" wrapText="1"/>
    </xf>
    <xf numFmtId="0" fontId="43" fillId="0" borderId="10" xfId="0" applyFont="1" applyBorder="1" applyAlignment="1">
      <alignment horizontal="center" vertical="center" wrapText="1"/>
    </xf>
    <xf numFmtId="0" fontId="0" fillId="0" borderId="31" xfId="0" applyBorder="1" applyAlignment="1">
      <alignment vertical="center"/>
    </xf>
    <xf numFmtId="0" fontId="88" fillId="0" borderId="7" xfId="0" applyFont="1" applyBorder="1" applyAlignment="1">
      <alignment horizontal="center" vertical="center" wrapText="1"/>
    </xf>
    <xf numFmtId="0" fontId="88" fillId="0" borderId="9" xfId="0" applyFont="1" applyBorder="1" applyAlignment="1">
      <alignment horizontal="center" vertical="center" wrapText="1"/>
    </xf>
    <xf numFmtId="0" fontId="88" fillId="0" borderId="11" xfId="78" applyFont="1" applyBorder="1" applyAlignment="1">
      <alignment horizontal="center" vertical="center" wrapText="1"/>
    </xf>
    <xf numFmtId="0" fontId="88" fillId="0" borderId="13" xfId="78" applyFont="1" applyBorder="1" applyAlignment="1">
      <alignment horizontal="center" vertical="center" wrapText="1"/>
    </xf>
    <xf numFmtId="0" fontId="88" fillId="0" borderId="14" xfId="78" applyFont="1" applyBorder="1" applyAlignment="1">
      <alignment horizontal="center" vertical="center" wrapText="1"/>
    </xf>
    <xf numFmtId="0" fontId="88" fillId="0" borderId="4" xfId="0" applyFont="1" applyBorder="1" applyAlignment="1">
      <alignment horizontal="center" wrapText="1"/>
    </xf>
    <xf numFmtId="0" fontId="88" fillId="0" borderId="0" xfId="0" applyFont="1" applyAlignment="1">
      <alignment horizontal="center" wrapText="1"/>
    </xf>
    <xf numFmtId="0" fontId="88" fillId="0" borderId="6" xfId="0" applyFont="1" applyBorder="1" applyAlignment="1">
      <alignment horizontal="center" wrapText="1"/>
    </xf>
    <xf numFmtId="0" fontId="57" fillId="0" borderId="11" xfId="0" quotePrefix="1" applyFont="1" applyBorder="1" applyAlignment="1">
      <alignment horizontal="center" vertical="center"/>
    </xf>
    <xf numFmtId="0" fontId="57" fillId="0" borderId="13" xfId="0" quotePrefix="1" applyFont="1" applyBorder="1" applyAlignment="1">
      <alignment horizontal="center" vertical="center"/>
    </xf>
    <xf numFmtId="0" fontId="57" fillId="0" borderId="14" xfId="0" quotePrefix="1" applyFont="1" applyBorder="1" applyAlignment="1">
      <alignment horizontal="center" vertical="center"/>
    </xf>
    <xf numFmtId="0" fontId="57" fillId="0" borderId="0" xfId="0" applyFont="1" applyAlignment="1">
      <alignment vertical="top" wrapText="1"/>
    </xf>
    <xf numFmtId="17" fontId="57" fillId="0" borderId="11" xfId="0" quotePrefix="1" applyNumberFormat="1" applyFont="1" applyBorder="1" applyAlignment="1">
      <alignment horizontal="center" vertical="center"/>
    </xf>
    <xf numFmtId="17" fontId="57" fillId="0" borderId="14" xfId="0" quotePrefix="1" applyNumberFormat="1" applyFont="1" applyBorder="1" applyAlignment="1">
      <alignment horizontal="center" vertical="center"/>
    </xf>
    <xf numFmtId="0" fontId="47" fillId="0" borderId="29" xfId="0" applyFont="1" applyBorder="1" applyAlignment="1">
      <alignment horizontal="left" vertical="center"/>
    </xf>
    <xf numFmtId="0" fontId="47" fillId="0" borderId="36" xfId="0" applyFont="1" applyBorder="1" applyAlignment="1">
      <alignment horizontal="left" vertical="center"/>
    </xf>
    <xf numFmtId="0" fontId="57" fillId="0" borderId="11" xfId="0" applyFont="1" applyBorder="1" applyAlignment="1">
      <alignment horizontal="center" vertical="center"/>
    </xf>
    <xf numFmtId="0" fontId="57" fillId="0" borderId="14" xfId="0" applyFont="1" applyBorder="1" applyAlignment="1">
      <alignment horizontal="center" vertical="center"/>
    </xf>
    <xf numFmtId="0" fontId="46" fillId="0" borderId="11"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88" fillId="0" borderId="40" xfId="0" applyFont="1" applyBorder="1" applyAlignment="1">
      <alignment horizontal="center" vertical="center" wrapText="1"/>
    </xf>
    <xf numFmtId="0" fontId="88" fillId="0" borderId="41" xfId="0" applyFont="1" applyBorder="1" applyAlignment="1">
      <alignment horizontal="center" vertical="center" wrapText="1"/>
    </xf>
    <xf numFmtId="0" fontId="88" fillId="0" borderId="42" xfId="0" applyFont="1" applyBorder="1" applyAlignment="1">
      <alignment horizontal="center" vertical="center" wrapText="1"/>
    </xf>
    <xf numFmtId="0" fontId="88" fillId="0" borderId="4" xfId="0" applyFont="1" applyBorder="1" applyAlignment="1">
      <alignment horizontal="center"/>
    </xf>
    <xf numFmtId="0" fontId="88" fillId="0" borderId="0" xfId="0" applyFont="1"/>
    <xf numFmtId="0" fontId="47" fillId="0" borderId="36" xfId="0" applyFont="1" applyBorder="1" applyAlignment="1">
      <alignment horizontal="left" vertical="center" wrapText="1"/>
    </xf>
    <xf numFmtId="0" fontId="88" fillId="0" borderId="0" xfId="0" applyFont="1" applyAlignment="1">
      <alignment horizontal="center"/>
    </xf>
    <xf numFmtId="0" fontId="47" fillId="0" borderId="36" xfId="11" applyFont="1" applyBorder="1" applyAlignment="1">
      <alignment vertical="center" wrapText="1"/>
    </xf>
    <xf numFmtId="0" fontId="78" fillId="0" borderId="36" xfId="78" applyFont="1" applyBorder="1" applyAlignment="1">
      <alignment vertical="center" wrapText="1"/>
    </xf>
    <xf numFmtId="0" fontId="102" fillId="0" borderId="11" xfId="78" quotePrefix="1" applyFont="1" applyBorder="1" applyAlignment="1">
      <alignment horizontal="center" wrapText="1"/>
    </xf>
    <xf numFmtId="0" fontId="102" fillId="0" borderId="13" xfId="78" quotePrefix="1" applyFont="1" applyBorder="1" applyAlignment="1">
      <alignment horizontal="center" wrapText="1"/>
    </xf>
    <xf numFmtId="0" fontId="102" fillId="0" borderId="14" xfId="78" quotePrefix="1" applyFont="1" applyBorder="1" applyAlignment="1">
      <alignment horizontal="center" wrapText="1"/>
    </xf>
    <xf numFmtId="0" fontId="89" fillId="0" borderId="11" xfId="78" quotePrefix="1" applyFont="1" applyBorder="1" applyAlignment="1">
      <alignment horizontal="center" wrapText="1"/>
    </xf>
    <xf numFmtId="0" fontId="89" fillId="0" borderId="13" xfId="78" quotePrefix="1" applyFont="1" applyBorder="1" applyAlignment="1">
      <alignment horizontal="center" wrapText="1"/>
    </xf>
    <xf numFmtId="0" fontId="89" fillId="0" borderId="14" xfId="78" quotePrefix="1" applyFont="1" applyBorder="1" applyAlignment="1">
      <alignment horizontal="center" wrapText="1"/>
    </xf>
    <xf numFmtId="0" fontId="106" fillId="0" borderId="0" xfId="1981" applyFont="1" applyAlignment="1">
      <alignment horizontal="left" wrapText="1"/>
    </xf>
    <xf numFmtId="0" fontId="110" fillId="0" borderId="35" xfId="73" applyFont="1" applyBorder="1" applyAlignment="1">
      <alignment horizontal="left" vertical="center"/>
    </xf>
    <xf numFmtId="0" fontId="110" fillId="0" borderId="31" xfId="73" applyFont="1" applyBorder="1" applyAlignment="1">
      <alignment horizontal="left" vertical="center"/>
    </xf>
    <xf numFmtId="0" fontId="110" fillId="0" borderId="30" xfId="73" applyFont="1" applyBorder="1" applyAlignment="1">
      <alignment horizontal="left" vertical="center"/>
    </xf>
    <xf numFmtId="0" fontId="107" fillId="0" borderId="12" xfId="73" applyFont="1" applyBorder="1" applyAlignment="1">
      <alignment horizontal="center" wrapText="1"/>
    </xf>
    <xf numFmtId="0" fontId="105" fillId="0" borderId="12" xfId="73" applyFont="1" applyBorder="1" applyAlignment="1">
      <alignment horizontal="center" vertical="center" wrapText="1"/>
    </xf>
    <xf numFmtId="0" fontId="108" fillId="0" borderId="12" xfId="73" applyFont="1" applyBorder="1" applyAlignment="1">
      <alignment horizontal="center" vertical="center" wrapText="1"/>
    </xf>
    <xf numFmtId="0" fontId="47" fillId="0" borderId="0" xfId="0" applyFont="1" applyAlignment="1">
      <alignment horizontal="left" vertical="center"/>
    </xf>
    <xf numFmtId="0" fontId="78" fillId="0" borderId="0" xfId="0" applyFont="1" applyAlignment="1">
      <alignment vertical="center"/>
    </xf>
    <xf numFmtId="17" fontId="88" fillId="0" borderId="7" xfId="0" quotePrefix="1" applyNumberFormat="1" applyFont="1" applyBorder="1" applyAlignment="1">
      <alignment horizontal="center" vertical="center"/>
    </xf>
    <xf numFmtId="17" fontId="88" fillId="0" borderId="9" xfId="0" quotePrefix="1" applyNumberFormat="1" applyFont="1" applyBorder="1" applyAlignment="1">
      <alignment horizontal="center" vertical="center"/>
    </xf>
    <xf numFmtId="17" fontId="88" fillId="0" borderId="5" xfId="0" quotePrefix="1" applyNumberFormat="1" applyFont="1" applyBorder="1" applyAlignment="1">
      <alignment horizontal="center" vertical="center"/>
    </xf>
    <xf numFmtId="0" fontId="88" fillId="0" borderId="7" xfId="0" applyFont="1" applyBorder="1" applyAlignment="1">
      <alignment horizontal="center" wrapText="1"/>
    </xf>
    <xf numFmtId="0" fontId="88" fillId="0" borderId="9" xfId="0" applyFont="1" applyBorder="1" applyAlignment="1">
      <alignment horizontal="center" wrapText="1"/>
    </xf>
    <xf numFmtId="0" fontId="88" fillId="0" borderId="5" xfId="0" applyFont="1" applyBorder="1" applyAlignment="1">
      <alignment horizontal="center" wrapText="1"/>
    </xf>
    <xf numFmtId="0" fontId="88" fillId="0" borderId="4" xfId="0" applyFont="1" applyBorder="1" applyAlignment="1">
      <alignment horizontal="center" vertical="top" wrapText="1"/>
    </xf>
    <xf numFmtId="0" fontId="88" fillId="0" borderId="0" xfId="0" applyFont="1" applyAlignment="1">
      <alignment horizontal="center" vertical="top" wrapText="1"/>
    </xf>
    <xf numFmtId="0" fontId="88" fillId="0" borderId="6" xfId="0" applyFont="1" applyBorder="1" applyAlignment="1">
      <alignment horizontal="center" vertical="top" wrapText="1"/>
    </xf>
    <xf numFmtId="0" fontId="57" fillId="0" borderId="11" xfId="0" quotePrefix="1" applyFont="1" applyBorder="1" applyAlignment="1">
      <alignment horizontal="center" vertical="top"/>
    </xf>
    <xf numFmtId="0" fontId="57" fillId="0" borderId="13" xfId="0" quotePrefix="1" applyFont="1" applyBorder="1" applyAlignment="1">
      <alignment horizontal="center" vertical="top"/>
    </xf>
    <xf numFmtId="0" fontId="57" fillId="0" borderId="14" xfId="0" quotePrefix="1" applyFont="1" applyBorder="1" applyAlignment="1">
      <alignment horizontal="center" vertical="top"/>
    </xf>
    <xf numFmtId="0" fontId="57" fillId="0" borderId="11"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cellXfs>
  <cellStyles count="1985">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1 7" xfId="1957" xr:uid="{0ED94279-2DA8-4958-A159-39A1EB8B3E88}"/>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2 3" xfId="1961" xr:uid="{E8752C60-1FE7-4C77-9ADC-1BE3F2E2A904}"/>
    <cellStyle name="Normal 12 11 2 3 2 2 4" xfId="1973" xr:uid="{C6D9E6A4-23D8-44CC-A65B-C9C0299A297A}"/>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7 2 5 2 3 2 2 2" xfId="1962" xr:uid="{72B4337E-33B4-4DE7-BFDE-4F3AC3D21415}"/>
    <cellStyle name="Normal 12 7 2 5 2 3 2 2 3" xfId="1974" xr:uid="{15B8AF53-0A85-4D5E-9383-3C5E106FB81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2 3" xfId="1965" xr:uid="{2129EFAE-1858-4338-8529-4D1493876DB9}"/>
    <cellStyle name="Normal 12 9 3 2 3 2 2 4" xfId="1977" xr:uid="{1D05C986-D8CB-4DA0-A785-ADA238F6DB5C}"/>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3 7" xfId="1954" xr:uid="{3D343ACF-EA33-40AF-803D-BE98D437EBBA}"/>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2 4 3 2 3 2 2 3" xfId="1968" xr:uid="{0B91EE80-5C04-40E4-8B39-CDC97ACF6482}"/>
    <cellStyle name="Normal 15 2 4 3 2 3 2 2 4" xfId="1980" xr:uid="{FB850706-9C25-4ABC-B299-A3CACA2F073A}"/>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2 3 2 3 2 2 3" xfId="1966" xr:uid="{B075E3D7-DA74-45F9-9891-37D5D2A326F1}"/>
    <cellStyle name="Normal 16 2 3 2 3 2 2 4" xfId="1978" xr:uid="{05A3956B-09E7-456D-A8BB-1C81E23D1D6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6 4 2 3 2 2 3" xfId="1967" xr:uid="{0214BF93-2FA5-40E6-81CA-3660EE5D4166}"/>
    <cellStyle name="Normal 16 4 2 3 2 2 4" xfId="1979" xr:uid="{40682157-1F71-4DEE-8A7F-2248E00FD952}"/>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7 3 2 3 2 2 3" xfId="1963" xr:uid="{6C9180CA-53D2-485E-8D9B-7CBD71E51711}"/>
    <cellStyle name="Normal 17 3 2 3 2 2 4" xfId="1975" xr:uid="{6BF249A8-3167-451D-887E-EEEDA8EE094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2 2 3" xfId="1964" xr:uid="{BAC79931-5ECA-4B9F-A7B0-2A11AFD6A6F6}"/>
    <cellStyle name="Normal 20 2 3 2 2 4" xfId="1976" xr:uid="{96ADD4AB-3AF0-4431-AF9B-840056DEBC4D}"/>
    <cellStyle name="Normal 20 2 3 3" xfId="1210" xr:uid="{E7749A52-EB61-427E-927B-AAEF4E9CE12B}"/>
    <cellStyle name="Normal 20 2 3 3 2" xfId="1936" xr:uid="{4FD657CA-810A-4BA3-8B07-1D95C3E9BDA0}"/>
    <cellStyle name="Normal 20 2 3 3 3" xfId="1960" xr:uid="{BC35305D-5B84-4B3B-B365-19BC83E41BFE}"/>
    <cellStyle name="Normal 20 2 3 3 4" xfId="1972" xr:uid="{7A16800B-64BE-43FD-91D4-489B4AD5E381}"/>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25" xfId="1970" xr:uid="{A39B04CB-59F8-40EB-BBA3-4250B11AF4E4}"/>
    <cellStyle name="Normal 25 2" xfId="1983" xr:uid="{491193BB-77EA-48A2-9E3A-12399BE9F7D8}"/>
    <cellStyle name="Normal 26" xfId="1971" xr:uid="{BBCEB99A-267C-4855-9F42-7E6E851D2093}"/>
    <cellStyle name="Normal 27" xfId="1982" xr:uid="{100AF3C5-6722-46F2-93A2-F90ABF03B6E9}"/>
    <cellStyle name="Normal 3" xfId="12" xr:uid="{00000000-0005-0000-0000-00003E030000}"/>
    <cellStyle name="Normal 3 2" xfId="1984" xr:uid="{74312E94-9CD1-4416-BCEC-366AE5B75C7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11" xfId="1959" xr:uid="{BEAEEAF2-7365-4C21-83E0-3E44C04F1565}"/>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11" xfId="1955" xr:uid="{A209BE5F-17EF-4568-BED8-220379492A35}"/>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4 7" xfId="1956" xr:uid="{BC5F83B5-5ED6-41A4-81EB-8E2B4169987D}"/>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2 9 2 4 3 2 3 2 2 3" xfId="1969" xr:uid="{C1A94B3D-1B87-42E6-B822-3C673CC25B70}"/>
    <cellStyle name="Normal 8 2 9 2 4 3 2 3 2 2 4" xfId="1981" xr:uid="{3F44523F-ABF8-42D3-A15F-0AAF26B01BD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6 7" xfId="1958" xr:uid="{A0733775-06A3-45BA-9BF0-F62F749582D2}"/>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codeName="Sheet2">
    <pageSetUpPr fitToPage="1"/>
  </sheetPr>
  <dimension ref="A3:Q13"/>
  <sheetViews>
    <sheetView showGridLines="0" tabSelected="1" topLeftCell="A2" zoomScaleNormal="100" workbookViewId="0">
      <selection activeCell="B7" sqref="B7:P7"/>
    </sheetView>
  </sheetViews>
  <sheetFormatPr defaultColWidth="8.88671875" defaultRowHeight="13.2"/>
  <cols>
    <col min="1" max="1" width="8.33203125" customWidth="1"/>
    <col min="2" max="2" width="11.88671875" customWidth="1"/>
    <col min="4" max="4" width="11.6640625" customWidth="1"/>
    <col min="5" max="5" width="10.6640625" bestFit="1" customWidth="1"/>
    <col min="7" max="7" width="10.6640625" bestFit="1" customWidth="1"/>
    <col min="9" max="10" width="9.109375" bestFit="1" customWidth="1"/>
    <col min="11" max="11" width="10.6640625" bestFit="1" customWidth="1"/>
    <col min="15" max="15" width="10" customWidth="1"/>
    <col min="16" max="16" width="18.33203125" customWidth="1"/>
    <col min="17" max="17" width="5.33203125" customWidth="1"/>
  </cols>
  <sheetData>
    <row r="3" spans="1:17" s="28" customFormat="1" ht="26.4" customHeight="1">
      <c r="B3" s="626" t="s">
        <v>115</v>
      </c>
      <c r="C3" s="626"/>
      <c r="D3" s="626"/>
      <c r="E3" s="626"/>
      <c r="F3" s="626"/>
      <c r="G3" s="626"/>
      <c r="H3" s="626"/>
      <c r="I3" s="626"/>
      <c r="J3" s="626"/>
      <c r="K3" s="626"/>
      <c r="L3" s="626"/>
      <c r="M3" s="626"/>
      <c r="N3" s="626"/>
      <c r="O3" s="626"/>
      <c r="P3" s="626"/>
    </row>
    <row r="4" spans="1:17" s="28" customFormat="1" ht="12.6" customHeight="1">
      <c r="B4" s="627"/>
      <c r="C4" s="627"/>
      <c r="D4" s="627"/>
      <c r="E4" s="627"/>
      <c r="F4" s="627"/>
      <c r="G4" s="627"/>
      <c r="H4" s="627"/>
      <c r="I4" s="627"/>
      <c r="J4" s="627"/>
      <c r="K4" s="627"/>
      <c r="L4" s="627"/>
      <c r="M4" s="627"/>
      <c r="N4" s="627"/>
      <c r="O4" s="627"/>
      <c r="P4" s="627"/>
    </row>
    <row r="5" spans="1:17" s="28" customFormat="1" ht="22.2" customHeight="1">
      <c r="B5" s="628" t="s">
        <v>286</v>
      </c>
      <c r="C5" s="628"/>
      <c r="D5" s="628"/>
      <c r="E5" s="628"/>
      <c r="F5" s="628"/>
      <c r="G5" s="628"/>
      <c r="H5" s="628"/>
      <c r="I5" s="628"/>
      <c r="J5" s="628"/>
      <c r="K5" s="628"/>
      <c r="L5" s="628"/>
      <c r="M5" s="628"/>
      <c r="N5" s="628"/>
      <c r="O5" s="628"/>
      <c r="P5" s="628"/>
    </row>
    <row r="6" spans="1:17" s="28" customFormat="1" ht="12.6" customHeight="1">
      <c r="B6" s="165"/>
      <c r="C6" s="165"/>
      <c r="D6" s="165"/>
      <c r="E6" s="165"/>
      <c r="F6" s="165"/>
      <c r="G6" s="165"/>
      <c r="H6" s="165"/>
      <c r="I6" s="165"/>
      <c r="J6" s="165"/>
      <c r="K6" s="165"/>
      <c r="L6" s="165"/>
      <c r="M6" s="165"/>
      <c r="N6" s="165"/>
      <c r="O6" s="165"/>
      <c r="P6" s="165"/>
    </row>
    <row r="7" spans="1:17" s="14" customFormat="1" ht="22.2" customHeight="1">
      <c r="B7" s="629" t="s">
        <v>326</v>
      </c>
      <c r="C7" s="629"/>
      <c r="D7" s="629"/>
      <c r="E7" s="629"/>
      <c r="F7" s="629"/>
      <c r="G7" s="629"/>
      <c r="H7" s="629"/>
      <c r="I7" s="629"/>
      <c r="J7" s="629"/>
      <c r="K7" s="629"/>
      <c r="L7" s="629"/>
      <c r="M7" s="629"/>
      <c r="N7" s="629"/>
      <c r="O7" s="629"/>
      <c r="P7" s="629"/>
    </row>
    <row r="8" spans="1:17" s="14" customFormat="1" ht="10.95" customHeight="1">
      <c r="B8" s="523"/>
      <c r="C8" s="523"/>
      <c r="D8" s="523"/>
      <c r="E8" s="523"/>
      <c r="F8" s="523"/>
      <c r="G8" s="523"/>
      <c r="H8" s="523"/>
      <c r="I8" s="523"/>
      <c r="J8" s="523"/>
      <c r="K8" s="523"/>
      <c r="L8" s="523"/>
      <c r="M8" s="523"/>
      <c r="N8" s="523"/>
      <c r="O8" s="523"/>
      <c r="P8" s="523"/>
    </row>
    <row r="9" spans="1:17" s="14" customFormat="1" ht="30.6" customHeight="1">
      <c r="B9" s="625" t="s">
        <v>339</v>
      </c>
      <c r="C9" s="625"/>
      <c r="D9" s="625"/>
      <c r="E9" s="625"/>
      <c r="F9" s="625"/>
      <c r="G9" s="625"/>
      <c r="H9" s="625"/>
      <c r="I9" s="625"/>
      <c r="J9" s="625"/>
      <c r="K9" s="625"/>
      <c r="L9" s="625"/>
      <c r="M9" s="625"/>
      <c r="N9" s="625"/>
      <c r="O9" s="625"/>
      <c r="P9" s="625"/>
    </row>
    <row r="10" spans="1:17" s="14" customFormat="1" ht="12" customHeight="1">
      <c r="B10" s="349"/>
      <c r="C10" s="349"/>
      <c r="D10" s="349"/>
      <c r="E10" s="349"/>
      <c r="F10" s="349"/>
      <c r="G10" s="349"/>
      <c r="H10" s="349"/>
      <c r="I10" s="349"/>
      <c r="J10" s="349"/>
      <c r="K10" s="349"/>
      <c r="L10" s="349"/>
      <c r="M10" s="349"/>
      <c r="N10" s="349"/>
      <c r="O10" s="349"/>
      <c r="P10" s="349"/>
    </row>
    <row r="11" spans="1:17" s="14" customFormat="1" ht="30.6" customHeight="1">
      <c r="B11" s="625" t="s">
        <v>317</v>
      </c>
      <c r="C11" s="625"/>
      <c r="D11" s="625"/>
      <c r="E11" s="625"/>
      <c r="F11" s="625"/>
      <c r="G11" s="625"/>
      <c r="H11" s="625"/>
      <c r="I11" s="625"/>
      <c r="J11" s="625"/>
      <c r="K11" s="625"/>
      <c r="L11" s="625"/>
      <c r="M11" s="625"/>
      <c r="N11" s="625"/>
      <c r="O11" s="625"/>
      <c r="P11" s="625"/>
      <c r="Q11" s="34"/>
    </row>
    <row r="12" spans="1:17" ht="10.95" customHeight="1">
      <c r="A12" s="28"/>
      <c r="B12" s="349"/>
      <c r="C12" s="349"/>
      <c r="D12" s="349"/>
      <c r="E12" s="349"/>
      <c r="F12" s="349"/>
      <c r="G12" s="349"/>
      <c r="H12" s="349"/>
      <c r="I12" s="349"/>
      <c r="J12" s="349"/>
      <c r="K12" s="349"/>
      <c r="L12" s="349"/>
      <c r="M12" s="349"/>
      <c r="N12" s="349"/>
      <c r="O12" s="349"/>
      <c r="P12" s="349"/>
      <c r="Q12" s="349"/>
    </row>
    <row r="13" spans="1:17" s="28" customFormat="1" ht="32.4" customHeight="1">
      <c r="B13" s="625" t="s">
        <v>176</v>
      </c>
      <c r="C13" s="625"/>
      <c r="D13" s="625"/>
      <c r="E13" s="625"/>
      <c r="F13" s="625"/>
      <c r="G13" s="625"/>
      <c r="H13" s="625"/>
      <c r="I13" s="625"/>
      <c r="J13" s="625"/>
      <c r="K13" s="625"/>
      <c r="L13" s="625"/>
      <c r="M13" s="625"/>
      <c r="N13" s="625"/>
      <c r="O13" s="625"/>
      <c r="P13" s="625"/>
      <c r="Q13" s="34"/>
    </row>
  </sheetData>
  <mergeCells count="7">
    <mergeCell ref="B9:P9"/>
    <mergeCell ref="B13:P13"/>
    <mergeCell ref="B3:P3"/>
    <mergeCell ref="B4:P4"/>
    <mergeCell ref="B5:P5"/>
    <mergeCell ref="B7:P7"/>
    <mergeCell ref="B11:P11"/>
  </mergeCells>
  <printOptions horizontalCentered="1"/>
  <pageMargins left="0.7" right="0.7" top="1" bottom="0.75" header="0.3" footer="0.3"/>
  <pageSetup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B5AA-7D75-4FAF-AA66-8FD6FAEDDC31}">
  <sheetPr codeName="Sheet9">
    <pageSetUpPr fitToPage="1"/>
  </sheetPr>
  <dimension ref="A1:K51"/>
  <sheetViews>
    <sheetView showGridLines="0" topLeftCell="B21" zoomScale="75" zoomScaleNormal="75" zoomScaleSheetLayoutView="50" workbookViewId="0">
      <selection activeCell="N47" sqref="N47"/>
    </sheetView>
  </sheetViews>
  <sheetFormatPr defaultColWidth="8.88671875" defaultRowHeight="14.4"/>
  <cols>
    <col min="1" max="1" width="35.6640625" style="453" customWidth="1"/>
    <col min="2" max="2" width="23.88671875" style="453" customWidth="1"/>
    <col min="3" max="3" width="14.88671875" style="453" customWidth="1"/>
    <col min="4" max="4" width="16.33203125" style="453" customWidth="1"/>
    <col min="5" max="7" width="22.6640625" style="453" customWidth="1"/>
    <col min="8" max="8" width="17.5546875" style="453" customWidth="1"/>
    <col min="9" max="10" width="22.6640625" style="453" customWidth="1"/>
    <col min="11" max="11" width="28" style="453" customWidth="1"/>
    <col min="12" max="12" width="8.88671875" style="453"/>
    <col min="13" max="15" width="20.6640625" style="453" customWidth="1"/>
    <col min="16" max="16384" width="8.88671875" style="453"/>
  </cols>
  <sheetData>
    <row r="1" spans="1:11" s="452" customFormat="1" ht="22.95" customHeight="1">
      <c r="A1" s="696" t="s">
        <v>78</v>
      </c>
      <c r="B1" s="697"/>
      <c r="C1" s="697"/>
      <c r="D1" s="697"/>
      <c r="E1" s="697"/>
      <c r="F1" s="697"/>
      <c r="G1" s="697"/>
      <c r="H1" s="697"/>
      <c r="I1" s="697"/>
      <c r="J1" s="697"/>
      <c r="K1" s="698"/>
    </row>
    <row r="2" spans="1:11" ht="17.399999999999999" customHeight="1">
      <c r="A2" s="699" t="s">
        <v>169</v>
      </c>
      <c r="B2" s="700" t="s">
        <v>79</v>
      </c>
      <c r="C2" s="700"/>
      <c r="D2" s="700"/>
      <c r="E2" s="700"/>
      <c r="F2" s="700" t="s">
        <v>80</v>
      </c>
      <c r="G2" s="700"/>
      <c r="H2" s="700"/>
      <c r="I2" s="700" t="s">
        <v>81</v>
      </c>
      <c r="J2" s="700"/>
      <c r="K2" s="700"/>
    </row>
    <row r="3" spans="1:11" ht="18" customHeight="1">
      <c r="A3" s="699"/>
      <c r="B3" s="701" t="s">
        <v>71</v>
      </c>
      <c r="C3" s="701"/>
      <c r="D3" s="701"/>
      <c r="E3" s="701"/>
      <c r="F3" s="701" t="s">
        <v>82</v>
      </c>
      <c r="G3" s="701"/>
      <c r="H3" s="701"/>
      <c r="I3" s="701" t="s">
        <v>82</v>
      </c>
      <c r="J3" s="701"/>
      <c r="K3" s="701"/>
    </row>
    <row r="4" spans="1:11" s="452" customFormat="1" ht="55.2" customHeight="1">
      <c r="A4" s="699"/>
      <c r="B4" s="162" t="s">
        <v>173</v>
      </c>
      <c r="C4" s="162" t="s">
        <v>83</v>
      </c>
      <c r="D4" s="162" t="s">
        <v>84</v>
      </c>
      <c r="E4" s="162" t="s">
        <v>85</v>
      </c>
      <c r="F4" s="162" t="s">
        <v>174</v>
      </c>
      <c r="G4" s="162" t="s">
        <v>86</v>
      </c>
      <c r="H4" s="162" t="s">
        <v>84</v>
      </c>
      <c r="I4" s="162" t="s">
        <v>170</v>
      </c>
      <c r="J4" s="162" t="s">
        <v>86</v>
      </c>
      <c r="K4" s="162" t="s">
        <v>87</v>
      </c>
    </row>
    <row r="5" spans="1:11" ht="19.95" customHeight="1">
      <c r="A5" s="454" t="s">
        <v>189</v>
      </c>
      <c r="B5" s="282"/>
      <c r="C5" s="282"/>
      <c r="D5" s="282"/>
      <c r="E5" s="282"/>
      <c r="F5" s="282"/>
      <c r="G5" s="282"/>
      <c r="H5" s="282"/>
      <c r="I5" s="282"/>
      <c r="J5" s="282"/>
      <c r="K5" s="282"/>
    </row>
    <row r="6" spans="1:11" ht="19.95" customHeight="1">
      <c r="A6" s="490" t="s">
        <v>147</v>
      </c>
      <c r="B6" s="282">
        <v>-25434.21</v>
      </c>
      <c r="C6" s="282">
        <v>32875.279999999999</v>
      </c>
      <c r="D6" s="282">
        <v>3562.39</v>
      </c>
      <c r="E6" s="282">
        <v>64042.06</v>
      </c>
      <c r="F6" s="282">
        <v>-86802.02</v>
      </c>
      <c r="G6" s="282">
        <v>57023.16</v>
      </c>
      <c r="H6" s="282">
        <v>62874.27</v>
      </c>
      <c r="I6" s="282">
        <v>-3494.63</v>
      </c>
      <c r="J6" s="282">
        <v>9169.08</v>
      </c>
      <c r="K6" s="282">
        <v>8579.57</v>
      </c>
    </row>
    <row r="7" spans="1:11" ht="19.95" customHeight="1">
      <c r="A7" s="488" t="s">
        <v>150</v>
      </c>
      <c r="B7" s="282">
        <v>-60021.93</v>
      </c>
      <c r="C7" s="282">
        <v>40267.269999999997</v>
      </c>
      <c r="D7" s="282">
        <v>3222.06</v>
      </c>
      <c r="E7" s="282">
        <v>61670.77</v>
      </c>
      <c r="F7" s="282">
        <v>-92653.13</v>
      </c>
      <c r="G7" s="282">
        <v>56664.03</v>
      </c>
      <c r="H7" s="282">
        <v>66848.800000000003</v>
      </c>
      <c r="I7" s="282">
        <v>-2905.1</v>
      </c>
      <c r="J7" s="282">
        <v>7070.23</v>
      </c>
      <c r="K7" s="282">
        <v>6740.23</v>
      </c>
    </row>
    <row r="8" spans="1:11" ht="19.95" customHeight="1">
      <c r="A8" s="488" t="s">
        <v>197</v>
      </c>
      <c r="B8" s="282">
        <v>-84797.82</v>
      </c>
      <c r="C8" s="282">
        <v>71829.3</v>
      </c>
      <c r="D8" s="282">
        <v>3764.14</v>
      </c>
      <c r="E8" s="282">
        <v>73916.08</v>
      </c>
      <c r="F8" s="282">
        <v>-102837.91</v>
      </c>
      <c r="G8" s="282">
        <v>67701.5</v>
      </c>
      <c r="H8" s="282">
        <v>70571.7</v>
      </c>
      <c r="I8" s="282">
        <v>-2575.09</v>
      </c>
      <c r="J8" s="282">
        <v>8558.92</v>
      </c>
      <c r="K8" s="282">
        <v>7828.82</v>
      </c>
    </row>
    <row r="9" spans="1:11" ht="19.95" customHeight="1">
      <c r="A9" s="488" t="s">
        <v>144</v>
      </c>
      <c r="B9" s="282">
        <v>-90648.72</v>
      </c>
      <c r="C9" s="282">
        <v>133536.15</v>
      </c>
      <c r="D9" s="282">
        <v>3880.77</v>
      </c>
      <c r="E9" s="282">
        <v>71052.67</v>
      </c>
      <c r="F9" s="282">
        <v>-105708.13</v>
      </c>
      <c r="G9" s="282">
        <v>65374.73</v>
      </c>
      <c r="H9" s="282">
        <v>66221.13</v>
      </c>
      <c r="I9" s="282">
        <v>-1844.97</v>
      </c>
      <c r="J9" s="282">
        <v>8021.98</v>
      </c>
      <c r="K9" s="282">
        <v>8546.0300000000007</v>
      </c>
    </row>
    <row r="10" spans="1:11" ht="19.95" customHeight="1">
      <c r="A10" s="489" t="s">
        <v>35</v>
      </c>
      <c r="B10" s="282"/>
      <c r="C10" s="282">
        <v>278508</v>
      </c>
      <c r="D10" s="282">
        <v>14429.36</v>
      </c>
      <c r="E10" s="282">
        <v>270681.58</v>
      </c>
      <c r="F10" s="282"/>
      <c r="G10" s="282">
        <v>246763.42</v>
      </c>
      <c r="H10" s="282">
        <v>266515.90000000002</v>
      </c>
      <c r="I10" s="282"/>
      <c r="J10" s="282">
        <v>32820.21</v>
      </c>
      <c r="K10" s="282">
        <v>31694.65</v>
      </c>
    </row>
    <row r="11" spans="1:11" ht="19.95" customHeight="1">
      <c r="A11" s="454" t="s">
        <v>222</v>
      </c>
      <c r="B11" s="367"/>
      <c r="C11" s="367"/>
      <c r="D11" s="367"/>
      <c r="E11" s="367"/>
      <c r="F11" s="367"/>
      <c r="G11" s="367"/>
      <c r="H11" s="367"/>
      <c r="I11" s="367"/>
      <c r="J11" s="367"/>
      <c r="K11" s="367"/>
    </row>
    <row r="12" spans="1:11" ht="19.95" customHeight="1">
      <c r="A12" s="490" t="s">
        <v>147</v>
      </c>
      <c r="B12" s="595">
        <v>-32046.01</v>
      </c>
      <c r="C12" s="595">
        <v>70158.759999999995</v>
      </c>
      <c r="D12" s="595">
        <v>3631.76</v>
      </c>
      <c r="E12" s="595">
        <v>70042.37</v>
      </c>
      <c r="F12" s="595">
        <v>-106554.61</v>
      </c>
      <c r="G12" s="595">
        <v>64770.03</v>
      </c>
      <c r="H12" s="595">
        <v>59547.73</v>
      </c>
      <c r="I12" s="595">
        <v>-2369.02</v>
      </c>
      <c r="J12" s="595">
        <v>6730</v>
      </c>
      <c r="K12" s="595">
        <v>8409.44</v>
      </c>
    </row>
    <row r="13" spans="1:11" ht="19.95" customHeight="1">
      <c r="A13" s="488" t="s">
        <v>150</v>
      </c>
      <c r="B13" s="595">
        <v>-35561.370000000003</v>
      </c>
      <c r="C13" s="595">
        <v>52413.61</v>
      </c>
      <c r="D13" s="595">
        <v>4944.8599999999997</v>
      </c>
      <c r="E13" s="595">
        <v>69075.990000000005</v>
      </c>
      <c r="F13" s="595">
        <v>-101332.25</v>
      </c>
      <c r="G13" s="595">
        <v>63375.48</v>
      </c>
      <c r="H13" s="595">
        <v>57211.1</v>
      </c>
      <c r="I13" s="595">
        <v>-4048.5</v>
      </c>
      <c r="J13" s="595">
        <v>7886.01</v>
      </c>
      <c r="K13" s="595">
        <v>6513.56</v>
      </c>
    </row>
    <row r="14" spans="1:11" ht="19.95" customHeight="1">
      <c r="A14" s="488" t="s">
        <v>197</v>
      </c>
      <c r="B14" s="595">
        <v>-57129.8</v>
      </c>
      <c r="C14" s="595">
        <v>114294.39</v>
      </c>
      <c r="D14" s="595">
        <v>7889.75</v>
      </c>
      <c r="E14" s="595">
        <v>66221.73</v>
      </c>
      <c r="F14" s="595">
        <v>-95167.91</v>
      </c>
      <c r="G14" s="595">
        <v>61253.07</v>
      </c>
      <c r="H14" s="595">
        <v>63438.75</v>
      </c>
      <c r="I14" s="595">
        <v>-2676.04</v>
      </c>
      <c r="J14" s="595">
        <v>7059.93</v>
      </c>
      <c r="K14" s="595">
        <v>8003.02</v>
      </c>
    </row>
    <row r="15" spans="1:11" ht="19.95" customHeight="1">
      <c r="A15" s="488" t="s">
        <v>144</v>
      </c>
      <c r="B15" s="595">
        <v>-16984.759999999998</v>
      </c>
      <c r="C15" s="595">
        <v>39810.18</v>
      </c>
      <c r="D15" s="595">
        <v>6161.39</v>
      </c>
      <c r="E15" s="595">
        <v>74003.520000000004</v>
      </c>
      <c r="F15" s="595">
        <v>-97353.63</v>
      </c>
      <c r="G15" s="595">
        <v>70353.490000000005</v>
      </c>
      <c r="H15" s="595">
        <v>65791.789999999994</v>
      </c>
      <c r="I15" s="595">
        <v>-3619.15</v>
      </c>
      <c r="J15" s="595">
        <v>6014.16</v>
      </c>
      <c r="K15" s="595">
        <v>6437.97</v>
      </c>
    </row>
    <row r="16" spans="1:11" ht="19.95" customHeight="1">
      <c r="A16" s="489" t="s">
        <v>35</v>
      </c>
      <c r="B16" s="595"/>
      <c r="C16" s="595">
        <v>276676.94</v>
      </c>
      <c r="D16" s="595">
        <v>22627.759999999998</v>
      </c>
      <c r="E16" s="595">
        <v>279343.61</v>
      </c>
      <c r="F16" s="595"/>
      <c r="G16" s="595">
        <v>259752.07</v>
      </c>
      <c r="H16" s="595">
        <v>245989.37</v>
      </c>
      <c r="I16" s="595"/>
      <c r="J16" s="595">
        <v>27690.1</v>
      </c>
      <c r="K16" s="595">
        <v>29363.99</v>
      </c>
    </row>
    <row r="17" spans="1:11" ht="19.95" customHeight="1">
      <c r="A17" s="596" t="s">
        <v>310</v>
      </c>
      <c r="B17" s="367"/>
      <c r="C17" s="367"/>
      <c r="D17" s="367"/>
      <c r="E17" s="367"/>
      <c r="F17" s="367"/>
      <c r="G17" s="367"/>
      <c r="H17" s="367"/>
      <c r="I17" s="367"/>
      <c r="J17" s="367"/>
      <c r="K17" s="367"/>
    </row>
    <row r="18" spans="1:11" ht="19.95" customHeight="1">
      <c r="A18" s="490" t="s">
        <v>147</v>
      </c>
      <c r="B18" s="595">
        <v>-57340.46</v>
      </c>
      <c r="C18" s="595">
        <v>34501.629999999997</v>
      </c>
      <c r="D18" s="595">
        <v>4592.1899999999996</v>
      </c>
      <c r="E18" s="595">
        <v>55432.959999999999</v>
      </c>
      <c r="F18" s="595">
        <v>-92791.95</v>
      </c>
      <c r="G18" s="595">
        <v>52451.71</v>
      </c>
      <c r="H18" s="595">
        <v>47762.64</v>
      </c>
      <c r="I18" s="595">
        <v>-4042.98</v>
      </c>
      <c r="J18" s="595">
        <v>4717.59</v>
      </c>
      <c r="K18" s="595">
        <v>6563.19</v>
      </c>
    </row>
    <row r="19" spans="1:11" ht="19.95" customHeight="1">
      <c r="A19" s="489" t="s">
        <v>338</v>
      </c>
      <c r="B19" s="616">
        <v>-82863.98</v>
      </c>
      <c r="C19" s="614">
        <v>9739.33</v>
      </c>
      <c r="D19" s="614">
        <v>20.3</v>
      </c>
      <c r="E19" s="614">
        <v>21289.54</v>
      </c>
      <c r="F19" s="614">
        <v>-88102.83</v>
      </c>
      <c r="G19" s="614">
        <v>20932.330000000002</v>
      </c>
      <c r="H19" s="614">
        <v>15955.92</v>
      </c>
      <c r="I19" s="614">
        <v>-5888.54</v>
      </c>
      <c r="J19" s="614">
        <v>1000</v>
      </c>
      <c r="K19" s="615">
        <v>5303.43</v>
      </c>
    </row>
    <row r="20" spans="1:11" ht="19.95" customHeight="1">
      <c r="A20" s="594"/>
      <c r="B20" s="592"/>
      <c r="C20" s="592"/>
      <c r="D20" s="592"/>
      <c r="E20" s="592"/>
      <c r="F20" s="592"/>
      <c r="G20" s="592"/>
      <c r="H20" s="592"/>
      <c r="I20" s="592"/>
      <c r="J20" s="592"/>
      <c r="K20" s="593"/>
    </row>
    <row r="21" spans="1:11" ht="19.95" customHeight="1">
      <c r="A21" s="144" t="s">
        <v>88</v>
      </c>
      <c r="B21" s="455"/>
      <c r="C21" s="456"/>
      <c r="D21" s="456"/>
      <c r="E21" s="456"/>
      <c r="F21" s="456"/>
      <c r="G21" s="456"/>
      <c r="H21" s="456"/>
      <c r="I21" s="456"/>
      <c r="J21" s="456"/>
      <c r="K21" s="457"/>
    </row>
    <row r="22" spans="1:11" ht="19.95" customHeight="1">
      <c r="A22" s="488" t="s">
        <v>152</v>
      </c>
      <c r="B22" s="461">
        <v>-2836.81</v>
      </c>
      <c r="C22" s="461">
        <v>312784.77</v>
      </c>
      <c r="D22" s="461">
        <v>140038.29</v>
      </c>
      <c r="E22" s="461">
        <v>148132.43</v>
      </c>
      <c r="F22" s="461">
        <v>-73181.649999999994</v>
      </c>
      <c r="G22" s="461">
        <v>129100.98</v>
      </c>
      <c r="H22" s="461">
        <v>173427.97</v>
      </c>
      <c r="I22" s="461">
        <v>-7803.74</v>
      </c>
      <c r="J22" s="461">
        <v>23637.72</v>
      </c>
      <c r="K22" s="461">
        <v>22996.27</v>
      </c>
    </row>
    <row r="23" spans="1:11" ht="19.95" customHeight="1">
      <c r="A23" s="488" t="s">
        <v>153</v>
      </c>
      <c r="B23" s="461">
        <v>21777.23</v>
      </c>
      <c r="C23" s="461">
        <v>351714.17</v>
      </c>
      <c r="D23" s="461">
        <v>314867.46999999997</v>
      </c>
      <c r="E23" s="461">
        <v>211525.25</v>
      </c>
      <c r="F23" s="461">
        <v>-117530.85</v>
      </c>
      <c r="G23" s="461">
        <v>194561.87</v>
      </c>
      <c r="H23" s="461">
        <v>175283.45</v>
      </c>
      <c r="I23" s="461">
        <v>-7162.28</v>
      </c>
      <c r="J23" s="461">
        <v>23632.2</v>
      </c>
      <c r="K23" s="461">
        <v>21924.75</v>
      </c>
    </row>
    <row r="24" spans="1:11" ht="19.95" customHeight="1">
      <c r="A24" s="488" t="s">
        <v>154</v>
      </c>
      <c r="B24" s="461">
        <v>-152901.32</v>
      </c>
      <c r="C24" s="461">
        <v>564335.26</v>
      </c>
      <c r="D24" s="461">
        <v>243977.87</v>
      </c>
      <c r="E24" s="461">
        <v>202940.9</v>
      </c>
      <c r="F24" s="461">
        <v>-98269.15</v>
      </c>
      <c r="G24" s="461">
        <v>141420.31</v>
      </c>
      <c r="H24" s="461">
        <v>163005.32</v>
      </c>
      <c r="I24" s="461">
        <v>-5454.85</v>
      </c>
      <c r="J24" s="461">
        <v>18667.63</v>
      </c>
      <c r="K24" s="461">
        <v>20986.91</v>
      </c>
    </row>
    <row r="25" spans="1:11" ht="19.95" customHeight="1">
      <c r="A25" s="488" t="s">
        <v>155</v>
      </c>
      <c r="B25" s="461">
        <v>-35172.19</v>
      </c>
      <c r="C25" s="461">
        <v>282236.71999999997</v>
      </c>
      <c r="D25" s="461">
        <v>138227.51999999999</v>
      </c>
      <c r="E25" s="461">
        <v>136097.19</v>
      </c>
      <c r="F25" s="461">
        <v>-119854.22</v>
      </c>
      <c r="G25" s="461">
        <v>124042.4</v>
      </c>
      <c r="H25" s="461">
        <v>172227.42</v>
      </c>
      <c r="I25" s="461">
        <v>-7774.12</v>
      </c>
      <c r="J25" s="461">
        <v>16408.61</v>
      </c>
      <c r="K25" s="461">
        <v>15556.52</v>
      </c>
    </row>
    <row r="26" spans="1:11" ht="19.95" customHeight="1">
      <c r="A26" s="488" t="s">
        <v>156</v>
      </c>
      <c r="B26" s="461">
        <v>-27260.17</v>
      </c>
      <c r="C26" s="461">
        <v>410357.98</v>
      </c>
      <c r="D26" s="461">
        <v>188227.31</v>
      </c>
      <c r="E26" s="461">
        <v>240645.46</v>
      </c>
      <c r="F26" s="461">
        <v>-168091.54</v>
      </c>
      <c r="G26" s="461">
        <v>229528.12</v>
      </c>
      <c r="H26" s="461">
        <v>192833.82</v>
      </c>
      <c r="I26" s="461">
        <v>-6922.08</v>
      </c>
      <c r="J26" s="461">
        <v>18550.18</v>
      </c>
      <c r="K26" s="461">
        <v>17559.509999999998</v>
      </c>
    </row>
    <row r="27" spans="1:11" ht="19.95" customHeight="1">
      <c r="A27" s="488" t="s">
        <v>69</v>
      </c>
      <c r="B27" s="461">
        <v>-45774.96</v>
      </c>
      <c r="C27" s="461">
        <v>264093.03999999998</v>
      </c>
      <c r="D27" s="461">
        <v>199195.01</v>
      </c>
      <c r="E27" s="461">
        <v>212326.08</v>
      </c>
      <c r="F27" s="461">
        <v>-131397.54</v>
      </c>
      <c r="G27" s="461">
        <v>199166.5</v>
      </c>
      <c r="H27" s="461">
        <v>198960.53</v>
      </c>
      <c r="I27" s="461">
        <v>-5931.35</v>
      </c>
      <c r="J27" s="461">
        <v>20451.36</v>
      </c>
      <c r="K27" s="461">
        <v>13821.06</v>
      </c>
    </row>
    <row r="28" spans="1:11" ht="19.95" customHeight="1">
      <c r="A28" s="488" t="s">
        <v>70</v>
      </c>
      <c r="B28" s="461">
        <v>-193203</v>
      </c>
      <c r="C28" s="461">
        <v>610930.15</v>
      </c>
      <c r="D28" s="461">
        <v>263208.25</v>
      </c>
      <c r="E28" s="461">
        <v>178583.76</v>
      </c>
      <c r="F28" s="461">
        <v>-131240.67000000001</v>
      </c>
      <c r="G28" s="461">
        <v>162997.51</v>
      </c>
      <c r="H28" s="461">
        <v>200255.24</v>
      </c>
      <c r="I28" s="461">
        <v>698.96</v>
      </c>
      <c r="J28" s="461">
        <v>21613.1</v>
      </c>
      <c r="K28" s="461">
        <v>32571.64</v>
      </c>
    </row>
    <row r="29" spans="1:11" ht="19.95" customHeight="1">
      <c r="A29" s="488" t="s">
        <v>175</v>
      </c>
      <c r="B29" s="461">
        <v>-24064.83</v>
      </c>
      <c r="C29" s="461">
        <v>641272.17000000004</v>
      </c>
      <c r="D29" s="461">
        <v>244645.78</v>
      </c>
      <c r="E29" s="461">
        <v>250148.43</v>
      </c>
      <c r="F29" s="461">
        <v>-169805.59</v>
      </c>
      <c r="G29" s="461">
        <v>217164.57</v>
      </c>
      <c r="H29" s="461">
        <v>203406</v>
      </c>
      <c r="I29" s="461">
        <v>-10259.64</v>
      </c>
      <c r="J29" s="461">
        <v>27146.29</v>
      </c>
      <c r="K29" s="461">
        <v>20157.900000000001</v>
      </c>
    </row>
    <row r="30" spans="1:11" ht="19.95" customHeight="1">
      <c r="A30" s="488" t="s">
        <v>91</v>
      </c>
      <c r="B30" s="367">
        <v>135541.69</v>
      </c>
      <c r="C30" s="461">
        <v>278999.21999999997</v>
      </c>
      <c r="D30" s="461">
        <v>266834.21000000002</v>
      </c>
      <c r="E30" s="461">
        <v>236153.21</v>
      </c>
      <c r="F30" s="461">
        <v>-156046.88</v>
      </c>
      <c r="G30" s="461">
        <v>222418.33</v>
      </c>
      <c r="H30" s="461">
        <v>220446.38</v>
      </c>
      <c r="I30" s="461">
        <v>-3271.29</v>
      </c>
      <c r="J30" s="461">
        <v>20959.34</v>
      </c>
      <c r="K30" s="461">
        <v>21414.03</v>
      </c>
    </row>
    <row r="31" spans="1:11" ht="19.95" customHeight="1">
      <c r="A31" s="488" t="s">
        <v>92</v>
      </c>
      <c r="B31" s="461">
        <v>-88446.5</v>
      </c>
      <c r="C31" s="461">
        <v>427902.62</v>
      </c>
      <c r="D31" s="461">
        <v>142623.60999999999</v>
      </c>
      <c r="E31" s="461">
        <v>290031.35999999999</v>
      </c>
      <c r="F31" s="461">
        <v>-154074.91</v>
      </c>
      <c r="G31" s="461">
        <v>276671.74</v>
      </c>
      <c r="H31" s="461">
        <v>263039.03000000003</v>
      </c>
      <c r="I31" s="461">
        <v>-3725.97</v>
      </c>
      <c r="J31" s="461">
        <v>22520.59</v>
      </c>
      <c r="K31" s="461">
        <v>22116.080000000002</v>
      </c>
    </row>
    <row r="32" spans="1:11" ht="19.95" customHeight="1">
      <c r="A32" s="488" t="s">
        <v>111</v>
      </c>
      <c r="B32" s="461">
        <v>-93198.86</v>
      </c>
      <c r="C32" s="461">
        <v>360354.55</v>
      </c>
      <c r="D32" s="461">
        <v>74975.72</v>
      </c>
      <c r="E32" s="461">
        <v>266892.24</v>
      </c>
      <c r="F32" s="461">
        <v>-140442.21</v>
      </c>
      <c r="G32" s="461">
        <v>250989.4</v>
      </c>
      <c r="H32" s="461">
        <v>255870.46</v>
      </c>
      <c r="I32" s="461">
        <v>-3321.48</v>
      </c>
      <c r="J32" s="461">
        <v>24060.81</v>
      </c>
      <c r="K32" s="461">
        <v>28547.95</v>
      </c>
    </row>
    <row r="33" spans="1:11" ht="19.95" customHeight="1">
      <c r="A33" s="488" t="s">
        <v>116</v>
      </c>
      <c r="B33" s="461">
        <v>-74438.86</v>
      </c>
      <c r="C33" s="461">
        <v>373063.44</v>
      </c>
      <c r="D33" s="461">
        <v>64496.24</v>
      </c>
      <c r="E33" s="461">
        <v>352824.12</v>
      </c>
      <c r="F33" s="461">
        <v>-145323.29</v>
      </c>
      <c r="G33" s="461">
        <v>339569.12</v>
      </c>
      <c r="H33" s="461">
        <v>274285.76</v>
      </c>
      <c r="I33" s="461">
        <v>-7808.64</v>
      </c>
      <c r="J33" s="461">
        <v>25115.7</v>
      </c>
      <c r="K33" s="461">
        <v>28656.97</v>
      </c>
    </row>
    <row r="34" spans="1:11" ht="19.95" customHeight="1">
      <c r="A34" s="491" t="s">
        <v>145</v>
      </c>
      <c r="B34" s="461">
        <v>-118695.79</v>
      </c>
      <c r="C34" s="461">
        <v>291569.74</v>
      </c>
      <c r="D34" s="461">
        <v>69568.13</v>
      </c>
      <c r="E34" s="461">
        <v>252350.64</v>
      </c>
      <c r="F34" s="461">
        <v>-80039.97</v>
      </c>
      <c r="G34" s="461">
        <v>235720.29</v>
      </c>
      <c r="H34" s="461">
        <v>272459.52000000002</v>
      </c>
      <c r="I34" s="461">
        <v>-11349.85</v>
      </c>
      <c r="J34" s="461">
        <v>24911.17</v>
      </c>
      <c r="K34" s="461">
        <v>24441.45</v>
      </c>
    </row>
    <row r="35" spans="1:11" ht="19.95" customHeight="1">
      <c r="A35" s="488" t="s">
        <v>136</v>
      </c>
      <c r="B35" s="461">
        <v>-149044.85</v>
      </c>
      <c r="C35" s="461">
        <v>389206.57</v>
      </c>
      <c r="D35" s="461">
        <v>29091.439999999999</v>
      </c>
      <c r="E35" s="461">
        <v>339259.34</v>
      </c>
      <c r="F35" s="461">
        <v>-116779.04</v>
      </c>
      <c r="G35" s="461">
        <v>318460.48</v>
      </c>
      <c r="H35" s="461">
        <v>272646.61</v>
      </c>
      <c r="I35" s="461">
        <v>-10880.09</v>
      </c>
      <c r="J35" s="461">
        <v>32080.25</v>
      </c>
      <c r="K35" s="461">
        <v>24356.62</v>
      </c>
    </row>
    <row r="36" spans="1:11" ht="21" customHeight="1">
      <c r="A36" s="488" t="s">
        <v>190</v>
      </c>
      <c r="B36" s="461">
        <v>-128189.05</v>
      </c>
      <c r="C36" s="282">
        <v>392270.67</v>
      </c>
      <c r="D36" s="282">
        <v>19615.669999999998</v>
      </c>
      <c r="E36" s="282">
        <v>269909.03000000003</v>
      </c>
      <c r="F36" s="282">
        <v>-70965.2</v>
      </c>
      <c r="G36" s="282">
        <v>252807.92</v>
      </c>
      <c r="H36" s="282">
        <v>267615.62</v>
      </c>
      <c r="I36" s="282">
        <v>-3156.5</v>
      </c>
      <c r="J36" s="282">
        <v>25873.02</v>
      </c>
      <c r="K36" s="282">
        <v>26211.18</v>
      </c>
    </row>
    <row r="37" spans="1:11" ht="21" customHeight="1">
      <c r="A37" s="488" t="s">
        <v>223</v>
      </c>
      <c r="B37" s="462">
        <v>-25434.21</v>
      </c>
      <c r="C37" s="461">
        <v>278508</v>
      </c>
      <c r="D37" s="282">
        <v>14429.36</v>
      </c>
      <c r="E37" s="461">
        <v>270681.58</v>
      </c>
      <c r="F37" s="282">
        <v>-85772.73</v>
      </c>
      <c r="G37" s="461">
        <v>246763.42</v>
      </c>
      <c r="H37" s="461">
        <v>265895.32</v>
      </c>
      <c r="I37" s="282">
        <v>-3494.63</v>
      </c>
      <c r="J37" s="282">
        <v>32820.21</v>
      </c>
      <c r="K37" s="461">
        <v>31694.65</v>
      </c>
    </row>
    <row r="38" spans="1:11" ht="21" customHeight="1">
      <c r="A38" s="492" t="s">
        <v>311</v>
      </c>
      <c r="B38" s="595">
        <v>-32046.01</v>
      </c>
      <c r="C38" s="595">
        <v>276657.44</v>
      </c>
      <c r="D38" s="595">
        <v>18361.07</v>
      </c>
      <c r="E38" s="595">
        <v>274926.67</v>
      </c>
      <c r="F38" s="595">
        <v>-106554.61</v>
      </c>
      <c r="G38" s="595">
        <v>257530.09</v>
      </c>
      <c r="H38" s="595">
        <v>245133.7</v>
      </c>
      <c r="I38" s="595">
        <v>-2369.02</v>
      </c>
      <c r="J38" s="595">
        <v>25328.37</v>
      </c>
      <c r="K38" s="595">
        <v>29739.38</v>
      </c>
    </row>
    <row r="39" spans="1:11" ht="21" customHeight="1">
      <c r="A39" s="489" t="s">
        <v>312</v>
      </c>
      <c r="B39" s="597" t="s">
        <v>49</v>
      </c>
      <c r="C39" s="598" t="s">
        <v>49</v>
      </c>
      <c r="D39" s="599" t="s">
        <v>49</v>
      </c>
      <c r="E39" s="600">
        <v>285375</v>
      </c>
      <c r="F39" s="599" t="s">
        <v>49</v>
      </c>
      <c r="G39" s="599" t="s">
        <v>49</v>
      </c>
      <c r="H39" s="599" t="s">
        <v>49</v>
      </c>
      <c r="I39" s="599" t="s">
        <v>49</v>
      </c>
      <c r="J39" s="599" t="s">
        <v>49</v>
      </c>
      <c r="K39" s="599" t="s">
        <v>49</v>
      </c>
    </row>
    <row r="40" spans="1:11" ht="21" customHeight="1">
      <c r="A40" s="463"/>
      <c r="B40" s="466"/>
      <c r="C40" s="464"/>
      <c r="D40" s="464"/>
      <c r="E40" s="465"/>
      <c r="F40" s="464"/>
      <c r="G40" s="464"/>
      <c r="H40" s="464"/>
      <c r="I40" s="464"/>
      <c r="J40" s="464"/>
      <c r="K40" s="464"/>
    </row>
    <row r="41" spans="1:11" ht="20.399999999999999" customHeight="1">
      <c r="A41" s="458" t="s">
        <v>131</v>
      </c>
      <c r="B41" s="458"/>
      <c r="C41" s="458"/>
      <c r="D41" s="458"/>
      <c r="E41" s="458"/>
      <c r="F41" s="458"/>
      <c r="G41" s="458"/>
      <c r="H41" s="458"/>
      <c r="I41" s="458"/>
      <c r="J41" s="458"/>
      <c r="K41" s="458"/>
    </row>
    <row r="42" spans="1:11" ht="20.399999999999999" customHeight="1">
      <c r="A42" s="695" t="s">
        <v>93</v>
      </c>
      <c r="B42" s="695"/>
      <c r="C42" s="695"/>
      <c r="D42" s="695"/>
      <c r="E42" s="695"/>
      <c r="F42" s="695"/>
      <c r="G42" s="695"/>
      <c r="H42" s="695"/>
      <c r="I42" s="695"/>
      <c r="J42" s="695"/>
      <c r="K42" s="695"/>
    </row>
    <row r="43" spans="1:11" ht="20.399999999999999" customHeight="1">
      <c r="A43" s="459" t="s">
        <v>242</v>
      </c>
      <c r="B43" s="459"/>
      <c r="C43" s="459"/>
      <c r="D43" s="459"/>
      <c r="E43" s="459"/>
      <c r="F43" s="459"/>
      <c r="G43" s="459"/>
      <c r="H43" s="459"/>
      <c r="I43" s="459"/>
      <c r="J43" s="459"/>
      <c r="K43" s="459"/>
    </row>
    <row r="44" spans="1:11" ht="20.399999999999999" customHeight="1">
      <c r="A44" s="695" t="s">
        <v>89</v>
      </c>
      <c r="B44" s="695"/>
      <c r="C44" s="695"/>
      <c r="D44" s="695"/>
      <c r="E44" s="695"/>
      <c r="F44" s="695"/>
      <c r="G44" s="695"/>
      <c r="H44" s="695"/>
      <c r="I44" s="695"/>
      <c r="J44" s="695"/>
      <c r="K44" s="695"/>
    </row>
    <row r="45" spans="1:11" ht="20.399999999999999" customHeight="1">
      <c r="A45" s="695" t="s">
        <v>90</v>
      </c>
      <c r="B45" s="695"/>
      <c r="C45" s="695"/>
      <c r="D45" s="695"/>
      <c r="E45" s="695"/>
      <c r="F45" s="695"/>
      <c r="G45" s="695"/>
      <c r="H45" s="695"/>
      <c r="I45" s="695"/>
      <c r="J45" s="695"/>
      <c r="K45" s="695"/>
    </row>
    <row r="46" spans="1:11" ht="19.2" customHeight="1">
      <c r="A46" s="145" t="s">
        <v>132</v>
      </c>
      <c r="B46" s="145"/>
      <c r="C46" s="145"/>
      <c r="D46" s="145"/>
      <c r="E46" s="145"/>
      <c r="F46" s="145"/>
      <c r="G46" s="145"/>
      <c r="H46" s="145"/>
      <c r="I46" s="145"/>
      <c r="J46" s="145"/>
      <c r="K46" s="145"/>
    </row>
    <row r="47" spans="1:11" ht="19.2" customHeight="1">
      <c r="A47" s="460" t="s">
        <v>313</v>
      </c>
      <c r="B47" s="460"/>
      <c r="C47" s="460"/>
      <c r="D47" s="460"/>
      <c r="E47" s="460"/>
      <c r="F47" s="460"/>
      <c r="G47" s="458"/>
      <c r="H47" s="458"/>
      <c r="I47" s="458"/>
      <c r="J47" s="458"/>
      <c r="K47" s="458"/>
    </row>
    <row r="48" spans="1:11" ht="17.399999999999999">
      <c r="A48" s="458" t="s">
        <v>224</v>
      </c>
      <c r="B48" s="458"/>
      <c r="C48" s="458"/>
      <c r="D48" s="458"/>
      <c r="E48" s="458"/>
      <c r="F48" s="458"/>
      <c r="G48" s="458"/>
    </row>
    <row r="50" spans="2:2">
      <c r="B50" s="495"/>
    </row>
    <row r="51" spans="2:2">
      <c r="B51" s="495"/>
    </row>
  </sheetData>
  <mergeCells count="11">
    <mergeCell ref="A42:K42"/>
    <mergeCell ref="A44:K44"/>
    <mergeCell ref="A45:K45"/>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801-CFEC-4862-ABF4-7E26B3191B7C}">
  <sheetPr codeName="Sheet12">
    <pageSetUpPr fitToPage="1"/>
  </sheetPr>
  <dimension ref="A1:P39"/>
  <sheetViews>
    <sheetView showGridLines="0" topLeftCell="A9" zoomScaleNormal="100" zoomScaleSheetLayoutView="75" workbookViewId="0">
      <selection activeCell="Q10" sqref="Q10"/>
    </sheetView>
  </sheetViews>
  <sheetFormatPr defaultColWidth="8.88671875" defaultRowHeight="13.2"/>
  <cols>
    <col min="1" max="1" width="26.6640625" customWidth="1"/>
    <col min="2" max="2" width="10.6640625" customWidth="1"/>
    <col min="3" max="3" width="11" customWidth="1"/>
    <col min="4" max="4" width="11.33203125" customWidth="1"/>
    <col min="5" max="5" width="11.5546875" customWidth="1"/>
    <col min="6" max="6" width="11.6640625" customWidth="1"/>
    <col min="7" max="7" width="10" customWidth="1"/>
    <col min="8" max="8" width="10.6640625" customWidth="1"/>
    <col min="9" max="9" width="8.6640625" customWidth="1"/>
    <col min="10" max="10" width="9.5546875" customWidth="1"/>
    <col min="11" max="11" width="10.6640625" customWidth="1"/>
    <col min="12" max="12" width="10.44140625" customWidth="1"/>
    <col min="13" max="13" width="10.33203125" customWidth="1"/>
    <col min="14" max="14" width="15.109375" customWidth="1"/>
    <col min="15" max="15" width="8.88671875" customWidth="1"/>
  </cols>
  <sheetData>
    <row r="1" spans="1:14" ht="21.6" customHeight="1">
      <c r="A1" s="702" t="s">
        <v>283</v>
      </c>
      <c r="B1" s="703"/>
      <c r="C1" s="703"/>
      <c r="D1" s="703"/>
      <c r="E1" s="703"/>
      <c r="F1" s="703"/>
      <c r="G1" s="703"/>
      <c r="H1" s="703"/>
      <c r="I1" s="703"/>
      <c r="J1" s="703"/>
      <c r="K1" s="703"/>
      <c r="L1" s="703"/>
      <c r="M1" s="703"/>
      <c r="N1" s="703"/>
    </row>
    <row r="2" spans="1:14" ht="27.6">
      <c r="A2" s="348"/>
      <c r="B2" s="358" t="s">
        <v>297</v>
      </c>
      <c r="C2" s="59" t="s">
        <v>314</v>
      </c>
      <c r="D2" s="59" t="s">
        <v>321</v>
      </c>
      <c r="E2" s="59" t="s">
        <v>327</v>
      </c>
      <c r="F2" s="59" t="s">
        <v>319</v>
      </c>
      <c r="G2" s="59" t="s">
        <v>330</v>
      </c>
      <c r="H2" s="59" t="s">
        <v>270</v>
      </c>
      <c r="I2" s="59" t="s">
        <v>281</v>
      </c>
      <c r="J2" s="59" t="s">
        <v>263</v>
      </c>
      <c r="K2" s="59" t="s">
        <v>282</v>
      </c>
      <c r="L2" s="59" t="s">
        <v>265</v>
      </c>
      <c r="M2" s="60" t="s">
        <v>266</v>
      </c>
      <c r="N2" s="347" t="s">
        <v>258</v>
      </c>
    </row>
    <row r="3" spans="1:14" ht="14.4">
      <c r="A3" s="449"/>
      <c r="B3" s="704" t="s">
        <v>65</v>
      </c>
      <c r="C3" s="705"/>
      <c r="D3" s="705"/>
      <c r="E3" s="705"/>
      <c r="F3" s="705"/>
      <c r="G3" s="705"/>
      <c r="H3" s="705"/>
      <c r="I3" s="705"/>
      <c r="J3" s="705"/>
      <c r="K3" s="705"/>
      <c r="L3" s="705"/>
      <c r="M3" s="706"/>
      <c r="N3" s="347"/>
    </row>
    <row r="4" spans="1:14" ht="13.8">
      <c r="A4" s="502"/>
      <c r="B4" s="423"/>
      <c r="C4" s="423"/>
      <c r="D4" s="496"/>
      <c r="E4" s="370"/>
      <c r="F4" s="496"/>
      <c r="G4" s="496"/>
      <c r="H4" s="496"/>
      <c r="I4" s="496"/>
      <c r="J4" s="496"/>
      <c r="K4" s="496"/>
      <c r="L4" s="496"/>
      <c r="M4" s="496"/>
      <c r="N4" s="57"/>
    </row>
    <row r="5" spans="1:14" ht="13.8">
      <c r="A5" s="451" t="s">
        <v>215</v>
      </c>
      <c r="B5" s="119"/>
      <c r="C5" s="119"/>
      <c r="D5" s="119"/>
      <c r="E5" s="119"/>
      <c r="F5" s="119"/>
      <c r="G5" s="119"/>
      <c r="H5" s="119"/>
      <c r="I5" s="119"/>
      <c r="J5" s="119"/>
      <c r="K5" s="119"/>
      <c r="L5" s="119"/>
      <c r="M5" s="166"/>
      <c r="N5" s="57"/>
    </row>
    <row r="6" spans="1:14" ht="13.8">
      <c r="A6" s="508" t="s">
        <v>37</v>
      </c>
      <c r="B6" s="607">
        <v>3542.88</v>
      </c>
      <c r="C6" s="486">
        <v>2589.3000000000002</v>
      </c>
      <c r="D6" s="82">
        <v>6232.6399999999994</v>
      </c>
      <c r="E6" s="83">
        <v>6866</v>
      </c>
      <c r="F6" s="83">
        <v>2241.0500000000002</v>
      </c>
      <c r="G6" s="82"/>
      <c r="H6" s="82"/>
      <c r="I6" s="370"/>
      <c r="J6" s="486"/>
      <c r="K6" s="370"/>
      <c r="L6" s="119"/>
      <c r="M6" s="166"/>
      <c r="N6" s="210">
        <f>SUM(B6:M6)</f>
        <v>21471.87</v>
      </c>
    </row>
    <row r="7" spans="1:14" ht="13.8">
      <c r="A7" s="508" t="s">
        <v>13</v>
      </c>
      <c r="B7" s="607">
        <v>2276.13</v>
      </c>
      <c r="C7" s="486">
        <v>3591.23</v>
      </c>
      <c r="D7" s="82">
        <v>5144.8099999999995</v>
      </c>
      <c r="E7" s="83">
        <v>3256.92</v>
      </c>
      <c r="F7" s="83">
        <v>2450.92</v>
      </c>
      <c r="G7" s="82"/>
      <c r="H7" s="82"/>
      <c r="I7" s="370"/>
      <c r="J7" s="486"/>
      <c r="K7" s="370"/>
      <c r="L7" s="119"/>
      <c r="M7" s="166"/>
      <c r="N7" s="210">
        <f t="shared" ref="N7:N16" si="0">SUM(B7:M7)</f>
        <v>16720.010000000002</v>
      </c>
    </row>
    <row r="8" spans="1:14" ht="13.8">
      <c r="A8" s="508" t="s">
        <v>10</v>
      </c>
      <c r="B8" s="607">
        <v>3251.69</v>
      </c>
      <c r="C8" s="486">
        <v>6762.3099999999995</v>
      </c>
      <c r="D8" s="82">
        <v>1817.36</v>
      </c>
      <c r="E8" s="82">
        <v>712.41000000000008</v>
      </c>
      <c r="F8" s="82">
        <v>1608.05</v>
      </c>
      <c r="G8" s="82"/>
      <c r="H8" s="82"/>
      <c r="I8" s="370"/>
      <c r="J8" s="486"/>
      <c r="K8" s="370"/>
      <c r="L8" s="119"/>
      <c r="M8" s="166"/>
      <c r="N8" s="210">
        <f t="shared" si="0"/>
        <v>14151.82</v>
      </c>
    </row>
    <row r="9" spans="1:14" ht="13.8">
      <c r="A9" s="508" t="s">
        <v>6</v>
      </c>
      <c r="B9" s="607">
        <v>170</v>
      </c>
      <c r="C9" s="486">
        <v>12526.3</v>
      </c>
      <c r="D9" s="82">
        <v>0</v>
      </c>
      <c r="E9" s="82">
        <v>3</v>
      </c>
      <c r="F9" s="82">
        <v>33.43</v>
      </c>
      <c r="G9" s="82"/>
      <c r="H9" s="82"/>
      <c r="I9" s="370"/>
      <c r="J9" s="370"/>
      <c r="K9" s="370"/>
      <c r="L9" s="119"/>
      <c r="M9" s="166"/>
      <c r="N9" s="210">
        <f t="shared" si="0"/>
        <v>12732.73</v>
      </c>
    </row>
    <row r="10" spans="1:14" ht="13.8">
      <c r="A10" s="508" t="s">
        <v>4</v>
      </c>
      <c r="B10" s="607">
        <v>2882.91</v>
      </c>
      <c r="C10" s="486">
        <v>1085.27</v>
      </c>
      <c r="D10" s="82">
        <v>1648.49</v>
      </c>
      <c r="E10" s="82">
        <v>3987.15</v>
      </c>
      <c r="F10" s="82">
        <v>2115.5099999999998</v>
      </c>
      <c r="G10" s="82"/>
      <c r="H10" s="82"/>
      <c r="I10" s="370"/>
      <c r="J10" s="486"/>
      <c r="K10" s="370"/>
      <c r="L10" s="119"/>
      <c r="M10" s="166"/>
      <c r="N10" s="210">
        <f t="shared" si="0"/>
        <v>11719.33</v>
      </c>
    </row>
    <row r="11" spans="1:14" ht="13.8">
      <c r="A11" s="508" t="s">
        <v>0</v>
      </c>
      <c r="B11" s="607">
        <v>0</v>
      </c>
      <c r="C11" s="486">
        <v>0</v>
      </c>
      <c r="D11" s="82">
        <v>3103.6</v>
      </c>
      <c r="E11" s="82">
        <v>4.45</v>
      </c>
      <c r="F11" s="82">
        <v>1200</v>
      </c>
      <c r="G11" s="82"/>
      <c r="H11" s="82"/>
      <c r="I11" s="370"/>
      <c r="J11" s="486"/>
      <c r="K11" s="370"/>
      <c r="L11" s="119"/>
      <c r="M11" s="166"/>
      <c r="N11" s="210">
        <f t="shared" si="0"/>
        <v>4308.0499999999993</v>
      </c>
    </row>
    <row r="12" spans="1:14" ht="13.8">
      <c r="A12" s="508" t="s">
        <v>43</v>
      </c>
      <c r="B12" s="607">
        <v>0</v>
      </c>
      <c r="C12" s="486">
        <v>0</v>
      </c>
      <c r="D12" s="82">
        <v>3270.8</v>
      </c>
      <c r="E12" s="82">
        <v>633.21999999999991</v>
      </c>
      <c r="F12" s="82">
        <v>0</v>
      </c>
      <c r="G12" s="82"/>
      <c r="H12" s="82"/>
      <c r="I12" s="370"/>
      <c r="J12" s="486"/>
      <c r="K12" s="370"/>
      <c r="L12" s="119"/>
      <c r="M12" s="166"/>
      <c r="N12" s="210">
        <f t="shared" si="0"/>
        <v>3904.02</v>
      </c>
    </row>
    <row r="13" spans="1:14" ht="13.8">
      <c r="A13" s="508" t="s">
        <v>16</v>
      </c>
      <c r="B13" s="607">
        <v>0</v>
      </c>
      <c r="C13" s="486">
        <v>32.700000000000003</v>
      </c>
      <c r="D13" s="82">
        <v>943.59</v>
      </c>
      <c r="E13" s="82">
        <v>260</v>
      </c>
      <c r="F13" s="82">
        <v>180</v>
      </c>
      <c r="G13" s="82"/>
      <c r="H13" s="82"/>
      <c r="I13" s="370"/>
      <c r="J13" s="486"/>
      <c r="K13" s="370"/>
      <c r="L13" s="119"/>
      <c r="M13" s="166"/>
      <c r="N13" s="210">
        <f t="shared" si="0"/>
        <v>1416.29</v>
      </c>
    </row>
    <row r="14" spans="1:14" ht="13.8">
      <c r="A14" s="508" t="s">
        <v>17</v>
      </c>
      <c r="B14" s="607">
        <v>2.68</v>
      </c>
      <c r="C14" s="486">
        <v>4.13</v>
      </c>
      <c r="D14" s="82">
        <v>11.059999999999999</v>
      </c>
      <c r="E14" s="82">
        <v>22.23</v>
      </c>
      <c r="F14" s="82">
        <v>1091.52</v>
      </c>
      <c r="G14" s="82"/>
      <c r="H14" s="82"/>
      <c r="I14" s="370"/>
      <c r="J14" s="486"/>
      <c r="K14" s="370"/>
      <c r="L14" s="119"/>
      <c r="M14" s="166"/>
      <c r="N14" s="210">
        <f t="shared" si="0"/>
        <v>1131.6199999999999</v>
      </c>
    </row>
    <row r="15" spans="1:14" ht="13.8">
      <c r="A15" s="508" t="s">
        <v>221</v>
      </c>
      <c r="B15" s="607">
        <v>64.62</v>
      </c>
      <c r="C15" s="486">
        <v>120.01</v>
      </c>
      <c r="D15" s="82">
        <v>225.90999999999997</v>
      </c>
      <c r="E15" s="82">
        <v>164.29</v>
      </c>
      <c r="F15" s="82">
        <v>116.83</v>
      </c>
      <c r="G15" s="82"/>
      <c r="H15" s="82"/>
      <c r="I15" s="370"/>
      <c r="J15" s="486"/>
      <c r="K15" s="370"/>
      <c r="L15" s="119"/>
      <c r="M15" s="166"/>
      <c r="N15" s="210">
        <f t="shared" si="0"/>
        <v>691.66</v>
      </c>
    </row>
    <row r="16" spans="1:14" ht="13.8">
      <c r="A16" s="508" t="s">
        <v>245</v>
      </c>
      <c r="B16" s="423">
        <v>420.73000000000013</v>
      </c>
      <c r="C16" s="423">
        <v>315.08</v>
      </c>
      <c r="D16" s="370">
        <v>324.62</v>
      </c>
      <c r="E16" s="370">
        <v>605.74</v>
      </c>
      <c r="F16" s="486">
        <v>445.53</v>
      </c>
      <c r="G16" s="423"/>
      <c r="H16" s="423"/>
      <c r="I16" s="370"/>
      <c r="J16" s="486"/>
      <c r="K16" s="370"/>
      <c r="L16" s="119"/>
      <c r="M16" s="166"/>
      <c r="N16" s="210">
        <f t="shared" si="0"/>
        <v>2111.7000000000003</v>
      </c>
    </row>
    <row r="17" spans="1:16" ht="13.8">
      <c r="A17" s="501"/>
      <c r="B17" s="420"/>
      <c r="C17" s="421"/>
      <c r="D17" s="481"/>
      <c r="E17" s="481"/>
      <c r="F17" s="497"/>
      <c r="G17" s="498"/>
      <c r="H17" s="498"/>
      <c r="I17" s="498"/>
      <c r="J17" s="498"/>
      <c r="K17" s="498"/>
      <c r="L17" s="498"/>
      <c r="M17" s="499"/>
      <c r="N17" s="500"/>
    </row>
    <row r="18" spans="1:16" ht="13.8">
      <c r="A18" s="450"/>
      <c r="B18" s="422"/>
      <c r="C18" s="423"/>
      <c r="D18" s="370"/>
      <c r="E18" s="370"/>
      <c r="F18" s="486"/>
      <c r="G18" s="119"/>
      <c r="H18" s="119"/>
      <c r="I18" s="119"/>
      <c r="J18" s="119"/>
      <c r="K18" s="119"/>
      <c r="L18" s="119"/>
      <c r="M18" s="166"/>
      <c r="N18" s="210"/>
    </row>
    <row r="19" spans="1:16" ht="13.8">
      <c r="A19" s="451" t="s">
        <v>243</v>
      </c>
      <c r="B19" s="422"/>
      <c r="C19" s="423"/>
      <c r="D19" s="370"/>
      <c r="E19" s="370"/>
      <c r="F19" s="486"/>
      <c r="G19" s="119"/>
      <c r="H19" s="119"/>
      <c r="I19" s="119"/>
      <c r="J19" s="119"/>
      <c r="K19" s="119"/>
      <c r="L19" s="119"/>
      <c r="M19" s="166"/>
      <c r="N19" s="210"/>
    </row>
    <row r="20" spans="1:16" ht="13.8">
      <c r="A20" s="508" t="s">
        <v>220</v>
      </c>
      <c r="B20" s="607">
        <v>149.99</v>
      </c>
      <c r="C20" s="486">
        <v>17814.02</v>
      </c>
      <c r="D20" s="82">
        <v>36.080000000000005</v>
      </c>
      <c r="E20" s="83">
        <v>94.350000000000009</v>
      </c>
      <c r="F20" s="83">
        <v>2189.46</v>
      </c>
      <c r="G20" s="83"/>
      <c r="H20" s="83"/>
      <c r="I20" s="83"/>
      <c r="J20" s="486"/>
      <c r="K20" s="370"/>
      <c r="L20" s="119"/>
      <c r="M20" s="166"/>
      <c r="N20" s="210">
        <f t="shared" ref="N20:N30" si="1">SUM(B20:M20)</f>
        <v>20283.900000000001</v>
      </c>
    </row>
    <row r="21" spans="1:16" ht="13.8">
      <c r="A21" s="508" t="s">
        <v>209</v>
      </c>
      <c r="B21" s="607">
        <v>2673.4399999999996</v>
      </c>
      <c r="C21" s="486">
        <v>1427.7</v>
      </c>
      <c r="D21" s="82">
        <v>1769.0699999999997</v>
      </c>
      <c r="E21" s="83">
        <v>3193.2900000000004</v>
      </c>
      <c r="F21" s="83">
        <v>2893.8399999999997</v>
      </c>
      <c r="G21" s="83"/>
      <c r="H21" s="83"/>
      <c r="I21" s="83"/>
      <c r="J21" s="486"/>
      <c r="K21" s="370"/>
      <c r="L21" s="119"/>
      <c r="M21" s="166"/>
      <c r="N21" s="210">
        <f t="shared" si="1"/>
        <v>11957.34</v>
      </c>
    </row>
    <row r="22" spans="1:16" ht="13.8">
      <c r="A22" s="508" t="s">
        <v>244</v>
      </c>
      <c r="B22" s="607">
        <v>1500.8</v>
      </c>
      <c r="C22" s="486">
        <v>861.2</v>
      </c>
      <c r="D22" s="82">
        <v>1257.5999999999999</v>
      </c>
      <c r="E22" s="83">
        <v>2921.15</v>
      </c>
      <c r="F22" s="83">
        <v>1266</v>
      </c>
      <c r="G22" s="83"/>
      <c r="H22" s="83"/>
      <c r="I22" s="83"/>
      <c r="J22" s="486"/>
      <c r="K22" s="370"/>
      <c r="L22" s="119"/>
      <c r="M22" s="166"/>
      <c r="N22" s="210">
        <f t="shared" si="1"/>
        <v>7806.75</v>
      </c>
    </row>
    <row r="23" spans="1:16" ht="13.8">
      <c r="A23" s="508" t="s">
        <v>315</v>
      </c>
      <c r="B23" s="607">
        <v>0</v>
      </c>
      <c r="C23" s="486">
        <v>1501.43</v>
      </c>
      <c r="D23" s="82">
        <v>3200</v>
      </c>
      <c r="E23" s="83">
        <v>1775.68</v>
      </c>
      <c r="F23" s="83">
        <v>0.71</v>
      </c>
      <c r="G23" s="83"/>
      <c r="H23" s="83"/>
      <c r="I23" s="83"/>
      <c r="J23" s="486"/>
      <c r="K23" s="370"/>
      <c r="L23" s="119"/>
      <c r="M23" s="166"/>
      <c r="N23" s="210">
        <f t="shared" si="1"/>
        <v>6477.8200000000006</v>
      </c>
    </row>
    <row r="24" spans="1:16" ht="13.8">
      <c r="A24" s="508" t="s">
        <v>320</v>
      </c>
      <c r="B24" s="607">
        <v>29.16</v>
      </c>
      <c r="C24" s="486">
        <v>19.009999999999998</v>
      </c>
      <c r="D24" s="82">
        <v>6402.24</v>
      </c>
      <c r="E24" s="83">
        <v>2.14</v>
      </c>
      <c r="F24" s="83">
        <v>19.990000000000002</v>
      </c>
      <c r="G24" s="83"/>
      <c r="H24" s="83"/>
      <c r="I24" s="83"/>
      <c r="J24" s="486"/>
      <c r="K24" s="370"/>
      <c r="L24" s="119"/>
      <c r="M24" s="166"/>
      <c r="N24" s="210">
        <f t="shared" si="1"/>
        <v>6472.54</v>
      </c>
    </row>
    <row r="25" spans="1:16" ht="13.8">
      <c r="A25" s="508" t="s">
        <v>316</v>
      </c>
      <c r="B25" s="607">
        <v>121.1</v>
      </c>
      <c r="C25" s="486">
        <v>774</v>
      </c>
      <c r="D25" s="82">
        <v>4612.59</v>
      </c>
      <c r="E25" s="83">
        <v>645.09</v>
      </c>
      <c r="F25" s="83">
        <v>192.38</v>
      </c>
      <c r="G25" s="83"/>
      <c r="H25" s="83"/>
      <c r="I25" s="83"/>
      <c r="J25" s="486"/>
      <c r="K25" s="370"/>
      <c r="L25" s="119"/>
      <c r="M25" s="166"/>
      <c r="N25" s="210">
        <f t="shared" si="1"/>
        <v>6345.1600000000008</v>
      </c>
    </row>
    <row r="26" spans="1:16" ht="13.8">
      <c r="A26" s="508" t="s">
        <v>201</v>
      </c>
      <c r="B26" s="607">
        <v>1482.5900000000006</v>
      </c>
      <c r="C26" s="486">
        <v>1015.6500000000001</v>
      </c>
      <c r="D26" s="82">
        <v>1130.8000000000002</v>
      </c>
      <c r="E26" s="83">
        <v>1009.3699999999999</v>
      </c>
      <c r="F26" s="83">
        <v>276.16000000000003</v>
      </c>
      <c r="G26" s="83"/>
      <c r="H26" s="83"/>
      <c r="I26" s="83"/>
      <c r="J26" s="486"/>
      <c r="K26" s="370"/>
      <c r="L26" s="119"/>
      <c r="M26" s="166"/>
      <c r="N26" s="210">
        <f t="shared" si="1"/>
        <v>4914.5700000000006</v>
      </c>
    </row>
    <row r="27" spans="1:16" ht="13.8">
      <c r="A27" s="508" t="s">
        <v>205</v>
      </c>
      <c r="B27" s="607">
        <v>800.96</v>
      </c>
      <c r="C27" s="486">
        <v>0</v>
      </c>
      <c r="D27" s="82">
        <v>735.67000000000007</v>
      </c>
      <c r="E27" s="83">
        <v>1932.3600000000001</v>
      </c>
      <c r="F27" s="83">
        <v>1108.27</v>
      </c>
      <c r="G27" s="83"/>
      <c r="H27" s="83"/>
      <c r="I27" s="83"/>
      <c r="J27" s="486"/>
      <c r="K27" s="370"/>
      <c r="L27" s="119"/>
      <c r="M27" s="166"/>
      <c r="N27" s="210">
        <f t="shared" si="1"/>
        <v>4577.26</v>
      </c>
    </row>
    <row r="28" spans="1:16" ht="13.8">
      <c r="A28" s="508" t="s">
        <v>203</v>
      </c>
      <c r="B28" s="607">
        <v>700.14</v>
      </c>
      <c r="C28" s="486">
        <v>173.04999999999995</v>
      </c>
      <c r="D28" s="82">
        <v>1862.19</v>
      </c>
      <c r="E28" s="83">
        <v>750.86999999999989</v>
      </c>
      <c r="F28" s="83">
        <v>550.18999999999983</v>
      </c>
      <c r="G28" s="83"/>
      <c r="H28" s="83"/>
      <c r="I28" s="83"/>
      <c r="J28" s="486"/>
      <c r="K28" s="370"/>
      <c r="L28" s="119"/>
      <c r="M28" s="166"/>
      <c r="N28" s="210">
        <f t="shared" si="1"/>
        <v>4036.4399999999996</v>
      </c>
    </row>
    <row r="29" spans="1:16" ht="13.8">
      <c r="A29" s="508" t="s">
        <v>329</v>
      </c>
      <c r="B29" s="607">
        <v>964.3900000000001</v>
      </c>
      <c r="C29" s="486">
        <v>0.64</v>
      </c>
      <c r="D29" s="82">
        <v>21.36</v>
      </c>
      <c r="E29" s="83">
        <v>2204.09</v>
      </c>
      <c r="F29" s="83">
        <v>214.51</v>
      </c>
      <c r="G29" s="83"/>
      <c r="H29" s="83"/>
      <c r="I29" s="83"/>
      <c r="J29" s="486"/>
      <c r="K29" s="370"/>
      <c r="L29" s="119"/>
      <c r="M29" s="166"/>
      <c r="N29" s="210">
        <f t="shared" si="1"/>
        <v>3404.9900000000007</v>
      </c>
    </row>
    <row r="30" spans="1:16" ht="13.8">
      <c r="A30" s="450" t="s">
        <v>246</v>
      </c>
      <c r="B30" s="423">
        <v>4189.0700000000006</v>
      </c>
      <c r="C30" s="423">
        <v>3439.63</v>
      </c>
      <c r="D30" s="370">
        <v>1695.2800000000002</v>
      </c>
      <c r="E30" s="370">
        <v>1987.0199999999998</v>
      </c>
      <c r="F30" s="370">
        <v>2771.3300000000008</v>
      </c>
      <c r="G30" s="370"/>
      <c r="H30" s="423"/>
      <c r="I30" s="522"/>
      <c r="J30" s="83"/>
      <c r="K30" s="370"/>
      <c r="L30" s="119"/>
      <c r="M30" s="166"/>
      <c r="N30" s="210">
        <f t="shared" si="1"/>
        <v>14082.330000000002</v>
      </c>
      <c r="P30" s="32"/>
    </row>
    <row r="31" spans="1:16" ht="13.8">
      <c r="A31" s="450"/>
      <c r="B31" s="422"/>
      <c r="C31" s="423"/>
      <c r="D31" s="119"/>
      <c r="E31" s="371"/>
      <c r="F31" s="119"/>
      <c r="G31" s="119"/>
      <c r="H31" s="119"/>
      <c r="I31" s="119"/>
      <c r="J31" s="119"/>
      <c r="K31" s="119"/>
      <c r="L31" s="119"/>
      <c r="M31" s="166"/>
      <c r="N31" s="210"/>
    </row>
    <row r="32" spans="1:16" ht="14.4">
      <c r="A32" s="362" t="s">
        <v>35</v>
      </c>
      <c r="B32" s="370">
        <f>SUM(B20:B31)</f>
        <v>12611.64</v>
      </c>
      <c r="C32" s="370">
        <f>SUM(C20:C31)</f>
        <v>27026.33</v>
      </c>
      <c r="D32" s="370">
        <f>SUM(D20:D31)</f>
        <v>22722.880000000001</v>
      </c>
      <c r="E32" s="370">
        <f>SUM(E20:E31)</f>
        <v>16515.41</v>
      </c>
      <c r="F32" s="370">
        <v>11487</v>
      </c>
      <c r="G32" s="370">
        <v>34952</v>
      </c>
      <c r="H32" s="370"/>
      <c r="I32" s="370"/>
      <c r="J32" s="370"/>
      <c r="K32" s="370"/>
      <c r="L32" s="370"/>
      <c r="M32" s="370"/>
      <c r="N32" s="361">
        <f>SUM(B32:M32)</f>
        <v>125315.26000000001</v>
      </c>
    </row>
    <row r="33" spans="1:14" ht="14.4">
      <c r="A33" s="359" t="s">
        <v>195</v>
      </c>
      <c r="B33" s="363">
        <f t="shared" ref="B33:G33" si="2">B32*1.07</f>
        <v>13494.4548</v>
      </c>
      <c r="C33" s="329">
        <f t="shared" si="2"/>
        <v>28918.173100000004</v>
      </c>
      <c r="D33" s="329">
        <f t="shared" si="2"/>
        <v>24313.481600000003</v>
      </c>
      <c r="E33" s="329">
        <f t="shared" si="2"/>
        <v>17671.488700000002</v>
      </c>
      <c r="F33" s="329">
        <f t="shared" si="2"/>
        <v>12291.09</v>
      </c>
      <c r="G33" s="329">
        <f t="shared" si="2"/>
        <v>37398.639999999999</v>
      </c>
      <c r="H33" s="329"/>
      <c r="I33" s="329"/>
      <c r="J33" s="329"/>
      <c r="K33" s="329"/>
      <c r="L33" s="329"/>
      <c r="M33" s="329"/>
      <c r="N33" s="360">
        <f>SUM(B33:M33)</f>
        <v>134087.32819999999</v>
      </c>
    </row>
    <row r="34" spans="1:14" ht="14.4">
      <c r="A34" s="372"/>
      <c r="B34" s="357"/>
      <c r="C34" s="357"/>
      <c r="D34" s="357"/>
      <c r="E34" s="357"/>
      <c r="F34" s="357"/>
      <c r="G34" s="323"/>
      <c r="H34" s="323"/>
      <c r="I34" s="323"/>
      <c r="J34" s="323"/>
      <c r="K34" s="140"/>
      <c r="L34" s="140"/>
      <c r="M34" s="140"/>
      <c r="N34" s="248"/>
    </row>
    <row r="35" spans="1:14" ht="13.8">
      <c r="A35" s="25" t="s">
        <v>198</v>
      </c>
      <c r="B35" s="25"/>
      <c r="C35" s="25"/>
      <c r="D35" s="25"/>
      <c r="E35" s="83"/>
      <c r="F35" s="25"/>
      <c r="G35" s="373"/>
      <c r="H35" s="25"/>
      <c r="I35" s="25"/>
      <c r="J35" s="25"/>
      <c r="K35" s="25"/>
      <c r="L35" s="25"/>
      <c r="M35" s="25"/>
      <c r="N35" s="25"/>
    </row>
    <row r="36" spans="1:14" ht="13.95" customHeight="1">
      <c r="A36" s="651" t="s">
        <v>325</v>
      </c>
      <c r="B36" s="651"/>
      <c r="C36" s="651"/>
      <c r="D36" s="651"/>
      <c r="E36" s="651"/>
      <c r="F36" s="651"/>
      <c r="G36" s="651"/>
      <c r="H36" s="651"/>
      <c r="I36" s="651"/>
      <c r="J36" s="651"/>
      <c r="K36" s="651"/>
      <c r="L36" s="651"/>
      <c r="M36" s="651"/>
      <c r="N36" s="651"/>
    </row>
    <row r="37" spans="1:14" ht="13.95" customHeight="1">
      <c r="A37" s="651"/>
      <c r="B37" s="651"/>
      <c r="C37" s="651"/>
      <c r="D37" s="651"/>
      <c r="E37" s="651"/>
      <c r="F37" s="651"/>
      <c r="G37" s="651"/>
      <c r="H37" s="651"/>
      <c r="I37" s="651"/>
      <c r="J37" s="651"/>
      <c r="K37" s="651"/>
      <c r="L37" s="651"/>
      <c r="M37" s="651"/>
      <c r="N37" s="651"/>
    </row>
    <row r="38" spans="1:14" ht="13.95" customHeight="1">
      <c r="A38" s="651" t="s">
        <v>194</v>
      </c>
      <c r="B38" s="651"/>
      <c r="C38" s="651"/>
      <c r="D38" s="651"/>
      <c r="E38" s="651"/>
      <c r="F38" s="651"/>
      <c r="G38" s="651"/>
      <c r="H38" s="506"/>
      <c r="I38" s="506"/>
      <c r="J38" s="25"/>
      <c r="K38" s="25"/>
      <c r="L38" s="25"/>
      <c r="M38" s="25"/>
      <c r="N38" s="374"/>
    </row>
    <row r="39" spans="1:14" ht="15" customHeight="1">
      <c r="A39" s="651" t="s">
        <v>149</v>
      </c>
      <c r="B39" s="651"/>
      <c r="C39" s="651"/>
      <c r="D39" s="651"/>
      <c r="E39" s="25"/>
      <c r="F39" s="25"/>
      <c r="G39" s="506"/>
      <c r="H39" s="506"/>
      <c r="I39" s="506"/>
      <c r="J39" s="25"/>
      <c r="K39" s="25"/>
      <c r="L39" s="25"/>
      <c r="M39" s="25"/>
      <c r="N39" s="374"/>
    </row>
  </sheetData>
  <mergeCells count="5">
    <mergeCell ref="A1:N1"/>
    <mergeCell ref="B3:M3"/>
    <mergeCell ref="A36:N37"/>
    <mergeCell ref="A38:G38"/>
    <mergeCell ref="A39:D39"/>
  </mergeCells>
  <printOptions horizontalCentered="1" verticalCentered="1"/>
  <pageMargins left="0.25" right="0.25" top="0.5" bottom="0.5" header="0.3" footer="0.3"/>
  <pageSetup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75"/>
  <sheetViews>
    <sheetView showGridLines="0" zoomScaleNormal="100" workbookViewId="0">
      <selection activeCell="G22" sqref="G22"/>
    </sheetView>
  </sheetViews>
  <sheetFormatPr defaultRowHeight="13.2"/>
  <cols>
    <col min="1" max="1" width="17.6640625" customWidth="1"/>
    <col min="2" max="2" width="9.6640625" customWidth="1"/>
    <col min="3" max="4" width="10.6640625" customWidth="1"/>
    <col min="5" max="11" width="9.6640625" customWidth="1"/>
    <col min="12" max="13" width="10.109375" customWidth="1"/>
    <col min="14" max="14" width="15.88671875" customWidth="1"/>
    <col min="15" max="15" width="10.33203125" customWidth="1"/>
    <col min="16" max="16" width="14.21875" customWidth="1"/>
    <col min="17" max="17" width="9" customWidth="1"/>
    <col min="18" max="18" width="8.5546875" customWidth="1"/>
  </cols>
  <sheetData>
    <row r="1" spans="1:19" s="14" customFormat="1" ht="21.6" customHeight="1">
      <c r="A1" s="137" t="s">
        <v>280</v>
      </c>
      <c r="B1" s="137"/>
      <c r="C1" s="137"/>
      <c r="D1" s="137"/>
      <c r="E1" s="137"/>
      <c r="F1" s="137"/>
      <c r="G1" s="137"/>
      <c r="H1" s="137"/>
      <c r="I1" s="137"/>
      <c r="J1" s="137"/>
      <c r="K1" s="137"/>
      <c r="L1" s="137"/>
      <c r="M1" s="137"/>
      <c r="N1" s="137"/>
      <c r="O1" s="137"/>
      <c r="P1" s="137"/>
    </row>
    <row r="2" spans="1:19" s="28" customFormat="1" ht="19.2" customHeight="1">
      <c r="A2" s="184"/>
      <c r="B2" s="285" t="s">
        <v>226</v>
      </c>
      <c r="C2" s="285" t="s">
        <v>227</v>
      </c>
      <c r="D2" s="285" t="s">
        <v>228</v>
      </c>
      <c r="E2" s="59" t="s">
        <v>268</v>
      </c>
      <c r="F2" s="59" t="s">
        <v>260</v>
      </c>
      <c r="G2" s="59" t="s">
        <v>269</v>
      </c>
      <c r="H2" s="59" t="s">
        <v>270</v>
      </c>
      <c r="I2" s="59" t="s">
        <v>262</v>
      </c>
      <c r="J2" s="59" t="s">
        <v>271</v>
      </c>
      <c r="K2" s="59" t="s">
        <v>264</v>
      </c>
      <c r="L2" s="59" t="s">
        <v>265</v>
      </c>
      <c r="M2" s="60" t="s">
        <v>266</v>
      </c>
      <c r="N2" s="713" t="s">
        <v>276</v>
      </c>
      <c r="O2" s="714"/>
      <c r="P2" s="715"/>
    </row>
    <row r="3" spans="1:19" s="219" customFormat="1" ht="27.6" customHeight="1">
      <c r="A3" s="298"/>
      <c r="B3" s="527">
        <v>44865</v>
      </c>
      <c r="C3" s="528">
        <v>44893</v>
      </c>
      <c r="D3" s="528">
        <v>44926</v>
      </c>
      <c r="E3" s="528">
        <v>44956</v>
      </c>
      <c r="F3" s="528">
        <v>44984</v>
      </c>
      <c r="G3" s="528">
        <v>45019</v>
      </c>
      <c r="H3" s="528">
        <v>45047</v>
      </c>
      <c r="I3" s="528">
        <v>45076</v>
      </c>
      <c r="J3" s="528">
        <v>45110</v>
      </c>
      <c r="K3" s="528">
        <v>45138</v>
      </c>
      <c r="L3" s="528">
        <v>45166</v>
      </c>
      <c r="M3" s="529">
        <v>45199</v>
      </c>
      <c r="N3" s="314" t="s">
        <v>133</v>
      </c>
      <c r="O3" s="299" t="s">
        <v>55</v>
      </c>
      <c r="P3" s="300" t="s">
        <v>134</v>
      </c>
    </row>
    <row r="4" spans="1:19" ht="12.6" customHeight="1">
      <c r="A4" s="301"/>
      <c r="B4" s="302"/>
      <c r="C4" s="303"/>
      <c r="D4" s="303"/>
      <c r="E4" s="303"/>
      <c r="F4" s="304"/>
      <c r="G4" s="58"/>
      <c r="H4" s="58"/>
      <c r="I4" s="58"/>
      <c r="J4" s="58"/>
      <c r="K4" s="58"/>
      <c r="L4" s="58"/>
      <c r="M4" s="305"/>
      <c r="N4" s="306"/>
      <c r="O4" s="307"/>
      <c r="P4" s="94"/>
    </row>
    <row r="5" spans="1:19" ht="15.6" customHeight="1">
      <c r="A5" s="94"/>
      <c r="B5" s="710" t="s">
        <v>148</v>
      </c>
      <c r="C5" s="711"/>
      <c r="D5" s="711"/>
      <c r="E5" s="711"/>
      <c r="F5" s="711"/>
      <c r="G5" s="711"/>
      <c r="H5" s="711"/>
      <c r="I5" s="711"/>
      <c r="J5" s="711"/>
      <c r="K5" s="711"/>
      <c r="L5" s="711"/>
      <c r="M5" s="712"/>
      <c r="N5" s="308"/>
      <c r="O5" s="309"/>
      <c r="P5" s="308"/>
    </row>
    <row r="6" spans="1:19" ht="12.6" customHeight="1">
      <c r="A6" s="94"/>
      <c r="B6" s="202"/>
      <c r="C6" s="58"/>
      <c r="D6" s="58"/>
      <c r="E6" s="58"/>
      <c r="F6" s="310"/>
      <c r="G6" s="58"/>
      <c r="H6" s="58"/>
      <c r="I6" s="58"/>
      <c r="J6" s="58"/>
      <c r="K6" s="58"/>
      <c r="L6" s="58"/>
      <c r="M6" s="305"/>
      <c r="N6" s="94"/>
      <c r="O6" s="305"/>
      <c r="P6" s="94"/>
    </row>
    <row r="7" spans="1:19" ht="17.399999999999999" customHeight="1">
      <c r="A7" s="94" t="s">
        <v>119</v>
      </c>
      <c r="B7" s="316">
        <v>1410</v>
      </c>
      <c r="C7" s="292">
        <v>3874</v>
      </c>
      <c r="D7" s="317">
        <v>4580</v>
      </c>
      <c r="E7" s="317">
        <v>3062</v>
      </c>
      <c r="F7" s="317">
        <v>5650</v>
      </c>
      <c r="G7" s="317">
        <f>N7-SUM(B7:F7)</f>
        <v>4157</v>
      </c>
      <c r="H7" s="317"/>
      <c r="I7" s="317"/>
      <c r="J7" s="317"/>
      <c r="K7" s="317"/>
      <c r="L7" s="317"/>
      <c r="M7" s="311"/>
      <c r="N7" s="291">
        <v>22733</v>
      </c>
      <c r="O7" s="292">
        <v>59250</v>
      </c>
      <c r="P7" s="293">
        <f>N7/O7</f>
        <v>0.38367932489451478</v>
      </c>
      <c r="R7" s="32"/>
      <c r="S7" s="32"/>
    </row>
    <row r="8" spans="1:19" ht="17.399999999999999" customHeight="1">
      <c r="A8" s="95" t="s">
        <v>247</v>
      </c>
      <c r="B8" s="316">
        <v>1251</v>
      </c>
      <c r="C8" s="292">
        <v>2096</v>
      </c>
      <c r="D8" s="317">
        <f>N8-SUM(B8:C8)</f>
        <v>2112</v>
      </c>
      <c r="E8" s="317">
        <v>0</v>
      </c>
      <c r="F8" s="317">
        <v>0</v>
      </c>
      <c r="G8" s="317">
        <v>0</v>
      </c>
      <c r="H8" s="317"/>
      <c r="I8" s="317"/>
      <c r="J8" s="317"/>
      <c r="K8" s="292"/>
      <c r="L8" s="318"/>
      <c r="M8" s="311"/>
      <c r="N8" s="291">
        <v>5459</v>
      </c>
      <c r="O8" s="292">
        <v>5459</v>
      </c>
      <c r="P8" s="293">
        <f>N8/O8</f>
        <v>1</v>
      </c>
      <c r="R8" s="32"/>
      <c r="S8" s="32"/>
    </row>
    <row r="9" spans="1:19" ht="10.199999999999999" customHeight="1">
      <c r="A9" s="94"/>
      <c r="B9" s="316"/>
      <c r="C9" s="292"/>
      <c r="D9" s="292"/>
      <c r="E9" s="319"/>
      <c r="F9" s="319"/>
      <c r="G9" s="319"/>
      <c r="H9" s="319"/>
      <c r="I9" s="319"/>
      <c r="J9" s="292"/>
      <c r="K9" s="292"/>
      <c r="L9" s="320"/>
      <c r="M9" s="312"/>
      <c r="N9" s="291"/>
      <c r="O9" s="294"/>
      <c r="P9" s="293"/>
      <c r="R9" s="32"/>
      <c r="S9" s="32"/>
    </row>
    <row r="10" spans="1:19" ht="15.6" customHeight="1">
      <c r="A10" s="313" t="s">
        <v>35</v>
      </c>
      <c r="B10" s="321">
        <f t="shared" ref="B10" si="0">SUM(B7:B8)</f>
        <v>2661</v>
      </c>
      <c r="C10" s="414">
        <f>SUM(C7:C9)</f>
        <v>5970</v>
      </c>
      <c r="D10" s="414">
        <f>SUM(D7:D9)</f>
        <v>6692</v>
      </c>
      <c r="E10" s="414">
        <f>SUM(E7:E9)</f>
        <v>3062</v>
      </c>
      <c r="F10" s="414">
        <f>SUM(F7:F9)</f>
        <v>5650</v>
      </c>
      <c r="G10" s="414">
        <f>SUM(G7:G9)</f>
        <v>4157</v>
      </c>
      <c r="H10" s="414"/>
      <c r="I10" s="414"/>
      <c r="J10" s="414"/>
      <c r="K10" s="414"/>
      <c r="L10" s="414"/>
      <c r="M10" s="414"/>
      <c r="N10" s="295">
        <f>SUM(N7:N8)</f>
        <v>28192</v>
      </c>
      <c r="O10" s="296">
        <f>SUM(O7:O8)</f>
        <v>64709</v>
      </c>
      <c r="P10" s="297">
        <f>N10/O10</f>
        <v>0.43567355391058432</v>
      </c>
      <c r="R10" s="32"/>
      <c r="S10" s="32"/>
    </row>
    <row r="11" spans="1:19" ht="11.25" customHeight="1">
      <c r="A11" s="25"/>
      <c r="B11" s="25"/>
      <c r="C11" s="25"/>
      <c r="D11" s="25"/>
      <c r="E11" s="25"/>
      <c r="F11" s="25"/>
      <c r="G11" s="25"/>
      <c r="H11" s="25"/>
      <c r="I11" s="25"/>
      <c r="J11" s="25"/>
      <c r="K11" s="25"/>
      <c r="L11" s="25"/>
      <c r="M11" s="25"/>
      <c r="N11" s="25"/>
      <c r="O11" s="36"/>
      <c r="P11" s="25"/>
    </row>
    <row r="12" spans="1:19" s="11" customFormat="1" ht="15.6" customHeight="1">
      <c r="A12" s="25" t="s">
        <v>140</v>
      </c>
      <c r="B12" s="25"/>
      <c r="C12" s="25"/>
      <c r="D12" s="36"/>
      <c r="E12" s="36"/>
      <c r="F12" s="40"/>
      <c r="G12" s="25"/>
      <c r="H12" s="25"/>
      <c r="I12" s="25"/>
      <c r="J12" s="25"/>
      <c r="K12" s="25"/>
      <c r="L12" s="25"/>
      <c r="M12" s="25"/>
      <c r="N12" s="25"/>
      <c r="O12" s="25"/>
      <c r="P12" s="25"/>
      <c r="R12" s="44"/>
    </row>
    <row r="13" spans="1:19" s="11" customFormat="1" ht="15.6" customHeight="1">
      <c r="A13" s="25" t="s">
        <v>135</v>
      </c>
      <c r="B13" s="25"/>
      <c r="C13" s="25"/>
      <c r="D13" s="25"/>
      <c r="E13" s="25"/>
      <c r="F13" s="25"/>
      <c r="G13" s="25"/>
      <c r="H13" s="25"/>
      <c r="I13" s="25"/>
      <c r="J13" s="25"/>
      <c r="K13" s="25"/>
      <c r="L13" s="25"/>
      <c r="M13" s="25"/>
      <c r="N13" s="25"/>
      <c r="O13" s="25"/>
      <c r="P13" s="25"/>
      <c r="R13" s="44"/>
    </row>
    <row r="14" spans="1:19" s="11" customFormat="1" ht="18" customHeight="1">
      <c r="A14" s="25"/>
      <c r="B14" s="25"/>
      <c r="C14" s="25"/>
      <c r="D14" s="25"/>
      <c r="E14" s="25"/>
      <c r="F14" s="25"/>
      <c r="G14" s="25"/>
      <c r="H14" s="25"/>
      <c r="I14" s="25"/>
      <c r="J14" s="25"/>
      <c r="K14" s="25"/>
      <c r="L14" s="25"/>
      <c r="M14" s="25"/>
      <c r="N14" s="25"/>
      <c r="O14" s="25"/>
      <c r="P14" s="25"/>
      <c r="R14" s="44"/>
    </row>
    <row r="15" spans="1:19" s="11" customFormat="1" ht="18" customHeight="1">
      <c r="A15" s="137" t="s">
        <v>304</v>
      </c>
      <c r="B15" s="137"/>
      <c r="C15" s="137"/>
      <c r="D15" s="137"/>
      <c r="E15" s="137"/>
      <c r="F15" s="137"/>
      <c r="G15" s="137"/>
      <c r="H15" s="137"/>
      <c r="I15" s="137"/>
      <c r="J15" s="137"/>
      <c r="K15" s="137"/>
      <c r="L15" s="137"/>
      <c r="M15" s="137"/>
      <c r="N15" s="137"/>
      <c r="O15" s="137"/>
      <c r="P15" s="137"/>
      <c r="R15" s="44"/>
    </row>
    <row r="16" spans="1:19" s="11" customFormat="1" ht="14.4" customHeight="1">
      <c r="A16" s="288"/>
      <c r="B16" s="285" t="s">
        <v>259</v>
      </c>
      <c r="C16" s="285" t="s">
        <v>305</v>
      </c>
      <c r="D16" s="285" t="s">
        <v>269</v>
      </c>
      <c r="E16" s="285" t="s">
        <v>270</v>
      </c>
      <c r="F16" s="285" t="s">
        <v>262</v>
      </c>
      <c r="G16" s="285" t="s">
        <v>271</v>
      </c>
      <c r="H16" s="285" t="s">
        <v>264</v>
      </c>
      <c r="I16" s="285" t="s">
        <v>265</v>
      </c>
      <c r="J16" s="285" t="s">
        <v>266</v>
      </c>
      <c r="K16" s="285" t="s">
        <v>306</v>
      </c>
      <c r="L16" s="285" t="s">
        <v>307</v>
      </c>
      <c r="M16" s="286" t="s">
        <v>308</v>
      </c>
      <c r="N16" s="716" t="s">
        <v>309</v>
      </c>
      <c r="O16" s="717"/>
      <c r="P16" s="718"/>
      <c r="R16" s="44"/>
    </row>
    <row r="17" spans="1:18" s="11" customFormat="1" ht="26.4" customHeight="1">
      <c r="A17" s="284"/>
      <c r="B17" s="528">
        <v>44956</v>
      </c>
      <c r="C17" s="528">
        <v>44984</v>
      </c>
      <c r="D17" s="528">
        <v>45019</v>
      </c>
      <c r="E17" s="528">
        <v>45047</v>
      </c>
      <c r="F17" s="528">
        <v>45076</v>
      </c>
      <c r="G17" s="528">
        <v>45110</v>
      </c>
      <c r="H17" s="528">
        <v>45138</v>
      </c>
      <c r="I17" s="528">
        <v>45166</v>
      </c>
      <c r="J17" s="528">
        <v>45199</v>
      </c>
      <c r="K17" s="280">
        <v>45229</v>
      </c>
      <c r="L17" s="280">
        <v>45257</v>
      </c>
      <c r="M17" s="280">
        <v>45291</v>
      </c>
      <c r="N17" s="314" t="s">
        <v>133</v>
      </c>
      <c r="O17" s="169" t="s">
        <v>55</v>
      </c>
      <c r="P17" s="356" t="s">
        <v>134</v>
      </c>
      <c r="R17" s="44"/>
    </row>
    <row r="18" spans="1:18" s="11" customFormat="1" ht="18" customHeight="1">
      <c r="A18" s="137"/>
      <c r="B18" s="707" t="s">
        <v>148</v>
      </c>
      <c r="C18" s="708"/>
      <c r="D18" s="708"/>
      <c r="E18" s="708"/>
      <c r="F18" s="708"/>
      <c r="G18" s="708"/>
      <c r="H18" s="708"/>
      <c r="I18" s="708"/>
      <c r="J18" s="708"/>
      <c r="K18" s="708"/>
      <c r="L18" s="708"/>
      <c r="M18" s="709"/>
      <c r="N18" s="283"/>
      <c r="O18" s="283"/>
      <c r="P18" s="287"/>
      <c r="R18" s="44"/>
    </row>
    <row r="19" spans="1:18" s="11" customFormat="1" ht="18" customHeight="1">
      <c r="A19" s="94" t="s">
        <v>119</v>
      </c>
      <c r="B19" s="324">
        <v>816</v>
      </c>
      <c r="C19" s="357">
        <v>391</v>
      </c>
      <c r="D19" s="323">
        <f>N19-SUM(B19:C19)</f>
        <v>751</v>
      </c>
      <c r="E19" s="323"/>
      <c r="F19" s="323"/>
      <c r="G19" s="323"/>
      <c r="H19" s="323"/>
      <c r="I19" s="323"/>
      <c r="J19" s="323"/>
      <c r="K19" s="323"/>
      <c r="L19" s="323"/>
      <c r="M19" s="424"/>
      <c r="N19" s="290">
        <v>1958</v>
      </c>
      <c r="O19" s="290">
        <v>9600</v>
      </c>
      <c r="P19" s="289">
        <f>N19/O19</f>
        <v>0.20395833333333332</v>
      </c>
      <c r="R19" s="44"/>
    </row>
    <row r="20" spans="1:18" s="11" customFormat="1" ht="9.6" customHeight="1">
      <c r="A20" s="126"/>
      <c r="B20" s="325"/>
      <c r="C20" s="326"/>
      <c r="D20" s="588"/>
      <c r="E20" s="588"/>
      <c r="F20" s="315"/>
      <c r="G20" s="315"/>
      <c r="H20" s="315"/>
      <c r="I20" s="315"/>
      <c r="J20" s="315"/>
      <c r="K20" s="315"/>
      <c r="L20" s="315"/>
      <c r="M20" s="589"/>
      <c r="N20" s="590"/>
      <c r="O20" s="590"/>
      <c r="P20" s="591"/>
      <c r="R20" s="44"/>
    </row>
    <row r="21" spans="1:18" s="11" customFormat="1" ht="18" customHeight="1"/>
    <row r="22" spans="1:18" s="140" customFormat="1" ht="16.95" customHeight="1">
      <c r="A22" s="25" t="s">
        <v>140</v>
      </c>
      <c r="B22" s="25"/>
      <c r="C22" s="25"/>
      <c r="D22" s="36"/>
      <c r="E22" s="36"/>
      <c r="F22" s="40"/>
      <c r="G22" s="11"/>
      <c r="H22" s="11"/>
      <c r="I22" s="11"/>
      <c r="J22" s="11"/>
      <c r="K22" s="11"/>
      <c r="L22" s="11"/>
      <c r="M22" s="11"/>
      <c r="N22" s="11"/>
      <c r="O22" s="11"/>
      <c r="P22" s="11"/>
    </row>
    <row r="23" spans="1:18" s="25" customFormat="1" ht="16.95" customHeight="1">
      <c r="A23" s="25" t="s">
        <v>179</v>
      </c>
      <c r="G23" s="11"/>
      <c r="H23" s="11"/>
      <c r="I23" s="11"/>
      <c r="J23" s="11"/>
      <c r="K23" s="11"/>
      <c r="L23" s="11"/>
      <c r="M23" s="11"/>
      <c r="N23" s="11"/>
      <c r="O23" s="11"/>
      <c r="P23" s="11"/>
    </row>
    <row r="24" spans="1:18" s="25" customFormat="1" ht="16.5" customHeight="1"/>
    <row r="25" spans="1:18" s="11" customFormat="1"/>
    <row r="26" spans="1:18" s="11" customFormat="1"/>
    <row r="27" spans="1:18" s="11" customFormat="1"/>
    <row r="28" spans="1:18" s="11" customFormat="1"/>
    <row r="29" spans="1:18" s="11" customFormat="1"/>
    <row r="30" spans="1:18" s="11" customFormat="1"/>
    <row r="31" spans="1:18" s="11" customFormat="1"/>
    <row r="32" spans="1:18"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sheetData>
  <mergeCells count="4">
    <mergeCell ref="B18:M18"/>
    <mergeCell ref="B5:M5"/>
    <mergeCell ref="N2:P2"/>
    <mergeCell ref="N16:P16"/>
  </mergeCells>
  <phoneticPr fontId="111" type="noConversion"/>
  <pageMargins left="0.5" right="0.17" top="1" bottom="0.17" header="0.17" footer="0.17"/>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Y32"/>
  <sheetViews>
    <sheetView showGridLines="0" topLeftCell="E10" zoomScaleNormal="100" workbookViewId="0">
      <selection activeCell="X37" sqref="X37"/>
    </sheetView>
  </sheetViews>
  <sheetFormatPr defaultRowHeight="13.2"/>
  <cols>
    <col min="1" max="1" width="14.5546875" customWidth="1"/>
    <col min="2" max="2" width="27.44140625" customWidth="1"/>
    <col min="3" max="3" width="10.109375" customWidth="1"/>
    <col min="4" max="5" width="10.6640625" customWidth="1"/>
    <col min="6" max="6" width="9" customWidth="1"/>
    <col min="7" max="7" width="10" customWidth="1"/>
    <col min="8" max="8" width="9.33203125" customWidth="1"/>
    <col min="9" max="10" width="8.6640625" customWidth="1"/>
    <col min="11" max="11" width="8.88671875" customWidth="1"/>
    <col min="12" max="12" width="10.33203125" customWidth="1"/>
    <col min="13" max="13" width="8.6640625" customWidth="1"/>
    <col min="14" max="14" width="12.44140625" customWidth="1"/>
    <col min="15" max="15" width="10.88671875" customWidth="1"/>
    <col min="16" max="16" width="16.33203125" customWidth="1"/>
    <col min="17" max="18" width="13.109375" customWidth="1"/>
    <col min="19" max="19" width="9.44140625" customWidth="1"/>
    <col min="20" max="20" width="8.109375" customWidth="1"/>
    <col min="21" max="21" width="7.21875" customWidth="1"/>
    <col min="22" max="22" width="12.77734375" customWidth="1"/>
    <col min="23" max="24" width="5.77734375" customWidth="1"/>
    <col min="25" max="25" width="8" customWidth="1"/>
  </cols>
  <sheetData>
    <row r="1" spans="1:25" s="14" customFormat="1" ht="21.6" customHeight="1">
      <c r="A1" s="135" t="s">
        <v>255</v>
      </c>
      <c r="B1" s="138"/>
      <c r="C1" s="138"/>
      <c r="D1" s="138"/>
      <c r="E1" s="138"/>
      <c r="F1" s="138"/>
      <c r="G1" s="138"/>
      <c r="H1" s="138"/>
      <c r="I1" s="138"/>
      <c r="J1" s="138"/>
      <c r="K1" s="138"/>
      <c r="L1" s="138"/>
      <c r="M1" s="138"/>
      <c r="N1" s="138"/>
      <c r="P1" s="139"/>
      <c r="Q1" s="139"/>
      <c r="R1" s="139"/>
      <c r="S1" s="139"/>
    </row>
    <row r="2" spans="1:25" s="15" customFormat="1" ht="45" customHeight="1">
      <c r="A2" s="231"/>
      <c r="B2" s="232"/>
      <c r="C2" s="632">
        <v>2022</v>
      </c>
      <c r="D2" s="633"/>
      <c r="E2" s="634"/>
      <c r="F2" s="633">
        <v>2023</v>
      </c>
      <c r="G2" s="633"/>
      <c r="H2" s="633"/>
      <c r="I2" s="633"/>
      <c r="J2" s="633"/>
      <c r="K2" s="633"/>
      <c r="L2" s="633"/>
      <c r="M2" s="633"/>
      <c r="N2" s="634"/>
      <c r="O2" s="54" t="s">
        <v>68</v>
      </c>
      <c r="P2" s="55" t="s">
        <v>167</v>
      </c>
      <c r="Q2" s="56" t="s">
        <v>108</v>
      </c>
      <c r="R2" s="338"/>
      <c r="S2" s="338"/>
    </row>
    <row r="3" spans="1:25" s="15" customFormat="1" ht="15.6" customHeight="1">
      <c r="A3" s="233"/>
      <c r="B3" s="234" t="s">
        <v>98</v>
      </c>
      <c r="C3" s="225" t="s">
        <v>121</v>
      </c>
      <c r="D3" s="226" t="s">
        <v>122</v>
      </c>
      <c r="E3" s="227" t="s">
        <v>123</v>
      </c>
      <c r="F3" s="226" t="s">
        <v>124</v>
      </c>
      <c r="G3" s="226" t="s">
        <v>125</v>
      </c>
      <c r="H3" s="226" t="s">
        <v>118</v>
      </c>
      <c r="I3" s="226" t="s">
        <v>120</v>
      </c>
      <c r="J3" s="226" t="s">
        <v>126</v>
      </c>
      <c r="K3" s="226" t="s">
        <v>127</v>
      </c>
      <c r="L3" s="226" t="s">
        <v>128</v>
      </c>
      <c r="M3" s="226" t="s">
        <v>129</v>
      </c>
      <c r="N3" s="119" t="s">
        <v>130</v>
      </c>
      <c r="O3" s="228"/>
      <c r="P3" s="229">
        <v>45027</v>
      </c>
      <c r="Q3" s="230"/>
      <c r="R3" s="337"/>
      <c r="S3" s="337"/>
      <c r="T3" s="604"/>
      <c r="U3" s="604"/>
      <c r="V3" s="604"/>
      <c r="W3" s="604"/>
      <c r="X3" s="604"/>
      <c r="Y3" s="604"/>
    </row>
    <row r="4" spans="1:25" ht="12.6" customHeight="1">
      <c r="A4" s="7"/>
      <c r="B4" s="17"/>
      <c r="C4" s="18"/>
      <c r="D4" s="19"/>
      <c r="E4" s="19"/>
      <c r="F4" s="19"/>
      <c r="G4" s="19"/>
      <c r="H4" s="20"/>
      <c r="I4" s="21"/>
      <c r="J4" s="21"/>
      <c r="K4" s="21"/>
      <c r="L4" s="21"/>
      <c r="M4" s="21"/>
      <c r="N4" s="22"/>
      <c r="O4" s="23"/>
      <c r="P4" s="24"/>
      <c r="Q4" s="27"/>
      <c r="R4" s="339"/>
      <c r="S4" s="339"/>
      <c r="T4" s="25"/>
      <c r="U4" s="25"/>
      <c r="V4" s="25"/>
      <c r="W4" s="25"/>
      <c r="X4" s="25"/>
      <c r="Y4" s="25"/>
    </row>
    <row r="5" spans="1:25" s="15" customFormat="1" ht="15.6" customHeight="1">
      <c r="A5" s="47"/>
      <c r="B5" s="48"/>
      <c r="C5" s="635" t="s">
        <v>41</v>
      </c>
      <c r="D5" s="636"/>
      <c r="E5" s="636"/>
      <c r="F5" s="636"/>
      <c r="G5" s="636"/>
      <c r="H5" s="636"/>
      <c r="I5" s="636"/>
      <c r="J5" s="636"/>
      <c r="K5" s="636"/>
      <c r="L5" s="636"/>
      <c r="M5" s="636"/>
      <c r="N5" s="637"/>
      <c r="O5" s="638" t="s">
        <v>39</v>
      </c>
      <c r="P5" s="639"/>
      <c r="Q5" s="49" t="s">
        <v>40</v>
      </c>
      <c r="R5" s="340"/>
      <c r="S5" s="340"/>
      <c r="T5" s="621"/>
      <c r="U5" s="621"/>
      <c r="V5" s="621"/>
      <c r="W5" s="621"/>
      <c r="X5" s="322"/>
      <c r="Y5" s="322"/>
    </row>
    <row r="6" spans="1:25" s="14" customFormat="1" ht="12.6" customHeight="1">
      <c r="A6" s="235"/>
      <c r="B6" s="236"/>
      <c r="C6" s="221"/>
      <c r="D6" s="222"/>
      <c r="E6" s="140"/>
      <c r="F6" s="222"/>
      <c r="G6" s="222"/>
      <c r="H6" s="237"/>
      <c r="I6" s="222"/>
      <c r="J6" s="222"/>
      <c r="K6" s="222"/>
      <c r="L6" s="222"/>
      <c r="M6" s="222"/>
      <c r="N6" s="222"/>
      <c r="O6" s="238"/>
      <c r="P6" s="239"/>
      <c r="Q6" s="240"/>
      <c r="R6" s="341"/>
      <c r="S6" s="341"/>
      <c r="T6" s="620"/>
      <c r="U6" s="620"/>
      <c r="V6" s="620"/>
      <c r="W6" s="620"/>
      <c r="X6" s="140"/>
      <c r="Y6" s="140"/>
    </row>
    <row r="7" spans="1:25" s="14" customFormat="1" ht="16.2" customHeight="1">
      <c r="A7" s="630" t="s">
        <v>99</v>
      </c>
      <c r="B7" s="631"/>
      <c r="C7" s="241"/>
      <c r="D7" s="242"/>
      <c r="E7" s="242"/>
      <c r="F7" s="242"/>
      <c r="G7" s="242"/>
      <c r="H7" s="242"/>
      <c r="I7" s="242"/>
      <c r="J7" s="242"/>
      <c r="K7" s="242"/>
      <c r="L7" s="242"/>
      <c r="M7" s="242"/>
      <c r="N7" s="242"/>
      <c r="O7" s="243">
        <f>+O10+O9+O8</f>
        <v>917530</v>
      </c>
      <c r="P7" s="244">
        <f>+P10+P9+P8</f>
        <v>1569607.5</v>
      </c>
      <c r="Q7" s="245">
        <f>+O7/P7</f>
        <v>0.58456015277704776</v>
      </c>
      <c r="R7" s="342"/>
      <c r="S7" s="342"/>
      <c r="T7" s="620"/>
      <c r="U7" s="620"/>
      <c r="V7" s="620"/>
      <c r="W7" s="620"/>
      <c r="X7" s="605"/>
      <c r="Y7" s="605"/>
    </row>
    <row r="8" spans="1:25" s="14" customFormat="1" ht="16.2" customHeight="1">
      <c r="A8" s="235" t="s">
        <v>100</v>
      </c>
      <c r="B8" s="140" t="s">
        <v>137</v>
      </c>
      <c r="C8" s="241">
        <f>'Table 3A WTO Raw'!B47+'Table 3A WTO Raw'!E47</f>
        <v>216507</v>
      </c>
      <c r="D8" s="242">
        <f>'Table 3A WTO Raw'!C47+'Table 3A WTO Raw'!F47</f>
        <v>61461</v>
      </c>
      <c r="E8" s="242">
        <f>'Table 3A WTO Raw'!D47+'Table 3A WTO Raw'!G47</f>
        <v>186258</v>
      </c>
      <c r="F8" s="242">
        <f>'Table 3A WTO Raw'!$H$47</f>
        <v>84850</v>
      </c>
      <c r="G8" s="242">
        <f>'Table 3A WTO Raw'!$I$47</f>
        <v>50808</v>
      </c>
      <c r="H8" s="242">
        <f>'Table 3A WTO Raw'!$J$47</f>
        <v>65437</v>
      </c>
      <c r="I8" s="242"/>
      <c r="J8" s="242"/>
      <c r="K8" s="242"/>
      <c r="L8" s="242"/>
      <c r="M8" s="242"/>
      <c r="N8" s="242"/>
      <c r="O8" s="243">
        <f t="shared" ref="O8:O13" si="0">SUM(C8:N8)</f>
        <v>665321</v>
      </c>
      <c r="P8" s="244">
        <f>'Table 8 FY 2023'!$D$9</f>
        <v>1157083</v>
      </c>
      <c r="Q8" s="245">
        <f t="shared" ref="Q8:Q14" si="1">+O8/P8</f>
        <v>0.57499850918214168</v>
      </c>
      <c r="R8" s="342"/>
      <c r="S8" s="342"/>
      <c r="T8" s="620"/>
      <c r="U8" s="620"/>
      <c r="V8" s="620"/>
      <c r="W8" s="620"/>
      <c r="X8" s="605"/>
      <c r="Y8" s="605"/>
    </row>
    <row r="9" spans="1:25" s="14" customFormat="1" ht="16.2" customHeight="1">
      <c r="A9" s="235" t="s">
        <v>101</v>
      </c>
      <c r="B9" s="140" t="s">
        <v>102</v>
      </c>
      <c r="C9" s="241">
        <f>'Table 4 Refined'!$B$14</f>
        <v>68659</v>
      </c>
      <c r="D9" s="242">
        <f>'Table 4 Refined'!$C$14</f>
        <v>288</v>
      </c>
      <c r="E9" s="242">
        <f>'Table 4 Refined'!$D$14</f>
        <v>2569</v>
      </c>
      <c r="F9" s="242">
        <f>'Table 4 Refined'!$E$14</f>
        <v>60818</v>
      </c>
      <c r="G9" s="242">
        <f>'Table 4 Refined'!$F$14</f>
        <v>476</v>
      </c>
      <c r="H9" s="140">
        <f>'Table 4 Refined'!$G$14</f>
        <v>1712</v>
      </c>
      <c r="I9" s="242"/>
      <c r="J9" s="247"/>
      <c r="K9" s="248"/>
      <c r="L9" s="242"/>
      <c r="M9" s="242"/>
      <c r="N9" s="242"/>
      <c r="O9" s="246">
        <f t="shared" si="0"/>
        <v>134522</v>
      </c>
      <c r="P9" s="249">
        <f>'Table 8 FY 2023'!$D$19</f>
        <v>219046</v>
      </c>
      <c r="Q9" s="245">
        <f t="shared" si="1"/>
        <v>0.61412671311048816</v>
      </c>
      <c r="R9" s="342"/>
      <c r="S9" s="342"/>
      <c r="T9" s="620"/>
      <c r="U9" s="620"/>
      <c r="V9" s="620"/>
      <c r="W9" s="620"/>
      <c r="X9" s="605"/>
      <c r="Y9" s="605"/>
    </row>
    <row r="10" spans="1:25" s="14" customFormat="1" ht="16.2" customHeight="1">
      <c r="A10" s="235" t="s">
        <v>103</v>
      </c>
      <c r="B10" s="140" t="s">
        <v>104</v>
      </c>
      <c r="C10" s="241">
        <f>'Table 5 FTAs '!$C$30</f>
        <v>13285</v>
      </c>
      <c r="D10" s="250">
        <f>'Table 5 FTAs '!$D$30</f>
        <v>6937</v>
      </c>
      <c r="E10" s="242">
        <f>'Table 5 FTAs '!$E$30</f>
        <v>4379</v>
      </c>
      <c r="F10" s="242">
        <f>'Table 5 FTAs '!$H$30</f>
        <v>10642</v>
      </c>
      <c r="G10" s="242">
        <f>'Table 5 FTAs '!$I$30</f>
        <v>39805</v>
      </c>
      <c r="H10" s="242">
        <f>'Table 5 FTAs '!$J$30</f>
        <v>42639</v>
      </c>
      <c r="I10" s="336"/>
      <c r="J10" s="242"/>
      <c r="K10" s="242"/>
      <c r="L10" s="242"/>
      <c r="M10" s="242"/>
      <c r="N10" s="242"/>
      <c r="O10" s="246">
        <f t="shared" si="0"/>
        <v>117687</v>
      </c>
      <c r="P10" s="249">
        <f>'Table 8 FY 2023'!$D$42</f>
        <v>193478.5</v>
      </c>
      <c r="Q10" s="245">
        <f t="shared" si="1"/>
        <v>0.60826913584713549</v>
      </c>
      <c r="R10" s="342"/>
      <c r="S10" s="342"/>
      <c r="T10" s="620"/>
      <c r="U10" s="620"/>
      <c r="V10" s="620"/>
      <c r="W10" s="620"/>
      <c r="X10" s="605"/>
      <c r="Y10" s="605"/>
    </row>
    <row r="11" spans="1:25" s="14" customFormat="1" ht="16.2" customHeight="1">
      <c r="A11" s="235" t="s">
        <v>157</v>
      </c>
      <c r="B11" s="140" t="s">
        <v>105</v>
      </c>
      <c r="C11" s="241">
        <f>'Tables 6,7 Re-Export '!$B$23</f>
        <v>3599</v>
      </c>
      <c r="D11" s="242">
        <f>'Tables 6,7 Re-Export '!$C$23</f>
        <v>19268</v>
      </c>
      <c r="E11" s="251">
        <f>'Tables 6,7 Re-Export '!$D$23</f>
        <v>11635</v>
      </c>
      <c r="F11" s="251">
        <f>'Tables 6,7 Re-Export '!$E$23</f>
        <v>8220</v>
      </c>
      <c r="G11" s="251">
        <f>'Tables 6,7 Re-Export '!$F$23</f>
        <v>787</v>
      </c>
      <c r="H11" s="242">
        <f>'Tables 6,7 Re-Export '!$G$23</f>
        <v>732</v>
      </c>
      <c r="I11" s="242"/>
      <c r="J11" s="242"/>
      <c r="K11" s="242"/>
      <c r="L11" s="242"/>
      <c r="M11" s="242"/>
      <c r="N11" s="242"/>
      <c r="O11" s="246">
        <f t="shared" si="0"/>
        <v>44241</v>
      </c>
      <c r="P11" s="249">
        <f>'Table 8 FY 2023'!$D$48</f>
        <v>226796.19753495211</v>
      </c>
      <c r="Q11" s="245">
        <f t="shared" si="1"/>
        <v>0.195069408045</v>
      </c>
      <c r="R11" s="342"/>
      <c r="S11" s="342"/>
      <c r="T11" s="620"/>
      <c r="U11" s="620"/>
      <c r="V11" s="620"/>
      <c r="W11" s="620"/>
      <c r="X11" s="605"/>
      <c r="Y11" s="605"/>
    </row>
    <row r="12" spans="1:25" s="14" customFormat="1" ht="16.2" customHeight="1">
      <c r="A12" s="235" t="s">
        <v>106</v>
      </c>
      <c r="B12" s="252" t="s">
        <v>138</v>
      </c>
      <c r="C12" s="241">
        <f>'Table 2 Mexico'!$B$18</f>
        <v>5303.18</v>
      </c>
      <c r="D12" s="242">
        <f>'Table 2 Mexico'!$C$18</f>
        <v>11332.460000000001</v>
      </c>
      <c r="E12" s="242">
        <f>'Table 2 Mexico'!$D$18</f>
        <v>57227.280000000006</v>
      </c>
      <c r="F12" s="242">
        <f>'Table 2 Mexico'!$E$18</f>
        <v>123624.62000000001</v>
      </c>
      <c r="G12" s="242">
        <f>'Table 2 Mexico'!$F$18</f>
        <v>121303.22</v>
      </c>
      <c r="H12" s="242">
        <f>'Table 2 Mexico'!$G$18</f>
        <v>190932.5</v>
      </c>
      <c r="I12" s="242"/>
      <c r="J12" s="242"/>
      <c r="K12" s="242"/>
      <c r="L12" s="242"/>
      <c r="M12" s="242"/>
      <c r="N12" s="242"/>
      <c r="O12" s="246">
        <f t="shared" si="0"/>
        <v>509723.26</v>
      </c>
      <c r="P12" s="249">
        <f>'Table 8 FY 2023'!$D$46</f>
        <v>1184692.6174435758</v>
      </c>
      <c r="Q12" s="245">
        <f t="shared" si="1"/>
        <v>0.43025781750874881</v>
      </c>
      <c r="R12" s="342"/>
      <c r="S12" s="342"/>
      <c r="T12" s="620"/>
      <c r="U12" s="620"/>
      <c r="V12" s="620"/>
      <c r="W12" s="620"/>
      <c r="X12" s="605"/>
      <c r="Y12" s="605"/>
    </row>
    <row r="13" spans="1:25" s="14" customFormat="1" ht="18" customHeight="1">
      <c r="A13" s="235" t="s">
        <v>199</v>
      </c>
      <c r="B13" s="252" t="s">
        <v>168</v>
      </c>
      <c r="C13" s="324">
        <f>'Table 10 High Duty '!$B$33</f>
        <v>13494.4548</v>
      </c>
      <c r="D13" s="357">
        <f>'Table 10 High Duty '!$C$33</f>
        <v>28918.173100000004</v>
      </c>
      <c r="E13" s="247">
        <f>'Table 10 High Duty '!$D$33</f>
        <v>24313.481600000003</v>
      </c>
      <c r="F13" s="247">
        <f>'Table 10 High Duty '!$E$33</f>
        <v>17671.488700000002</v>
      </c>
      <c r="G13" s="247">
        <f>'Table 10 High Duty '!$F$33</f>
        <v>12291.09</v>
      </c>
      <c r="H13" s="247">
        <f>'Table 10 High Duty '!$G$33</f>
        <v>37398.639999999999</v>
      </c>
      <c r="I13" s="247"/>
      <c r="J13" s="247"/>
      <c r="K13" s="247"/>
      <c r="L13" s="247"/>
      <c r="M13" s="247"/>
      <c r="N13" s="248"/>
      <c r="O13" s="246">
        <f t="shared" si="0"/>
        <v>134087.32819999999</v>
      </c>
      <c r="P13" s="249">
        <f>'Table 8 FY 2023'!$D$50</f>
        <v>204116.5777814569</v>
      </c>
      <c r="Q13" s="245">
        <f t="shared" si="1"/>
        <v>0.65691542381023227</v>
      </c>
      <c r="R13" s="342"/>
      <c r="S13" s="342"/>
      <c r="T13" s="273"/>
      <c r="U13" s="273"/>
      <c r="V13" s="620"/>
      <c r="W13" s="620"/>
      <c r="X13" s="605"/>
      <c r="Y13" s="605"/>
    </row>
    <row r="14" spans="1:25" s="14" customFormat="1" ht="16.2" customHeight="1">
      <c r="A14" s="223"/>
      <c r="B14" s="224" t="s">
        <v>35</v>
      </c>
      <c r="C14" s="253">
        <f t="shared" ref="C14:H14" si="2">SUM(C8:C13)</f>
        <v>320847.6348</v>
      </c>
      <c r="D14" s="253">
        <f t="shared" si="2"/>
        <v>128204.63310000001</v>
      </c>
      <c r="E14" s="253">
        <f t="shared" si="2"/>
        <v>286381.76160000003</v>
      </c>
      <c r="F14" s="253">
        <f t="shared" si="2"/>
        <v>305826.10869999998</v>
      </c>
      <c r="G14" s="253">
        <f t="shared" si="2"/>
        <v>225470.31</v>
      </c>
      <c r="H14" s="253">
        <f t="shared" si="2"/>
        <v>338851.14</v>
      </c>
      <c r="I14" s="253"/>
      <c r="J14" s="253"/>
      <c r="K14" s="253"/>
      <c r="L14" s="253"/>
      <c r="M14" s="253"/>
      <c r="N14" s="253"/>
      <c r="O14" s="254">
        <f>SUM(O8:O13)</f>
        <v>1605581.5882000001</v>
      </c>
      <c r="P14" s="255">
        <f>SUM(P8:P13)</f>
        <v>3185212.8927599848</v>
      </c>
      <c r="Q14" s="256">
        <f t="shared" si="1"/>
        <v>0.5040735556011029</v>
      </c>
      <c r="R14" s="342"/>
      <c r="S14" s="342"/>
      <c r="T14" s="620"/>
      <c r="U14" s="620"/>
      <c r="V14" s="620"/>
      <c r="W14" s="620"/>
      <c r="X14" s="605"/>
      <c r="Y14" s="605"/>
    </row>
    <row r="15" spans="1:25" s="14" customFormat="1" ht="12.6" customHeight="1">
      <c r="A15" s="235"/>
      <c r="B15" s="140"/>
      <c r="C15" s="335"/>
      <c r="D15" s="333"/>
      <c r="E15" s="333"/>
      <c r="F15" s="333"/>
      <c r="G15" s="333"/>
      <c r="H15" s="333"/>
      <c r="I15" s="336"/>
      <c r="J15" s="336"/>
      <c r="K15" s="333"/>
      <c r="L15" s="346"/>
      <c r="M15" s="345"/>
      <c r="N15" s="333"/>
      <c r="O15" s="246"/>
      <c r="P15" s="249"/>
      <c r="Q15" s="334"/>
      <c r="R15" s="342"/>
      <c r="S15" s="342"/>
      <c r="T15" s="624"/>
      <c r="U15" s="624"/>
      <c r="V15" s="622"/>
      <c r="W15" s="622"/>
    </row>
    <row r="16" spans="1:25" s="14" customFormat="1" ht="15.6" customHeight="1">
      <c r="A16" s="235"/>
      <c r="B16" s="140"/>
      <c r="C16" s="635" t="s">
        <v>109</v>
      </c>
      <c r="D16" s="640"/>
      <c r="E16" s="640"/>
      <c r="F16" s="640"/>
      <c r="G16" s="640"/>
      <c r="H16" s="640"/>
      <c r="I16" s="640"/>
      <c r="J16" s="640"/>
      <c r="K16" s="640"/>
      <c r="L16" s="640"/>
      <c r="M16" s="640"/>
      <c r="N16" s="641"/>
      <c r="O16" s="642" t="s">
        <v>73</v>
      </c>
      <c r="P16" s="643"/>
      <c r="Q16" s="53" t="s">
        <v>40</v>
      </c>
      <c r="R16" s="343"/>
      <c r="S16" s="343"/>
      <c r="T16" s="140"/>
      <c r="U16" s="140"/>
    </row>
    <row r="17" spans="1:21" s="14" customFormat="1" ht="12.6" customHeight="1">
      <c r="A17" s="235"/>
      <c r="B17" s="236"/>
      <c r="C17" s="635"/>
      <c r="D17" s="640"/>
      <c r="E17" s="640"/>
      <c r="F17" s="640"/>
      <c r="G17" s="640"/>
      <c r="H17" s="640"/>
      <c r="I17" s="640"/>
      <c r="J17" s="640"/>
      <c r="K17" s="640"/>
      <c r="L17" s="640"/>
      <c r="M17" s="640"/>
      <c r="N17" s="641"/>
      <c r="O17" s="642"/>
      <c r="P17" s="643"/>
      <c r="Q17" s="53"/>
      <c r="R17" s="343"/>
      <c r="S17" s="343"/>
      <c r="T17" s="140"/>
      <c r="U17" s="140"/>
    </row>
    <row r="18" spans="1:21" s="14" customFormat="1" ht="15" customHeight="1">
      <c r="A18" s="630" t="s">
        <v>99</v>
      </c>
      <c r="B18" s="631"/>
      <c r="C18" s="241"/>
      <c r="D18" s="242"/>
      <c r="E18" s="242"/>
      <c r="F18" s="242"/>
      <c r="G18" s="242"/>
      <c r="H18" s="242"/>
      <c r="I18" s="242"/>
      <c r="J18" s="242"/>
      <c r="K18" s="242"/>
      <c r="L18" s="242"/>
      <c r="M18" s="242"/>
      <c r="N18" s="242"/>
      <c r="O18" s="243">
        <f>+O21+O20+O19</f>
        <v>1011403.6412125002</v>
      </c>
      <c r="P18" s="257">
        <f t="shared" ref="P18:P25" si="3">ROUND(+P7*1.10231125,0)</f>
        <v>1730196</v>
      </c>
      <c r="Q18" s="258">
        <f>+O18/P18</f>
        <v>0.58456015457930788</v>
      </c>
      <c r="R18" s="344"/>
      <c r="S18" s="344"/>
      <c r="T18" s="140"/>
      <c r="U18" s="140"/>
    </row>
    <row r="19" spans="1:21" s="14" customFormat="1" ht="15" customHeight="1">
      <c r="A19" s="259" t="s">
        <v>100</v>
      </c>
      <c r="B19" s="140" t="s">
        <v>137</v>
      </c>
      <c r="C19" s="241">
        <f t="shared" ref="C19:H19" si="4">C8*1.10231125</f>
        <v>238658.10180375</v>
      </c>
      <c r="D19" s="242">
        <f t="shared" si="4"/>
        <v>67749.151736250002</v>
      </c>
      <c r="E19" s="242">
        <f t="shared" si="4"/>
        <v>205314.28880250003</v>
      </c>
      <c r="F19" s="242">
        <f t="shared" si="4"/>
        <v>93531.109562500002</v>
      </c>
      <c r="G19" s="242">
        <f t="shared" si="4"/>
        <v>56006.229990000007</v>
      </c>
      <c r="H19" s="242">
        <f t="shared" si="4"/>
        <v>72131.941266250011</v>
      </c>
      <c r="I19" s="242"/>
      <c r="J19" s="242"/>
      <c r="K19" s="242"/>
      <c r="L19" s="242"/>
      <c r="M19" s="242"/>
      <c r="N19" s="242"/>
      <c r="O19" s="243">
        <f t="shared" ref="O19:O25" si="5">+O8*1.10231125</f>
        <v>733390.8231612501</v>
      </c>
      <c r="P19" s="257">
        <f t="shared" si="3"/>
        <v>1275466</v>
      </c>
      <c r="Q19" s="258">
        <f t="shared" ref="Q19:Q25" si="6">+O19/P19</f>
        <v>0.57499833250063126</v>
      </c>
      <c r="R19" s="344"/>
      <c r="S19" s="344"/>
      <c r="T19" s="140"/>
      <c r="U19" s="140"/>
    </row>
    <row r="20" spans="1:21" s="14" customFormat="1" ht="15" customHeight="1">
      <c r="A20" s="259" t="s">
        <v>101</v>
      </c>
      <c r="B20" s="140" t="s">
        <v>102</v>
      </c>
      <c r="C20" s="241">
        <f>C9*1.10231125</f>
        <v>75683.588113750011</v>
      </c>
      <c r="D20" s="242">
        <f t="shared" ref="D20:H20" si="7">D9*1.10231125</f>
        <v>317.46564000000001</v>
      </c>
      <c r="E20" s="242">
        <f t="shared" si="7"/>
        <v>2831.8376012500003</v>
      </c>
      <c r="F20" s="242">
        <f t="shared" si="7"/>
        <v>67040.365602500009</v>
      </c>
      <c r="G20" s="242">
        <f t="shared" si="7"/>
        <v>524.700155</v>
      </c>
      <c r="H20" s="242">
        <f t="shared" si="7"/>
        <v>1887.1568600000001</v>
      </c>
      <c r="I20" s="242"/>
      <c r="J20" s="242"/>
      <c r="K20" s="242"/>
      <c r="L20" s="242"/>
      <c r="M20" s="242"/>
      <c r="N20" s="242"/>
      <c r="O20" s="246">
        <f t="shared" si="5"/>
        <v>148285.1139725</v>
      </c>
      <c r="P20" s="257">
        <f t="shared" si="3"/>
        <v>241457</v>
      </c>
      <c r="Q20" s="258">
        <f t="shared" si="6"/>
        <v>0.6141263826374882</v>
      </c>
      <c r="R20" s="344"/>
      <c r="S20" s="344"/>
      <c r="T20" s="140"/>
      <c r="U20" s="140"/>
    </row>
    <row r="21" spans="1:21" s="14" customFormat="1" ht="15" customHeight="1">
      <c r="A21" s="259" t="s">
        <v>103</v>
      </c>
      <c r="B21" s="140" t="s">
        <v>104</v>
      </c>
      <c r="C21" s="241">
        <f>C10*1.10231125</f>
        <v>14644.204956250001</v>
      </c>
      <c r="D21" s="242">
        <f t="shared" ref="D21:H21" si="8">D10*1.10231125</f>
        <v>7646.7331412500007</v>
      </c>
      <c r="E21" s="242">
        <f t="shared" si="8"/>
        <v>4827.0209637500002</v>
      </c>
      <c r="F21" s="242">
        <f t="shared" si="8"/>
        <v>11730.7963225</v>
      </c>
      <c r="G21" s="242">
        <f t="shared" si="8"/>
        <v>43877.49930625</v>
      </c>
      <c r="H21" s="242">
        <f t="shared" si="8"/>
        <v>47001.449388750007</v>
      </c>
      <c r="I21" s="242"/>
      <c r="J21" s="242"/>
      <c r="K21" s="242"/>
      <c r="L21" s="242"/>
      <c r="M21" s="242"/>
      <c r="N21" s="242"/>
      <c r="O21" s="246">
        <f t="shared" si="5"/>
        <v>129727.70407875002</v>
      </c>
      <c r="P21" s="257">
        <f t="shared" si="3"/>
        <v>213274</v>
      </c>
      <c r="Q21" s="258">
        <f t="shared" si="6"/>
        <v>0.60826778734749676</v>
      </c>
      <c r="R21" s="344"/>
      <c r="S21" s="344"/>
      <c r="T21" s="140"/>
      <c r="U21" s="140"/>
    </row>
    <row r="22" spans="1:21" s="14" customFormat="1" ht="15" customHeight="1">
      <c r="A22" s="259" t="s">
        <v>157</v>
      </c>
      <c r="B22" s="140" t="s">
        <v>105</v>
      </c>
      <c r="C22" s="241">
        <f>C11*1.10231125</f>
        <v>3967.2181887500001</v>
      </c>
      <c r="D22" s="242">
        <f t="shared" ref="D22:H22" si="9">D11*1.10231125</f>
        <v>21239.333165</v>
      </c>
      <c r="E22" s="242">
        <f t="shared" si="9"/>
        <v>12825.39139375</v>
      </c>
      <c r="F22" s="242">
        <f t="shared" si="9"/>
        <v>9060.9984750000003</v>
      </c>
      <c r="G22" s="242">
        <f t="shared" si="9"/>
        <v>867.51895375000004</v>
      </c>
      <c r="H22" s="242">
        <f t="shared" si="9"/>
        <v>806.89183500000001</v>
      </c>
      <c r="I22" s="242"/>
      <c r="J22" s="242"/>
      <c r="K22" s="242"/>
      <c r="L22" s="242"/>
      <c r="M22" s="242"/>
      <c r="N22" s="242"/>
      <c r="O22" s="246">
        <f t="shared" si="5"/>
        <v>48767.352011250005</v>
      </c>
      <c r="P22" s="257">
        <f t="shared" si="3"/>
        <v>250000</v>
      </c>
      <c r="Q22" s="258">
        <f t="shared" si="6"/>
        <v>0.19506940804500003</v>
      </c>
      <c r="R22" s="344"/>
      <c r="S22" s="344"/>
      <c r="T22" s="140"/>
      <c r="U22" s="140"/>
    </row>
    <row r="23" spans="1:21" s="14" customFormat="1" ht="15" customHeight="1">
      <c r="A23" s="259" t="s">
        <v>106</v>
      </c>
      <c r="B23" s="260" t="s">
        <v>138</v>
      </c>
      <c r="C23" s="241">
        <f>C12*1.10231125</f>
        <v>5845.7549747750008</v>
      </c>
      <c r="D23" s="242">
        <f t="shared" ref="D23:H23" si="10">D12*1.10231125</f>
        <v>12491.898148175002</v>
      </c>
      <c r="E23" s="242">
        <f t="shared" si="10"/>
        <v>63082.274550900009</v>
      </c>
      <c r="F23" s="242">
        <f t="shared" si="10"/>
        <v>136272.80940297502</v>
      </c>
      <c r="G23" s="242">
        <f t="shared" si="10"/>
        <v>133713.904067225</v>
      </c>
      <c r="H23" s="242">
        <f t="shared" si="10"/>
        <v>210467.04274062501</v>
      </c>
      <c r="I23" s="242"/>
      <c r="J23" s="242"/>
      <c r="K23" s="242"/>
      <c r="L23" s="242"/>
      <c r="M23" s="242"/>
      <c r="N23" s="242"/>
      <c r="O23" s="246">
        <f t="shared" si="5"/>
        <v>561873.68388467503</v>
      </c>
      <c r="P23" s="257">
        <f t="shared" si="3"/>
        <v>1305900</v>
      </c>
      <c r="Q23" s="258">
        <f t="shared" si="6"/>
        <v>0.43025781750874881</v>
      </c>
      <c r="R23" s="344"/>
      <c r="S23" s="344"/>
      <c r="T23" s="140"/>
      <c r="U23" s="140"/>
    </row>
    <row r="24" spans="1:21" s="14" customFormat="1" ht="16.2" customHeight="1">
      <c r="A24" s="235" t="s">
        <v>199</v>
      </c>
      <c r="B24" s="252" t="s">
        <v>168</v>
      </c>
      <c r="C24" s="241">
        <f>C13*1.10231125</f>
        <v>14875.0893386565</v>
      </c>
      <c r="D24" s="242">
        <f t="shared" ref="D24:H24" si="11">D13*1.10231125</f>
        <v>31876.827537577381</v>
      </c>
      <c r="E24" s="242">
        <f t="shared" si="11"/>
        <v>26801.024294348004</v>
      </c>
      <c r="F24" s="242">
        <f t="shared" si="11"/>
        <v>19479.480798257879</v>
      </c>
      <c r="G24" s="242">
        <f t="shared" si="11"/>
        <v>13548.606781762501</v>
      </c>
      <c r="H24" s="242">
        <f t="shared" si="11"/>
        <v>41224.941606700006</v>
      </c>
      <c r="I24" s="242"/>
      <c r="J24" s="242"/>
      <c r="K24" s="242"/>
      <c r="L24" s="242"/>
      <c r="M24" s="242"/>
      <c r="N24" s="242"/>
      <c r="O24" s="246">
        <f t="shared" si="5"/>
        <v>147805.97035730226</v>
      </c>
      <c r="P24" s="257">
        <f t="shared" si="3"/>
        <v>225000</v>
      </c>
      <c r="Q24" s="258">
        <f t="shared" si="6"/>
        <v>0.65691542381023227</v>
      </c>
      <c r="R24" s="344"/>
      <c r="S24" s="344"/>
      <c r="T24" s="247"/>
      <c r="U24" s="247"/>
    </row>
    <row r="25" spans="1:21" s="14" customFormat="1" ht="15" customHeight="1">
      <c r="A25" s="223"/>
      <c r="B25" s="261" t="s">
        <v>35</v>
      </c>
      <c r="C25" s="262">
        <f t="shared" ref="C25:H25" si="12">SUM(C19:C24)</f>
        <v>353673.9573759315</v>
      </c>
      <c r="D25" s="277">
        <f t="shared" si="12"/>
        <v>141321.40936825238</v>
      </c>
      <c r="E25" s="277">
        <f t="shared" si="12"/>
        <v>315681.8376064981</v>
      </c>
      <c r="F25" s="277">
        <f t="shared" si="12"/>
        <v>337115.56016373291</v>
      </c>
      <c r="G25" s="277">
        <f t="shared" si="12"/>
        <v>248538.4592539875</v>
      </c>
      <c r="H25" s="277">
        <f t="shared" si="12"/>
        <v>373519.42369732505</v>
      </c>
      <c r="I25" s="277"/>
      <c r="J25" s="277"/>
      <c r="K25" s="277"/>
      <c r="L25" s="277"/>
      <c r="M25" s="277"/>
      <c r="N25" s="277"/>
      <c r="O25" s="254">
        <f t="shared" si="5"/>
        <v>1769850.6474657275</v>
      </c>
      <c r="P25" s="263">
        <f t="shared" si="3"/>
        <v>3511096</v>
      </c>
      <c r="Q25" s="264">
        <f t="shared" si="6"/>
        <v>0.50407355636693718</v>
      </c>
      <c r="R25" s="344"/>
      <c r="S25" s="344"/>
    </row>
    <row r="26" spans="1:21" s="14" customFormat="1" ht="13.95" customHeight="1">
      <c r="A26" s="140"/>
      <c r="B26" s="140"/>
      <c r="C26" s="140"/>
      <c r="D26" s="140"/>
      <c r="E26" s="140"/>
      <c r="F26" s="140"/>
      <c r="G26" s="140"/>
      <c r="H26" s="140"/>
      <c r="I26" s="140"/>
      <c r="J26" s="140"/>
      <c r="K26" s="140"/>
      <c r="L26" s="140"/>
      <c r="M26" s="140"/>
      <c r="N26" s="140"/>
      <c r="O26" s="140"/>
      <c r="P26" s="140"/>
      <c r="Q26" s="140"/>
      <c r="R26" s="140"/>
      <c r="S26" s="140"/>
    </row>
    <row r="27" spans="1:21" s="14" customFormat="1" ht="16.2" customHeight="1">
      <c r="A27" s="140" t="s">
        <v>139</v>
      </c>
      <c r="B27" s="140"/>
      <c r="C27" s="140"/>
      <c r="D27" s="140"/>
      <c r="E27" s="140"/>
      <c r="F27" s="140"/>
      <c r="G27" s="140"/>
      <c r="H27" s="140"/>
      <c r="I27" s="265"/>
      <c r="J27" s="140"/>
      <c r="K27" s="140"/>
      <c r="L27" s="140"/>
      <c r="M27" s="140"/>
      <c r="N27" s="140"/>
      <c r="O27" s="140"/>
      <c r="P27" s="266"/>
      <c r="Q27" s="266"/>
      <c r="R27" s="266"/>
      <c r="S27" s="266"/>
    </row>
    <row r="28" spans="1:21" s="14" customFormat="1" ht="16.2" customHeight="1">
      <c r="A28" s="140" t="s">
        <v>107</v>
      </c>
      <c r="B28" s="140"/>
      <c r="C28" s="140"/>
      <c r="D28" s="140"/>
      <c r="E28" s="140"/>
      <c r="F28" s="140"/>
      <c r="G28" s="140"/>
      <c r="H28" s="140"/>
      <c r="I28" s="140"/>
      <c r="J28" s="140"/>
      <c r="K28" s="140"/>
      <c r="L28" s="140"/>
      <c r="M28" s="140"/>
      <c r="N28" s="140"/>
      <c r="O28" s="267"/>
      <c r="P28" s="268"/>
      <c r="Q28" s="268"/>
      <c r="R28" s="268"/>
      <c r="S28" s="268"/>
    </row>
    <row r="29" spans="1:21" s="14" customFormat="1" ht="16.2" customHeight="1">
      <c r="A29" s="25" t="s">
        <v>196</v>
      </c>
      <c r="B29" s="25"/>
      <c r="C29" s="25"/>
      <c r="D29" s="25"/>
      <c r="E29" s="25"/>
      <c r="F29" s="25"/>
      <c r="G29" s="140"/>
      <c r="H29" s="140"/>
      <c r="I29" s="140"/>
      <c r="J29" s="140"/>
      <c r="K29" s="140"/>
      <c r="L29" s="248"/>
      <c r="M29" s="140"/>
      <c r="N29" s="140"/>
      <c r="O29" s="269"/>
      <c r="P29" s="268"/>
      <c r="Q29" s="268"/>
      <c r="R29" s="268"/>
      <c r="S29" s="268"/>
    </row>
    <row r="30" spans="1:21" s="14" customFormat="1" ht="16.2" customHeight="1">
      <c r="A30" s="140" t="s">
        <v>110</v>
      </c>
      <c r="B30" s="140"/>
      <c r="C30" s="270"/>
      <c r="D30" s="140"/>
      <c r="E30" s="271"/>
      <c r="F30" s="140"/>
      <c r="G30" s="271"/>
      <c r="H30" s="140"/>
      <c r="I30" s="140"/>
      <c r="J30" s="219"/>
      <c r="K30" s="219"/>
      <c r="L30" s="140"/>
      <c r="M30" s="140"/>
      <c r="N30" s="140"/>
      <c r="O30" s="140"/>
      <c r="P30" s="272"/>
      <c r="Q30" s="272"/>
      <c r="R30" s="272"/>
      <c r="S30" s="272"/>
    </row>
    <row r="31" spans="1:21">
      <c r="A31" s="11"/>
      <c r="B31" s="11"/>
      <c r="C31" s="11"/>
      <c r="D31" s="11"/>
      <c r="E31" s="11"/>
      <c r="F31" s="11"/>
      <c r="G31" s="11"/>
      <c r="H31" s="11"/>
      <c r="I31" s="11"/>
      <c r="J31" s="16"/>
      <c r="K31" s="281"/>
      <c r="O31" s="33"/>
    </row>
    <row r="32" spans="1:21">
      <c r="C32" s="507"/>
      <c r="D32" s="12"/>
      <c r="E32" s="12"/>
      <c r="F32" s="12"/>
      <c r="G32" s="12"/>
      <c r="H32" s="12"/>
      <c r="I32" s="12"/>
      <c r="J32" s="12"/>
      <c r="K32" s="12"/>
      <c r="L32" s="12"/>
      <c r="M32" s="12"/>
      <c r="N32" s="12"/>
      <c r="O32" s="12"/>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60"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05F3-1CE9-4A2C-BDD9-66A4FDA20037}">
  <sheetPr codeName="Sheet6">
    <pageSetUpPr fitToPage="1"/>
  </sheetPr>
  <dimension ref="A1:N25"/>
  <sheetViews>
    <sheetView showGridLines="0" topLeftCell="A2" zoomScaleNormal="100" workbookViewId="0">
      <selection activeCell="L11" sqref="L11"/>
    </sheetView>
  </sheetViews>
  <sheetFormatPr defaultColWidth="8.88671875" defaultRowHeight="13.2"/>
  <cols>
    <col min="1" max="1" width="28.33203125" style="26" customWidth="1"/>
    <col min="2" max="6" width="9.6640625" style="26" customWidth="1"/>
    <col min="7" max="7" width="9.44140625" style="411" customWidth="1"/>
    <col min="8" max="13" width="9.44140625" style="26" customWidth="1"/>
    <col min="14" max="14" width="14.44140625" style="26" customWidth="1"/>
    <col min="15" max="16384" width="8.88671875" style="26"/>
  </cols>
  <sheetData>
    <row r="1" spans="1:14" s="106" customFormat="1" ht="21.15" customHeight="1">
      <c r="A1" s="645" t="s">
        <v>267</v>
      </c>
      <c r="B1" s="646"/>
      <c r="C1" s="646"/>
      <c r="D1" s="647"/>
      <c r="E1" s="647"/>
      <c r="F1" s="647"/>
      <c r="G1" s="647"/>
      <c r="H1" s="647"/>
      <c r="I1" s="647"/>
      <c r="J1" s="647"/>
      <c r="K1" s="647"/>
      <c r="L1" s="647"/>
      <c r="M1" s="647"/>
      <c r="N1" s="647"/>
    </row>
    <row r="2" spans="1:14" ht="31.65" customHeight="1">
      <c r="A2" s="375"/>
      <c r="B2" s="376" t="s">
        <v>298</v>
      </c>
      <c r="C2" s="376" t="s">
        <v>314</v>
      </c>
      <c r="D2" s="376" t="s">
        <v>318</v>
      </c>
      <c r="E2" s="376" t="s">
        <v>327</v>
      </c>
      <c r="F2" s="376" t="s">
        <v>319</v>
      </c>
      <c r="G2" s="376" t="s">
        <v>328</v>
      </c>
      <c r="H2" s="376" t="s">
        <v>261</v>
      </c>
      <c r="I2" s="376" t="s">
        <v>262</v>
      </c>
      <c r="J2" s="376" t="s">
        <v>263</v>
      </c>
      <c r="K2" s="376" t="s">
        <v>264</v>
      </c>
      <c r="L2" s="376" t="s">
        <v>265</v>
      </c>
      <c r="M2" s="377" t="s">
        <v>266</v>
      </c>
      <c r="N2" s="378" t="s">
        <v>258</v>
      </c>
    </row>
    <row r="3" spans="1:14" ht="18" customHeight="1">
      <c r="A3" s="379"/>
      <c r="B3" s="648" t="s">
        <v>65</v>
      </c>
      <c r="C3" s="649"/>
      <c r="D3" s="649"/>
      <c r="E3" s="649"/>
      <c r="F3" s="649"/>
      <c r="G3" s="649"/>
      <c r="H3" s="649"/>
      <c r="I3" s="649"/>
      <c r="J3" s="649"/>
      <c r="K3" s="649"/>
      <c r="L3" s="649"/>
      <c r="M3" s="650"/>
      <c r="N3" s="380"/>
    </row>
    <row r="4" spans="1:14" ht="15.6" customHeight="1">
      <c r="A4" s="381" t="s">
        <v>44</v>
      </c>
      <c r="B4" s="382"/>
      <c r="C4" s="383"/>
      <c r="D4" s="383"/>
      <c r="E4" s="383"/>
      <c r="F4" s="384"/>
      <c r="G4" s="383"/>
      <c r="H4" s="383"/>
      <c r="I4" s="133"/>
      <c r="J4" s="133"/>
      <c r="K4" s="385"/>
      <c r="L4" s="385"/>
      <c r="M4" s="386"/>
      <c r="N4" s="387"/>
    </row>
    <row r="5" spans="1:14" ht="15.6" customHeight="1">
      <c r="A5" s="396" t="s">
        <v>320</v>
      </c>
      <c r="B5" s="382">
        <v>0</v>
      </c>
      <c r="C5" s="383">
        <v>0</v>
      </c>
      <c r="D5" s="383">
        <v>0</v>
      </c>
      <c r="E5" s="383">
        <v>7200</v>
      </c>
      <c r="F5" s="606">
        <v>30000</v>
      </c>
      <c r="G5" s="383">
        <v>38776</v>
      </c>
      <c r="H5" s="383"/>
      <c r="I5" s="133"/>
      <c r="J5" s="133"/>
      <c r="K5" s="385"/>
      <c r="L5" s="385"/>
      <c r="M5" s="386"/>
      <c r="N5" s="387">
        <f t="shared" ref="N5:N15" si="0">SUM(B5:M5)</f>
        <v>75976</v>
      </c>
    </row>
    <row r="6" spans="1:14" ht="15.6" customHeight="1">
      <c r="A6" s="396" t="s">
        <v>322</v>
      </c>
      <c r="B6" s="382">
        <v>0</v>
      </c>
      <c r="C6" s="383">
        <v>0</v>
      </c>
      <c r="D6" s="383">
        <v>0</v>
      </c>
      <c r="E6" s="383">
        <v>1100</v>
      </c>
      <c r="F6" s="606">
        <v>1368</v>
      </c>
      <c r="G6" s="383">
        <v>2845</v>
      </c>
      <c r="H6" s="383"/>
      <c r="I6" s="133"/>
      <c r="J6" s="133"/>
      <c r="K6" s="385"/>
      <c r="L6" s="385"/>
      <c r="M6" s="386"/>
      <c r="N6" s="387">
        <f t="shared" si="0"/>
        <v>5313</v>
      </c>
    </row>
    <row r="7" spans="1:14" ht="15.6" customHeight="1">
      <c r="A7" s="388" t="s">
        <v>200</v>
      </c>
      <c r="B7" s="389">
        <v>1988</v>
      </c>
      <c r="C7" s="390">
        <v>7796</v>
      </c>
      <c r="D7" s="390">
        <v>6877</v>
      </c>
      <c r="E7" s="391">
        <v>12542</v>
      </c>
      <c r="F7" s="390">
        <v>19248</v>
      </c>
      <c r="G7" s="392">
        <v>25713</v>
      </c>
      <c r="H7" s="397"/>
      <c r="I7" s="392"/>
      <c r="J7" s="83"/>
      <c r="K7" s="400"/>
      <c r="L7" s="385"/>
      <c r="M7" s="386"/>
      <c r="N7" s="387">
        <f t="shared" si="0"/>
        <v>74164</v>
      </c>
    </row>
    <row r="8" spans="1:14" ht="15.6" customHeight="1">
      <c r="A8" s="388" t="s">
        <v>202</v>
      </c>
      <c r="B8" s="389">
        <v>490</v>
      </c>
      <c r="C8" s="390">
        <v>0</v>
      </c>
      <c r="D8" s="390">
        <v>0</v>
      </c>
      <c r="E8" s="391">
        <v>490</v>
      </c>
      <c r="F8" s="390">
        <v>5205</v>
      </c>
      <c r="G8" s="392">
        <v>4744</v>
      </c>
      <c r="H8" s="397"/>
      <c r="I8" s="473"/>
      <c r="J8" s="83"/>
      <c r="K8" s="400"/>
      <c r="L8" s="385"/>
      <c r="M8" s="386"/>
      <c r="N8" s="387">
        <f t="shared" si="0"/>
        <v>10929</v>
      </c>
    </row>
    <row r="9" spans="1:14" ht="15.6" customHeight="1">
      <c r="A9" s="388" t="s">
        <v>204</v>
      </c>
      <c r="B9" s="389">
        <v>523</v>
      </c>
      <c r="C9" s="390">
        <v>416</v>
      </c>
      <c r="D9" s="390">
        <v>332</v>
      </c>
      <c r="E9" s="395">
        <v>316</v>
      </c>
      <c r="F9" s="394">
        <v>235</v>
      </c>
      <c r="G9" s="392">
        <v>560</v>
      </c>
      <c r="H9" s="397"/>
      <c r="I9" s="473"/>
      <c r="J9" s="83"/>
      <c r="K9" s="400"/>
      <c r="L9" s="385"/>
      <c r="M9" s="386"/>
      <c r="N9" s="387">
        <f t="shared" si="0"/>
        <v>2382</v>
      </c>
    </row>
    <row r="10" spans="1:14" ht="15.6" customHeight="1">
      <c r="A10" s="388" t="s">
        <v>205</v>
      </c>
      <c r="B10" s="389">
        <v>0</v>
      </c>
      <c r="C10" s="390">
        <v>1000</v>
      </c>
      <c r="D10" s="390">
        <v>1425</v>
      </c>
      <c r="E10" s="391">
        <v>2824</v>
      </c>
      <c r="F10" s="390">
        <v>2273</v>
      </c>
      <c r="G10" s="392">
        <v>2023</v>
      </c>
      <c r="H10" s="397"/>
      <c r="I10" s="473"/>
      <c r="J10" s="83"/>
      <c r="K10" s="400"/>
      <c r="L10" s="385"/>
      <c r="M10" s="386"/>
      <c r="N10" s="387">
        <f t="shared" si="0"/>
        <v>9545</v>
      </c>
    </row>
    <row r="11" spans="1:14" ht="15.6" customHeight="1">
      <c r="A11" s="388" t="s">
        <v>206</v>
      </c>
      <c r="B11" s="389">
        <v>0</v>
      </c>
      <c r="C11" s="390">
        <v>219</v>
      </c>
      <c r="D11" s="390">
        <v>334</v>
      </c>
      <c r="E11" s="395">
        <v>32478</v>
      </c>
      <c r="F11" s="394">
        <v>429</v>
      </c>
      <c r="G11" s="392">
        <v>32646</v>
      </c>
      <c r="H11" s="397"/>
      <c r="I11" s="473"/>
      <c r="J11" s="83"/>
      <c r="K11" s="400"/>
      <c r="L11" s="385"/>
      <c r="M11" s="386"/>
      <c r="N11" s="387">
        <f t="shared" si="0"/>
        <v>66106</v>
      </c>
    </row>
    <row r="12" spans="1:14" ht="15.6" customHeight="1">
      <c r="A12" s="388" t="s">
        <v>323</v>
      </c>
      <c r="B12" s="389">
        <v>0</v>
      </c>
      <c r="C12" s="390">
        <v>0</v>
      </c>
      <c r="D12" s="390">
        <v>0</v>
      </c>
      <c r="E12" s="395">
        <v>0</v>
      </c>
      <c r="F12" s="83">
        <v>22682</v>
      </c>
      <c r="G12" s="392">
        <v>0</v>
      </c>
      <c r="H12" s="397"/>
      <c r="I12" s="473"/>
      <c r="J12" s="83"/>
      <c r="K12" s="400"/>
      <c r="L12" s="385"/>
      <c r="M12" s="386"/>
      <c r="N12" s="387">
        <f t="shared" si="0"/>
        <v>22682</v>
      </c>
    </row>
    <row r="13" spans="1:14" ht="15.6" customHeight="1">
      <c r="A13" s="388" t="s">
        <v>207</v>
      </c>
      <c r="B13" s="389">
        <v>941</v>
      </c>
      <c r="C13" s="390">
        <v>130</v>
      </c>
      <c r="D13" s="390">
        <v>0</v>
      </c>
      <c r="E13" s="395">
        <v>0</v>
      </c>
      <c r="F13" s="394">
        <v>250</v>
      </c>
      <c r="G13" s="392">
        <v>250</v>
      </c>
      <c r="H13" s="397"/>
      <c r="I13" s="397"/>
      <c r="J13" s="83"/>
      <c r="K13" s="400"/>
      <c r="L13" s="385"/>
      <c r="M13" s="386"/>
      <c r="N13" s="387">
        <f t="shared" si="0"/>
        <v>1571</v>
      </c>
    </row>
    <row r="14" spans="1:14" ht="15.6" customHeight="1">
      <c r="A14" s="388" t="s">
        <v>208</v>
      </c>
      <c r="B14" s="389">
        <v>0</v>
      </c>
      <c r="C14" s="390">
        <v>0</v>
      </c>
      <c r="D14" s="390">
        <v>44254</v>
      </c>
      <c r="E14" s="83">
        <v>58894</v>
      </c>
      <c r="F14" s="83">
        <v>30000</v>
      </c>
      <c r="G14" s="392">
        <v>71279</v>
      </c>
      <c r="H14" s="397"/>
      <c r="I14" s="397"/>
      <c r="J14" s="83"/>
      <c r="K14" s="400"/>
      <c r="L14" s="385"/>
      <c r="M14" s="386"/>
      <c r="N14" s="387">
        <f t="shared" si="0"/>
        <v>204427</v>
      </c>
    </row>
    <row r="15" spans="1:14" ht="15.6" customHeight="1">
      <c r="A15" s="388" t="s">
        <v>210</v>
      </c>
      <c r="B15" s="389">
        <v>1061</v>
      </c>
      <c r="C15" s="390">
        <v>1130</v>
      </c>
      <c r="D15" s="390">
        <v>766</v>
      </c>
      <c r="E15" s="83">
        <v>783</v>
      </c>
      <c r="F15" s="83">
        <v>1537</v>
      </c>
      <c r="G15" s="392">
        <v>1040</v>
      </c>
      <c r="H15" s="397"/>
      <c r="I15" s="397"/>
      <c r="J15" s="83"/>
      <c r="K15" s="400"/>
      <c r="L15" s="385"/>
      <c r="M15" s="386"/>
      <c r="N15" s="387">
        <f t="shared" si="0"/>
        <v>6317</v>
      </c>
    </row>
    <row r="16" spans="1:14" ht="14.4" customHeight="1">
      <c r="A16" s="396"/>
      <c r="B16" s="389"/>
      <c r="C16" s="390"/>
      <c r="D16" s="390"/>
      <c r="E16" s="395"/>
      <c r="F16" s="395"/>
      <c r="G16" s="397"/>
      <c r="H16" s="383"/>
      <c r="I16" s="133"/>
      <c r="J16" s="133"/>
      <c r="K16" s="393"/>
      <c r="L16" s="385"/>
      <c r="M16" s="386"/>
      <c r="N16" s="387"/>
    </row>
    <row r="17" spans="1:14" ht="15.6" customHeight="1">
      <c r="A17" s="398" t="s">
        <v>72</v>
      </c>
      <c r="B17" s="399">
        <f>SUM(B5:B15)</f>
        <v>5003</v>
      </c>
      <c r="C17" s="399">
        <f t="shared" ref="C17:E17" si="1">SUM(C5:C15)</f>
        <v>10691</v>
      </c>
      <c r="D17" s="399">
        <f t="shared" si="1"/>
        <v>53988</v>
      </c>
      <c r="E17" s="399">
        <f t="shared" si="1"/>
        <v>116627</v>
      </c>
      <c r="F17" s="399">
        <v>114437</v>
      </c>
      <c r="G17" s="399">
        <v>180125</v>
      </c>
      <c r="H17" s="399"/>
      <c r="I17" s="399"/>
      <c r="J17" s="399"/>
      <c r="K17" s="399"/>
      <c r="L17" s="400"/>
      <c r="M17" s="400"/>
      <c r="N17" s="387">
        <f>SUM(B17:M17)</f>
        <v>480871</v>
      </c>
    </row>
    <row r="18" spans="1:14" ht="15.6">
      <c r="A18" s="401" t="s">
        <v>211</v>
      </c>
      <c r="B18" s="402">
        <f t="shared" ref="B18:G18" si="2">B17*1.06</f>
        <v>5303.18</v>
      </c>
      <c r="C18" s="403">
        <f t="shared" si="2"/>
        <v>11332.460000000001</v>
      </c>
      <c r="D18" s="403">
        <f t="shared" si="2"/>
        <v>57227.280000000006</v>
      </c>
      <c r="E18" s="403">
        <f t="shared" si="2"/>
        <v>123624.62000000001</v>
      </c>
      <c r="F18" s="403">
        <f t="shared" si="2"/>
        <v>121303.22</v>
      </c>
      <c r="G18" s="403">
        <f t="shared" si="2"/>
        <v>190932.5</v>
      </c>
      <c r="H18" s="403"/>
      <c r="I18" s="403"/>
      <c r="J18" s="403"/>
      <c r="K18" s="403"/>
      <c r="L18" s="403"/>
      <c r="M18" s="403"/>
      <c r="N18" s="404">
        <f>SUM(B18:M18)</f>
        <v>509723.26</v>
      </c>
    </row>
    <row r="19" spans="1:14" ht="13.2" customHeight="1">
      <c r="A19" s="405"/>
      <c r="B19" s="406"/>
      <c r="C19" s="406"/>
      <c r="D19" s="406"/>
      <c r="E19" s="407"/>
      <c r="F19" s="406"/>
      <c r="G19" s="407"/>
      <c r="H19" s="406"/>
      <c r="I19" s="406"/>
      <c r="J19" s="406"/>
      <c r="K19" s="406"/>
      <c r="L19" s="406"/>
      <c r="M19" s="406"/>
      <c r="N19" s="408"/>
    </row>
    <row r="20" spans="1:14" s="105" customFormat="1" ht="15" customHeight="1">
      <c r="A20" s="644" t="s">
        <v>212</v>
      </c>
      <c r="B20" s="644"/>
      <c r="C20" s="644"/>
      <c r="D20" s="644"/>
      <c r="E20" s="644"/>
      <c r="F20" s="132"/>
      <c r="G20" s="409"/>
      <c r="H20" s="132"/>
      <c r="I20" s="132"/>
      <c r="J20" s="132"/>
      <c r="K20" s="473"/>
      <c r="L20" s="473"/>
      <c r="M20" s="132"/>
      <c r="N20" s="132"/>
    </row>
    <row r="21" spans="1:14" ht="15" customHeight="1">
      <c r="A21" s="644" t="s">
        <v>213</v>
      </c>
      <c r="B21" s="644"/>
      <c r="C21" s="644"/>
      <c r="D21" s="644"/>
      <c r="E21" s="644"/>
      <c r="F21" s="644"/>
      <c r="G21" s="644"/>
      <c r="H21" s="644"/>
      <c r="I21" s="644"/>
      <c r="J21" s="644"/>
      <c r="K21" s="644"/>
      <c r="L21" s="644"/>
      <c r="M21" s="644"/>
      <c r="N21" s="644"/>
    </row>
    <row r="22" spans="1:14" ht="14.4" customHeight="1">
      <c r="A22" s="644"/>
      <c r="B22" s="644"/>
      <c r="C22" s="644"/>
      <c r="D22" s="644"/>
      <c r="E22" s="644"/>
      <c r="F22" s="644"/>
      <c r="G22" s="644"/>
      <c r="H22" s="644"/>
      <c r="I22" s="644"/>
      <c r="J22" s="644"/>
      <c r="K22" s="644"/>
      <c r="L22" s="644"/>
      <c r="M22" s="644"/>
      <c r="N22" s="644"/>
    </row>
    <row r="23" spans="1:14" s="105" customFormat="1" ht="14.4" customHeight="1">
      <c r="A23" s="644" t="s">
        <v>214</v>
      </c>
      <c r="B23" s="644"/>
      <c r="C23" s="644"/>
      <c r="D23" s="644"/>
      <c r="E23" s="644"/>
      <c r="F23" s="644"/>
      <c r="G23" s="644"/>
      <c r="H23" s="108"/>
      <c r="I23" s="132"/>
      <c r="J23" s="132"/>
      <c r="K23" s="132"/>
      <c r="L23" s="132"/>
      <c r="M23" s="132"/>
      <c r="N23" s="410"/>
    </row>
    <row r="24" spans="1:14" s="105" customFormat="1" ht="14.25" customHeight="1">
      <c r="A24" s="644" t="s">
        <v>149</v>
      </c>
      <c r="B24" s="644"/>
      <c r="C24" s="644"/>
      <c r="D24" s="644"/>
      <c r="E24" s="132"/>
      <c r="F24" s="132"/>
      <c r="G24" s="107"/>
      <c r="H24" s="149"/>
      <c r="I24" s="473"/>
      <c r="J24" s="132"/>
      <c r="K24" s="132"/>
      <c r="L24" s="132"/>
      <c r="M24" s="132"/>
      <c r="N24" s="410"/>
    </row>
    <row r="25" spans="1:14">
      <c r="F25" s="112"/>
      <c r="H25" s="506"/>
    </row>
  </sheetData>
  <mergeCells count="6">
    <mergeCell ref="A24:D24"/>
    <mergeCell ref="A1:N1"/>
    <mergeCell ref="B3:M3"/>
    <mergeCell ref="A20:E20"/>
    <mergeCell ref="A21:N22"/>
    <mergeCell ref="A23:G23"/>
  </mergeCells>
  <pageMargins left="0.5" right="0.17" top="1" bottom="0.17" header="0.3" footer="0.17"/>
  <pageSetup scale="81"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B440-5130-4ECE-ACDF-3C710E008E88}">
  <sheetPr>
    <pageSetUpPr fitToPage="1"/>
  </sheetPr>
  <dimension ref="A1:V51"/>
  <sheetViews>
    <sheetView showGridLines="0" topLeftCell="H20" zoomScaleNormal="100" workbookViewId="0">
      <selection activeCell="AB20" sqref="AB20"/>
    </sheetView>
  </sheetViews>
  <sheetFormatPr defaultRowHeight="13.2"/>
  <cols>
    <col min="1" max="1" width="20.21875" customWidth="1"/>
    <col min="2" max="4" width="10.33203125" customWidth="1"/>
    <col min="5" max="8" width="8.88671875" customWidth="1"/>
    <col min="9" max="9" width="8.6640625" customWidth="1"/>
    <col min="10" max="10" width="8.21875" customWidth="1"/>
    <col min="11" max="11" width="8.44140625" customWidth="1"/>
    <col min="12" max="12" width="8.5546875" customWidth="1"/>
    <col min="13" max="13" width="8.33203125" customWidth="1"/>
    <col min="14" max="14" width="8.44140625" customWidth="1"/>
    <col min="15" max="16" width="11.109375" customWidth="1"/>
    <col min="17" max="17" width="13" customWidth="1"/>
    <col min="18" max="18" width="10.5546875" customWidth="1"/>
    <col min="19" max="19" width="12.21875" customWidth="1"/>
    <col min="20" max="20" width="10.5546875" customWidth="1"/>
    <col min="21" max="21" width="16" customWidth="1"/>
    <col min="22" max="22" width="8.77734375" customWidth="1"/>
  </cols>
  <sheetData>
    <row r="1" spans="1:22" ht="15.6">
      <c r="A1" s="171" t="s">
        <v>331</v>
      </c>
      <c r="B1" s="171"/>
      <c r="C1" s="171"/>
      <c r="D1" s="171"/>
      <c r="E1" s="171"/>
      <c r="F1" s="171"/>
      <c r="G1" s="171"/>
      <c r="H1" s="171"/>
      <c r="I1" s="171"/>
      <c r="J1" s="171"/>
      <c r="K1" s="171"/>
      <c r="L1" s="171"/>
      <c r="M1" s="171"/>
      <c r="N1" s="171"/>
      <c r="O1" s="171"/>
      <c r="P1" s="171"/>
      <c r="Q1" s="171"/>
      <c r="R1" s="171"/>
      <c r="S1" s="14"/>
      <c r="T1" s="14"/>
      <c r="U1" s="14"/>
      <c r="V1" s="14"/>
    </row>
    <row r="2" spans="1:22" ht="18" customHeight="1">
      <c r="A2" s="416"/>
      <c r="B2" s="652" t="s">
        <v>291</v>
      </c>
      <c r="C2" s="653"/>
      <c r="D2" s="654"/>
      <c r="E2" s="59" t="s">
        <v>226</v>
      </c>
      <c r="F2" s="59" t="s">
        <v>256</v>
      </c>
      <c r="G2" s="59" t="s">
        <v>257</v>
      </c>
      <c r="H2" s="59" t="s">
        <v>268</v>
      </c>
      <c r="I2" s="59" t="s">
        <v>260</v>
      </c>
      <c r="J2" s="59" t="s">
        <v>269</v>
      </c>
      <c r="K2" s="59" t="s">
        <v>270</v>
      </c>
      <c r="L2" s="59" t="s">
        <v>262</v>
      </c>
      <c r="M2" s="59" t="s">
        <v>271</v>
      </c>
      <c r="N2" s="59" t="s">
        <v>264</v>
      </c>
      <c r="O2" s="59" t="s">
        <v>265</v>
      </c>
      <c r="P2" s="60" t="s">
        <v>266</v>
      </c>
      <c r="Q2" s="655" t="s">
        <v>272</v>
      </c>
      <c r="R2" s="656"/>
      <c r="S2" s="656"/>
      <c r="T2" s="656"/>
      <c r="U2" s="657" t="s">
        <v>273</v>
      </c>
      <c r="V2" s="487"/>
    </row>
    <row r="3" spans="1:22" ht="39.6">
      <c r="A3" s="412"/>
      <c r="B3" s="116" t="s">
        <v>292</v>
      </c>
      <c r="C3" s="116" t="s">
        <v>296</v>
      </c>
      <c r="D3" s="530" t="s">
        <v>299</v>
      </c>
      <c r="E3" s="570">
        <v>44865</v>
      </c>
      <c r="F3" s="570">
        <v>44893</v>
      </c>
      <c r="G3" s="570">
        <v>44926</v>
      </c>
      <c r="H3" s="570">
        <v>44956</v>
      </c>
      <c r="I3" s="570">
        <v>44984</v>
      </c>
      <c r="J3" s="570">
        <v>45019</v>
      </c>
      <c r="K3" s="570">
        <v>45047</v>
      </c>
      <c r="L3" s="570">
        <v>45076</v>
      </c>
      <c r="M3" s="570">
        <v>45110</v>
      </c>
      <c r="N3" s="570">
        <v>45138</v>
      </c>
      <c r="O3" s="570">
        <v>45166</v>
      </c>
      <c r="P3" s="570">
        <v>45199</v>
      </c>
      <c r="Q3" s="116" t="s">
        <v>340</v>
      </c>
      <c r="R3" s="116" t="s">
        <v>216</v>
      </c>
      <c r="S3" s="116" t="s">
        <v>219</v>
      </c>
      <c r="T3" s="116" t="s">
        <v>217</v>
      </c>
      <c r="U3" s="658"/>
      <c r="V3" s="14"/>
    </row>
    <row r="4" spans="1:22" ht="14.4">
      <c r="A4" s="417"/>
      <c r="B4" s="221"/>
      <c r="C4" s="221"/>
      <c r="D4" s="418"/>
      <c r="E4" s="659" t="s">
        <v>38</v>
      </c>
      <c r="F4" s="660"/>
      <c r="G4" s="660"/>
      <c r="H4" s="660"/>
      <c r="I4" s="660"/>
      <c r="J4" s="660"/>
      <c r="K4" s="660"/>
      <c r="L4" s="660"/>
      <c r="M4" s="660"/>
      <c r="N4" s="660"/>
      <c r="O4" s="660"/>
      <c r="P4" s="660"/>
      <c r="Q4" s="418"/>
      <c r="R4" s="418"/>
      <c r="S4" s="418"/>
      <c r="T4" s="417"/>
      <c r="U4" s="419"/>
      <c r="V4" s="140"/>
    </row>
    <row r="5" spans="1:22" ht="14.4">
      <c r="A5" s="417"/>
      <c r="B5" s="221"/>
      <c r="C5" s="221"/>
      <c r="D5" s="417"/>
      <c r="E5" s="601"/>
      <c r="F5" s="602"/>
      <c r="G5" s="602"/>
      <c r="H5" s="602"/>
      <c r="I5" s="602"/>
      <c r="J5" s="602"/>
      <c r="K5" s="602"/>
      <c r="L5" s="602"/>
      <c r="M5" s="602"/>
      <c r="N5" s="602"/>
      <c r="O5" s="602"/>
      <c r="P5" s="602"/>
      <c r="Q5" s="417"/>
      <c r="R5" s="417"/>
      <c r="S5" s="587"/>
      <c r="T5" s="587"/>
      <c r="U5" s="419"/>
      <c r="V5" s="140"/>
    </row>
    <row r="6" spans="1:22" ht="16.8" customHeight="1">
      <c r="A6" s="39" t="s">
        <v>0</v>
      </c>
      <c r="B6" s="427">
        <v>8600</v>
      </c>
      <c r="C6" s="427"/>
      <c r="D6" s="426">
        <v>8476</v>
      </c>
      <c r="E6" s="566">
        <v>0</v>
      </c>
      <c r="F6" s="36">
        <v>405</v>
      </c>
      <c r="G6" s="83">
        <v>12147</v>
      </c>
      <c r="H6" s="83">
        <v>1650</v>
      </c>
      <c r="I6" s="36">
        <v>0</v>
      </c>
      <c r="J6" s="36">
        <f>Q6-SUM(E6:I6)</f>
        <v>0</v>
      </c>
      <c r="K6" s="36"/>
      <c r="L6" s="36"/>
      <c r="M6" s="36"/>
      <c r="N6" s="83"/>
      <c r="O6" s="83"/>
      <c r="P6" s="36"/>
      <c r="Q6" s="428">
        <v>14202</v>
      </c>
      <c r="R6" s="369">
        <f>'Table 3B Raw  '!E4</f>
        <v>58942</v>
      </c>
      <c r="S6" s="429">
        <f>R6-Q6</f>
        <v>44740</v>
      </c>
      <c r="T6" s="429"/>
      <c r="U6" s="427">
        <f>B6+C6+D6+Q6</f>
        <v>31278</v>
      </c>
      <c r="V6" s="36"/>
    </row>
    <row r="7" spans="1:22" ht="16.8" customHeight="1">
      <c r="A7" s="39" t="s">
        <v>74</v>
      </c>
      <c r="B7" s="427"/>
      <c r="C7" s="427"/>
      <c r="D7" s="426"/>
      <c r="E7" s="566">
        <v>27430</v>
      </c>
      <c r="F7" s="36">
        <v>0</v>
      </c>
      <c r="G7" s="83">
        <v>37795</v>
      </c>
      <c r="H7" s="83">
        <v>0</v>
      </c>
      <c r="I7" s="36">
        <v>0</v>
      </c>
      <c r="J7" s="36">
        <f t="shared" ref="J7:J45" si="0">Q7-SUM(E7:I7)</f>
        <v>0</v>
      </c>
      <c r="K7" s="36"/>
      <c r="L7" s="36"/>
      <c r="M7" s="36"/>
      <c r="N7" s="83"/>
      <c r="O7" s="83"/>
      <c r="P7" s="36"/>
      <c r="Q7" s="428">
        <v>65225</v>
      </c>
      <c r="R7" s="369">
        <f>'Table 3B Raw  '!E5</f>
        <v>113772</v>
      </c>
      <c r="S7" s="429">
        <f t="shared" ref="S7:S45" si="1">R7-Q7</f>
        <v>48547</v>
      </c>
      <c r="T7" s="429"/>
      <c r="U7" s="427">
        <f t="shared" ref="U7:U46" si="2">B7+C7+D7+Q7</f>
        <v>65225</v>
      </c>
      <c r="V7" s="36"/>
    </row>
    <row r="8" spans="1:22" ht="16.8" customHeight="1">
      <c r="A8" s="39" t="s">
        <v>1</v>
      </c>
      <c r="B8" s="427"/>
      <c r="C8" s="427"/>
      <c r="D8" s="426"/>
      <c r="E8" s="566">
        <v>0</v>
      </c>
      <c r="F8" s="36">
        <v>0</v>
      </c>
      <c r="G8" s="83">
        <v>0</v>
      </c>
      <c r="H8" s="83">
        <v>0</v>
      </c>
      <c r="I8" s="36">
        <v>20</v>
      </c>
      <c r="J8" s="36">
        <f t="shared" si="0"/>
        <v>82</v>
      </c>
      <c r="K8" s="36"/>
      <c r="L8" s="36"/>
      <c r="M8" s="36"/>
      <c r="N8" s="83"/>
      <c r="O8" s="83"/>
      <c r="P8" s="36"/>
      <c r="Q8" s="428">
        <v>102</v>
      </c>
      <c r="R8" s="369">
        <f>'Table 3B Raw  '!E6</f>
        <v>7031</v>
      </c>
      <c r="S8" s="429">
        <f t="shared" si="1"/>
        <v>6929</v>
      </c>
      <c r="T8" s="429"/>
      <c r="U8" s="427">
        <f t="shared" si="2"/>
        <v>102</v>
      </c>
      <c r="V8" s="36"/>
    </row>
    <row r="9" spans="1:22" ht="16.8" customHeight="1">
      <c r="A9" s="39" t="s">
        <v>2</v>
      </c>
      <c r="B9" s="427"/>
      <c r="C9" s="427"/>
      <c r="D9" s="426"/>
      <c r="E9" s="566">
        <v>0</v>
      </c>
      <c r="F9" s="36">
        <v>0</v>
      </c>
      <c r="G9" s="83">
        <v>0</v>
      </c>
      <c r="H9" s="83">
        <v>0</v>
      </c>
      <c r="I9" s="36">
        <v>0</v>
      </c>
      <c r="J9" s="36">
        <f t="shared" si="0"/>
        <v>21</v>
      </c>
      <c r="K9" s="36"/>
      <c r="L9" s="36"/>
      <c r="M9" s="36"/>
      <c r="N9" s="83"/>
      <c r="O9" s="83"/>
      <c r="P9" s="36"/>
      <c r="Q9" s="428">
        <v>21</v>
      </c>
      <c r="R9" s="369">
        <f>'Table 3B Raw  '!E7</f>
        <v>15078</v>
      </c>
      <c r="S9" s="429">
        <f t="shared" si="1"/>
        <v>15057</v>
      </c>
      <c r="T9" s="429"/>
      <c r="U9" s="427">
        <f t="shared" si="2"/>
        <v>21</v>
      </c>
      <c r="V9" s="36"/>
    </row>
    <row r="10" spans="1:22" ht="16.8" customHeight="1">
      <c r="A10" s="39" t="s">
        <v>3</v>
      </c>
      <c r="B10" s="427"/>
      <c r="C10" s="427"/>
      <c r="D10" s="426"/>
      <c r="E10" s="566">
        <v>0</v>
      </c>
      <c r="F10" s="36">
        <v>0</v>
      </c>
      <c r="G10" s="83">
        <v>0</v>
      </c>
      <c r="H10" s="83">
        <v>0</v>
      </c>
      <c r="I10" s="36">
        <v>0</v>
      </c>
      <c r="J10" s="36">
        <f t="shared" si="0"/>
        <v>0</v>
      </c>
      <c r="K10" s="36"/>
      <c r="L10" s="36"/>
      <c r="M10" s="36"/>
      <c r="N10" s="83"/>
      <c r="O10" s="83"/>
      <c r="P10" s="36"/>
      <c r="Q10" s="428">
        <v>0</v>
      </c>
      <c r="R10" s="369">
        <f>'Table 3B Raw  '!E8</f>
        <v>10966</v>
      </c>
      <c r="S10" s="429">
        <f t="shared" si="1"/>
        <v>10966</v>
      </c>
      <c r="T10" s="429"/>
      <c r="U10" s="427">
        <f t="shared" si="2"/>
        <v>0</v>
      </c>
      <c r="V10" s="36"/>
    </row>
    <row r="11" spans="1:22" ht="16.8" customHeight="1">
      <c r="A11" s="39" t="s">
        <v>37</v>
      </c>
      <c r="B11" s="427">
        <v>16799</v>
      </c>
      <c r="C11" s="427"/>
      <c r="D11" s="426"/>
      <c r="E11" s="566">
        <v>0</v>
      </c>
      <c r="F11" s="36">
        <v>30027</v>
      </c>
      <c r="G11" s="83">
        <v>38244</v>
      </c>
      <c r="H11" s="83">
        <v>31609</v>
      </c>
      <c r="I11" s="36">
        <v>0</v>
      </c>
      <c r="J11" s="36">
        <f t="shared" si="0"/>
        <v>23443</v>
      </c>
      <c r="K11" s="36"/>
      <c r="L11" s="36"/>
      <c r="M11" s="36"/>
      <c r="N11" s="83"/>
      <c r="O11" s="83"/>
      <c r="P11" s="36"/>
      <c r="Q11" s="428">
        <v>123323</v>
      </c>
      <c r="R11" s="369">
        <f>'Table 3B Raw  '!E9</f>
        <v>198758</v>
      </c>
      <c r="S11" s="429">
        <f t="shared" si="1"/>
        <v>75435</v>
      </c>
      <c r="T11" s="429"/>
      <c r="U11" s="427">
        <f t="shared" si="2"/>
        <v>140122</v>
      </c>
      <c r="V11" s="36"/>
    </row>
    <row r="12" spans="1:22" ht="16.8" customHeight="1">
      <c r="A12" s="39" t="s">
        <v>4</v>
      </c>
      <c r="B12" s="427">
        <v>3924</v>
      </c>
      <c r="C12" s="427">
        <v>1013</v>
      </c>
      <c r="D12" s="426">
        <v>1626</v>
      </c>
      <c r="E12" s="566">
        <v>331</v>
      </c>
      <c r="F12" s="36">
        <v>604</v>
      </c>
      <c r="G12" s="83">
        <v>489</v>
      </c>
      <c r="H12" s="83">
        <v>1560</v>
      </c>
      <c r="I12" s="36">
        <v>953</v>
      </c>
      <c r="J12" s="36">
        <f t="shared" si="0"/>
        <v>2127</v>
      </c>
      <c r="K12" s="36"/>
      <c r="L12" s="36"/>
      <c r="M12" s="36"/>
      <c r="N12" s="83"/>
      <c r="O12" s="83"/>
      <c r="P12" s="36"/>
      <c r="Q12" s="428">
        <v>6064</v>
      </c>
      <c r="R12" s="369">
        <f>'Table 3B Raw  '!E10</f>
        <v>32897</v>
      </c>
      <c r="S12" s="429">
        <f t="shared" si="1"/>
        <v>26833</v>
      </c>
      <c r="T12" s="429"/>
      <c r="U12" s="427">
        <f t="shared" si="2"/>
        <v>12627</v>
      </c>
      <c r="V12" s="36"/>
    </row>
    <row r="13" spans="1:22" ht="16.8" customHeight="1">
      <c r="A13" s="39" t="s">
        <v>5</v>
      </c>
      <c r="B13" s="427"/>
      <c r="C13" s="427"/>
      <c r="D13" s="426"/>
      <c r="E13" s="566">
        <v>0</v>
      </c>
      <c r="F13" s="36">
        <v>0</v>
      </c>
      <c r="G13" s="83">
        <v>0</v>
      </c>
      <c r="H13" s="83">
        <v>0</v>
      </c>
      <c r="I13" s="36">
        <v>0</v>
      </c>
      <c r="J13" s="36">
        <f t="shared" si="0"/>
        <v>0</v>
      </c>
      <c r="K13" s="36"/>
      <c r="L13" s="36"/>
      <c r="M13" s="36"/>
      <c r="N13" s="83"/>
      <c r="O13" s="83"/>
      <c r="P13" s="36"/>
      <c r="Q13" s="428">
        <v>0</v>
      </c>
      <c r="R13" s="369">
        <f>'Table 3B Raw  '!E11</f>
        <v>0</v>
      </c>
      <c r="S13" s="429">
        <f t="shared" si="1"/>
        <v>0</v>
      </c>
      <c r="T13" s="429"/>
      <c r="U13" s="427">
        <f t="shared" si="2"/>
        <v>0</v>
      </c>
      <c r="V13" s="36"/>
    </row>
    <row r="14" spans="1:22" ht="16.8" customHeight="1">
      <c r="A14" s="39" t="s">
        <v>6</v>
      </c>
      <c r="B14" s="427"/>
      <c r="C14" s="427"/>
      <c r="D14" s="426"/>
      <c r="E14" s="566">
        <v>0</v>
      </c>
      <c r="F14" s="36">
        <v>0</v>
      </c>
      <c r="G14" s="83">
        <v>0</v>
      </c>
      <c r="H14" s="83">
        <v>0</v>
      </c>
      <c r="I14" s="36">
        <v>0</v>
      </c>
      <c r="J14" s="36">
        <f t="shared" si="0"/>
        <v>0</v>
      </c>
      <c r="K14" s="36"/>
      <c r="L14" s="36"/>
      <c r="M14" s="36"/>
      <c r="N14" s="83"/>
      <c r="O14" s="83"/>
      <c r="P14" s="36"/>
      <c r="Q14" s="428">
        <v>0</v>
      </c>
      <c r="R14" s="369">
        <f>'Table 3B Raw  '!E12</f>
        <v>20561</v>
      </c>
      <c r="S14" s="429">
        <f t="shared" si="1"/>
        <v>20561</v>
      </c>
      <c r="T14" s="429"/>
      <c r="U14" s="427">
        <f t="shared" si="2"/>
        <v>0</v>
      </c>
      <c r="V14" s="36"/>
    </row>
    <row r="15" spans="1:22" ht="16.8" customHeight="1">
      <c r="A15" s="39" t="s">
        <v>7</v>
      </c>
      <c r="B15" s="427"/>
      <c r="C15" s="427"/>
      <c r="D15" s="426"/>
      <c r="E15" s="566">
        <v>0</v>
      </c>
      <c r="F15" s="36">
        <v>0</v>
      </c>
      <c r="G15" s="83">
        <v>0</v>
      </c>
      <c r="H15" s="83">
        <v>0</v>
      </c>
      <c r="I15" s="36">
        <v>0</v>
      </c>
      <c r="J15" s="36">
        <f t="shared" si="0"/>
        <v>0</v>
      </c>
      <c r="K15" s="36"/>
      <c r="L15" s="36"/>
      <c r="M15" s="36"/>
      <c r="N15" s="83"/>
      <c r="O15" s="83"/>
      <c r="P15" s="36"/>
      <c r="Q15" s="430">
        <v>0</v>
      </c>
      <c r="R15" s="369">
        <f>'Table 3B Raw  '!E13</f>
        <v>0</v>
      </c>
      <c r="S15" s="429">
        <f t="shared" si="1"/>
        <v>0</v>
      </c>
      <c r="T15" s="429"/>
      <c r="U15" s="427">
        <f t="shared" si="2"/>
        <v>0</v>
      </c>
      <c r="V15" s="36"/>
    </row>
    <row r="16" spans="1:22" ht="16.8" customHeight="1">
      <c r="A16" s="39" t="s">
        <v>8</v>
      </c>
      <c r="B16" s="427">
        <v>22892</v>
      </c>
      <c r="C16" s="427">
        <v>473</v>
      </c>
      <c r="D16" s="426">
        <v>390</v>
      </c>
      <c r="E16" s="567">
        <v>0</v>
      </c>
      <c r="F16" s="36">
        <v>0</v>
      </c>
      <c r="G16" s="83">
        <v>0</v>
      </c>
      <c r="H16" s="83">
        <v>15182</v>
      </c>
      <c r="I16" s="36">
        <v>37269</v>
      </c>
      <c r="J16" s="36">
        <f t="shared" si="0"/>
        <v>26931</v>
      </c>
      <c r="K16" s="36"/>
      <c r="L16" s="36"/>
      <c r="M16" s="36"/>
      <c r="N16" s="83"/>
      <c r="O16" s="83"/>
      <c r="P16" s="36"/>
      <c r="Q16" s="430">
        <v>79382</v>
      </c>
      <c r="R16" s="369">
        <f>'Table 3B Raw  '!E14</f>
        <v>229343</v>
      </c>
      <c r="S16" s="429">
        <f t="shared" si="1"/>
        <v>149961</v>
      </c>
      <c r="T16" s="429"/>
      <c r="U16" s="427">
        <f t="shared" si="2"/>
        <v>103137</v>
      </c>
      <c r="V16" s="36"/>
    </row>
    <row r="17" spans="1:22" ht="16.8" customHeight="1">
      <c r="A17" s="39" t="s">
        <v>9</v>
      </c>
      <c r="B17" s="427">
        <v>4059</v>
      </c>
      <c r="C17" s="427"/>
      <c r="D17" s="426"/>
      <c r="E17" s="566">
        <v>9934</v>
      </c>
      <c r="F17" s="36">
        <v>0</v>
      </c>
      <c r="G17" s="83">
        <v>0</v>
      </c>
      <c r="H17" s="83">
        <v>0</v>
      </c>
      <c r="I17" s="36">
        <v>0</v>
      </c>
      <c r="J17" s="36">
        <f t="shared" si="0"/>
        <v>0</v>
      </c>
      <c r="K17" s="36"/>
      <c r="L17" s="36"/>
      <c r="M17" s="36"/>
      <c r="N17" s="83"/>
      <c r="O17" s="83"/>
      <c r="P17" s="36"/>
      <c r="Q17" s="428">
        <v>9934</v>
      </c>
      <c r="R17" s="369">
        <f>'Table 3B Raw  '!E15</f>
        <v>15078</v>
      </c>
      <c r="S17" s="429">
        <f t="shared" si="1"/>
        <v>5144</v>
      </c>
      <c r="T17" s="429"/>
      <c r="U17" s="427">
        <f t="shared" si="2"/>
        <v>13993</v>
      </c>
      <c r="V17" s="36"/>
    </row>
    <row r="18" spans="1:22" ht="16.8" customHeight="1">
      <c r="A18" s="39" t="s">
        <v>10</v>
      </c>
      <c r="B18" s="427"/>
      <c r="C18" s="427"/>
      <c r="D18" s="426"/>
      <c r="E18" s="566">
        <v>0</v>
      </c>
      <c r="F18" s="36">
        <v>0</v>
      </c>
      <c r="G18" s="83">
        <v>15487</v>
      </c>
      <c r="H18" s="83">
        <v>0</v>
      </c>
      <c r="I18" s="36">
        <v>0</v>
      </c>
      <c r="J18" s="36">
        <f t="shared" si="0"/>
        <v>11820</v>
      </c>
      <c r="K18" s="36"/>
      <c r="L18" s="36"/>
      <c r="M18" s="36"/>
      <c r="N18" s="83"/>
      <c r="O18" s="83"/>
      <c r="P18" s="36"/>
      <c r="Q18" s="428">
        <v>27307</v>
      </c>
      <c r="R18" s="369">
        <f>'Table 3B Raw  '!E16</f>
        <v>35639</v>
      </c>
      <c r="S18" s="429">
        <f t="shared" si="1"/>
        <v>8332</v>
      </c>
      <c r="T18" s="429"/>
      <c r="U18" s="427">
        <f t="shared" si="2"/>
        <v>27307</v>
      </c>
      <c r="V18" s="36"/>
    </row>
    <row r="19" spans="1:22" ht="16.8" customHeight="1">
      <c r="A19" s="39" t="s">
        <v>146</v>
      </c>
      <c r="B19" s="427"/>
      <c r="C19" s="427"/>
      <c r="D19" s="426"/>
      <c r="E19" s="566">
        <v>0</v>
      </c>
      <c r="F19" s="36">
        <v>15048</v>
      </c>
      <c r="G19" s="83">
        <v>0</v>
      </c>
      <c r="H19" s="83">
        <v>0</v>
      </c>
      <c r="I19" s="36">
        <v>0</v>
      </c>
      <c r="J19" s="36">
        <f t="shared" si="0"/>
        <v>0</v>
      </c>
      <c r="K19" s="36"/>
      <c r="L19" s="36"/>
      <c r="M19" s="36"/>
      <c r="N19" s="83"/>
      <c r="O19" s="83"/>
      <c r="P19" s="36"/>
      <c r="Q19" s="428">
        <v>15048</v>
      </c>
      <c r="R19" s="369">
        <f>'Table 3B Raw  '!E17</f>
        <v>21932</v>
      </c>
      <c r="S19" s="429">
        <f t="shared" si="1"/>
        <v>6884</v>
      </c>
      <c r="T19" s="429"/>
      <c r="U19" s="427">
        <f t="shared" si="2"/>
        <v>15048</v>
      </c>
      <c r="V19" s="36"/>
    </row>
    <row r="20" spans="1:22" ht="16.8" customHeight="1">
      <c r="A20" s="39" t="s">
        <v>11</v>
      </c>
      <c r="B20" s="427">
        <v>3321</v>
      </c>
      <c r="C20" s="427"/>
      <c r="D20" s="426"/>
      <c r="E20" s="566">
        <v>9682</v>
      </c>
      <c r="F20" s="36">
        <v>0</v>
      </c>
      <c r="G20" s="83">
        <v>0</v>
      </c>
      <c r="H20" s="83">
        <v>0</v>
      </c>
      <c r="I20" s="36">
        <v>0</v>
      </c>
      <c r="J20" s="36">
        <f t="shared" si="0"/>
        <v>0</v>
      </c>
      <c r="K20" s="36"/>
      <c r="L20" s="36"/>
      <c r="M20" s="36"/>
      <c r="N20" s="83"/>
      <c r="O20" s="83"/>
      <c r="P20" s="36"/>
      <c r="Q20" s="428">
        <v>9682</v>
      </c>
      <c r="R20" s="369">
        <f>'Table 3B Raw  '!E18</f>
        <v>12336</v>
      </c>
      <c r="S20" s="429">
        <f t="shared" si="1"/>
        <v>2654</v>
      </c>
      <c r="T20" s="429"/>
      <c r="U20" s="427">
        <f t="shared" si="2"/>
        <v>13003</v>
      </c>
      <c r="V20" s="36"/>
    </row>
    <row r="21" spans="1:22" ht="16.8" customHeight="1">
      <c r="A21" s="39" t="s">
        <v>12</v>
      </c>
      <c r="B21" s="427"/>
      <c r="C21" s="427"/>
      <c r="D21" s="426"/>
      <c r="E21" s="566">
        <v>0</v>
      </c>
      <c r="F21" s="36">
        <v>0</v>
      </c>
      <c r="G21" s="83">
        <v>0</v>
      </c>
      <c r="H21" s="83">
        <v>0</v>
      </c>
      <c r="I21" s="36">
        <v>0</v>
      </c>
      <c r="J21" s="36">
        <f t="shared" si="0"/>
        <v>0</v>
      </c>
      <c r="K21" s="36"/>
      <c r="L21" s="36"/>
      <c r="M21" s="36"/>
      <c r="N21" s="83"/>
      <c r="O21" s="83"/>
      <c r="P21" s="36"/>
      <c r="Q21" s="428">
        <v>0</v>
      </c>
      <c r="R21" s="369">
        <f>'Table 3B Raw  '!E19</f>
        <v>0</v>
      </c>
      <c r="S21" s="429">
        <f t="shared" si="1"/>
        <v>0</v>
      </c>
      <c r="T21" s="429"/>
      <c r="U21" s="427">
        <f t="shared" si="2"/>
        <v>0</v>
      </c>
      <c r="V21" s="36"/>
    </row>
    <row r="22" spans="1:22" ht="16.8" customHeight="1">
      <c r="A22" s="39" t="s">
        <v>13</v>
      </c>
      <c r="B22" s="427">
        <v>5945</v>
      </c>
      <c r="C22" s="427"/>
      <c r="D22" s="426"/>
      <c r="E22" s="566">
        <v>16653</v>
      </c>
      <c r="F22" s="36">
        <v>21</v>
      </c>
      <c r="G22" s="83">
        <v>3162</v>
      </c>
      <c r="H22" s="83">
        <v>23420</v>
      </c>
      <c r="I22" s="36">
        <v>0</v>
      </c>
      <c r="J22" s="36">
        <f t="shared" si="0"/>
        <v>0</v>
      </c>
      <c r="K22" s="36"/>
      <c r="L22" s="36"/>
      <c r="M22" s="36"/>
      <c r="N22" s="83"/>
      <c r="O22" s="83"/>
      <c r="P22" s="36"/>
      <c r="Q22" s="428">
        <v>43256</v>
      </c>
      <c r="R22" s="369">
        <f>'Table 3B Raw  '!E20</f>
        <v>65796</v>
      </c>
      <c r="S22" s="429">
        <f t="shared" si="1"/>
        <v>22540</v>
      </c>
      <c r="T22" s="429"/>
      <c r="U22" s="427">
        <f t="shared" si="2"/>
        <v>49201</v>
      </c>
      <c r="V22" s="36"/>
    </row>
    <row r="23" spans="1:22" ht="16.8" customHeight="1">
      <c r="A23" s="39" t="s">
        <v>14</v>
      </c>
      <c r="B23" s="427">
        <v>6344</v>
      </c>
      <c r="C23" s="427"/>
      <c r="D23" s="426">
        <v>4351</v>
      </c>
      <c r="E23" s="567">
        <v>0</v>
      </c>
      <c r="F23" s="36">
        <v>0</v>
      </c>
      <c r="G23" s="83">
        <v>0</v>
      </c>
      <c r="H23" s="83">
        <v>0</v>
      </c>
      <c r="I23" s="36">
        <v>0</v>
      </c>
      <c r="J23" s="36">
        <f t="shared" si="0"/>
        <v>0</v>
      </c>
      <c r="K23" s="36"/>
      <c r="L23" s="36"/>
      <c r="M23" s="36"/>
      <c r="N23" s="83"/>
      <c r="O23" s="83"/>
      <c r="P23" s="36"/>
      <c r="Q23" s="430">
        <v>0</v>
      </c>
      <c r="R23" s="369">
        <f>'Table 3B Raw  '!E21</f>
        <v>16449</v>
      </c>
      <c r="S23" s="429">
        <f t="shared" si="1"/>
        <v>16449</v>
      </c>
      <c r="T23" s="429"/>
      <c r="U23" s="427">
        <f t="shared" si="2"/>
        <v>10695</v>
      </c>
      <c r="V23" s="36"/>
    </row>
    <row r="24" spans="1:22" ht="16.8" customHeight="1">
      <c r="A24" s="39" t="s">
        <v>15</v>
      </c>
      <c r="B24" s="427"/>
      <c r="C24" s="427"/>
      <c r="D24" s="426"/>
      <c r="E24" s="566">
        <v>0</v>
      </c>
      <c r="F24" s="36">
        <v>0</v>
      </c>
      <c r="G24" s="83">
        <v>0</v>
      </c>
      <c r="H24" s="83">
        <v>0</v>
      </c>
      <c r="I24" s="36">
        <v>0</v>
      </c>
      <c r="J24" s="36">
        <f t="shared" si="0"/>
        <v>0</v>
      </c>
      <c r="K24" s="36"/>
      <c r="L24" s="36"/>
      <c r="M24" s="36"/>
      <c r="N24" s="83"/>
      <c r="O24" s="83"/>
      <c r="P24" s="36"/>
      <c r="Q24" s="90">
        <v>0</v>
      </c>
      <c r="R24" s="369">
        <f>'Table 3B Raw  '!E22</f>
        <v>0</v>
      </c>
      <c r="S24" s="429">
        <f t="shared" si="1"/>
        <v>0</v>
      </c>
      <c r="T24" s="429"/>
      <c r="U24" s="427">
        <f t="shared" si="2"/>
        <v>0</v>
      </c>
      <c r="V24" s="36"/>
    </row>
    <row r="25" spans="1:22" ht="16.8" customHeight="1">
      <c r="A25" s="39" t="s">
        <v>16</v>
      </c>
      <c r="B25" s="427"/>
      <c r="C25" s="427"/>
      <c r="D25" s="426"/>
      <c r="E25" s="567">
        <v>0</v>
      </c>
      <c r="F25" s="36">
        <v>0</v>
      </c>
      <c r="G25" s="83">
        <v>0</v>
      </c>
      <c r="H25" s="83">
        <v>0</v>
      </c>
      <c r="I25" s="36">
        <v>10758</v>
      </c>
      <c r="J25" s="36">
        <f t="shared" si="0"/>
        <v>0</v>
      </c>
      <c r="K25" s="36"/>
      <c r="L25" s="36"/>
      <c r="M25" s="36"/>
      <c r="N25" s="83"/>
      <c r="O25" s="83"/>
      <c r="P25" s="36"/>
      <c r="Q25" s="430">
        <v>10758</v>
      </c>
      <c r="R25" s="369">
        <f>'Table 3B Raw  '!E23</f>
        <v>13707</v>
      </c>
      <c r="S25" s="429">
        <f t="shared" si="1"/>
        <v>2949</v>
      </c>
      <c r="T25" s="429"/>
      <c r="U25" s="427">
        <f t="shared" si="2"/>
        <v>10758</v>
      </c>
      <c r="V25" s="36"/>
    </row>
    <row r="26" spans="1:22" ht="16.8" customHeight="1">
      <c r="A26" s="39" t="s">
        <v>17</v>
      </c>
      <c r="B26" s="427">
        <v>837</v>
      </c>
      <c r="C26" s="427"/>
      <c r="D26" s="426">
        <v>2388</v>
      </c>
      <c r="E26" s="566">
        <v>0</v>
      </c>
      <c r="F26" s="36">
        <v>0</v>
      </c>
      <c r="G26" s="83">
        <v>0</v>
      </c>
      <c r="H26" s="83">
        <v>0</v>
      </c>
      <c r="I26" s="36">
        <v>0</v>
      </c>
      <c r="J26" s="36">
        <f t="shared" si="0"/>
        <v>0</v>
      </c>
      <c r="K26" s="36"/>
      <c r="L26" s="36"/>
      <c r="M26" s="36"/>
      <c r="N26" s="83"/>
      <c r="O26" s="83"/>
      <c r="P26" s="36"/>
      <c r="Q26" s="428">
        <v>0</v>
      </c>
      <c r="R26" s="369">
        <f>'Table 3B Raw  '!E24</f>
        <v>10966</v>
      </c>
      <c r="S26" s="429">
        <f t="shared" si="1"/>
        <v>10966</v>
      </c>
      <c r="T26" s="429"/>
      <c r="U26" s="427">
        <f t="shared" si="2"/>
        <v>3225</v>
      </c>
      <c r="V26" s="36"/>
    </row>
    <row r="27" spans="1:22" ht="16.8" customHeight="1">
      <c r="A27" s="39" t="s">
        <v>18</v>
      </c>
      <c r="B27" s="427"/>
      <c r="C27" s="427"/>
      <c r="D27" s="426"/>
      <c r="E27" s="566">
        <v>0</v>
      </c>
      <c r="F27" s="36">
        <v>0</v>
      </c>
      <c r="G27" s="83">
        <v>0</v>
      </c>
      <c r="H27" s="83">
        <v>0</v>
      </c>
      <c r="I27" s="36">
        <v>0</v>
      </c>
      <c r="J27" s="36">
        <f t="shared" si="0"/>
        <v>0</v>
      </c>
      <c r="K27" s="36"/>
      <c r="L27" s="36"/>
      <c r="M27" s="36"/>
      <c r="N27" s="83"/>
      <c r="O27" s="83"/>
      <c r="P27" s="36"/>
      <c r="Q27" s="90">
        <v>0</v>
      </c>
      <c r="R27" s="369">
        <f>'Table 3B Raw  '!E25</f>
        <v>11834</v>
      </c>
      <c r="S27" s="429">
        <f t="shared" si="1"/>
        <v>11834</v>
      </c>
      <c r="T27" s="429"/>
      <c r="U27" s="427">
        <f t="shared" si="2"/>
        <v>0</v>
      </c>
      <c r="V27" s="36"/>
    </row>
    <row r="28" spans="1:22" ht="16.8" customHeight="1">
      <c r="A28" s="39" t="s">
        <v>19</v>
      </c>
      <c r="B28" s="427"/>
      <c r="C28" s="427"/>
      <c r="D28" s="426"/>
      <c r="E28" s="566">
        <v>0</v>
      </c>
      <c r="F28" s="36">
        <v>0</v>
      </c>
      <c r="G28" s="83">
        <v>0</v>
      </c>
      <c r="H28" s="83">
        <v>0</v>
      </c>
      <c r="I28" s="36">
        <v>0</v>
      </c>
      <c r="J28" s="36">
        <f t="shared" si="0"/>
        <v>0</v>
      </c>
      <c r="K28" s="36"/>
      <c r="L28" s="36"/>
      <c r="M28" s="36"/>
      <c r="N28" s="83"/>
      <c r="O28" s="83"/>
      <c r="P28" s="36"/>
      <c r="Q28" s="90">
        <v>0</v>
      </c>
      <c r="R28" s="369">
        <f>'Table 3B Raw  '!E26</f>
        <v>0</v>
      </c>
      <c r="S28" s="429">
        <f t="shared" si="1"/>
        <v>0</v>
      </c>
      <c r="T28" s="429"/>
      <c r="U28" s="427">
        <f t="shared" si="2"/>
        <v>0</v>
      </c>
      <c r="V28" s="36"/>
    </row>
    <row r="29" spans="1:22" ht="16.8" customHeight="1">
      <c r="A29" s="39" t="s">
        <v>20</v>
      </c>
      <c r="B29" s="427">
        <v>7030</v>
      </c>
      <c r="C29" s="427">
        <v>70</v>
      </c>
      <c r="D29" s="426"/>
      <c r="E29" s="567">
        <v>24</v>
      </c>
      <c r="F29" s="36">
        <v>0</v>
      </c>
      <c r="G29" s="83">
        <v>0</v>
      </c>
      <c r="H29" s="83">
        <v>0</v>
      </c>
      <c r="I29" s="36">
        <v>0</v>
      </c>
      <c r="J29" s="36">
        <f t="shared" si="0"/>
        <v>0</v>
      </c>
      <c r="K29" s="36"/>
      <c r="L29" s="36"/>
      <c r="M29" s="36"/>
      <c r="N29" s="83"/>
      <c r="O29" s="83"/>
      <c r="P29" s="36"/>
      <c r="Q29" s="430">
        <v>24</v>
      </c>
      <c r="R29" s="369">
        <f>'Table 3B Raw  '!E27</f>
        <v>13707</v>
      </c>
      <c r="S29" s="429">
        <f t="shared" si="1"/>
        <v>13683</v>
      </c>
      <c r="T29" s="429"/>
      <c r="U29" s="427">
        <f t="shared" si="2"/>
        <v>7124</v>
      </c>
      <c r="V29" s="36"/>
    </row>
    <row r="30" spans="1:22" ht="16.8" customHeight="1">
      <c r="A30" s="39" t="s">
        <v>21</v>
      </c>
      <c r="B30" s="427">
        <v>2280</v>
      </c>
      <c r="C30" s="427">
        <v>1646</v>
      </c>
      <c r="D30" s="426">
        <v>7903</v>
      </c>
      <c r="E30" s="566">
        <v>248</v>
      </c>
      <c r="F30" s="36">
        <v>32</v>
      </c>
      <c r="G30" s="83">
        <v>1685</v>
      </c>
      <c r="H30" s="83">
        <v>1334</v>
      </c>
      <c r="I30" s="36">
        <v>1632</v>
      </c>
      <c r="J30" s="36">
        <f t="shared" si="0"/>
        <v>637</v>
      </c>
      <c r="K30" s="36"/>
      <c r="L30" s="36"/>
      <c r="M30" s="36"/>
      <c r="N30" s="83"/>
      <c r="O30" s="83"/>
      <c r="P30" s="36"/>
      <c r="Q30" s="428">
        <v>5568</v>
      </c>
      <c r="R30" s="369">
        <f>'Table 3B Raw  '!E28</f>
        <v>16449</v>
      </c>
      <c r="S30" s="429">
        <f t="shared" si="1"/>
        <v>10881</v>
      </c>
      <c r="T30" s="429"/>
      <c r="U30" s="427">
        <f t="shared" si="2"/>
        <v>17397</v>
      </c>
      <c r="V30" s="36"/>
    </row>
    <row r="31" spans="1:22" ht="16.8" customHeight="1">
      <c r="A31" s="39" t="s">
        <v>166</v>
      </c>
      <c r="B31" s="427"/>
      <c r="C31" s="427"/>
      <c r="D31" s="426"/>
      <c r="E31" s="102">
        <v>0</v>
      </c>
      <c r="F31" s="36">
        <v>0</v>
      </c>
      <c r="G31" s="83">
        <v>0</v>
      </c>
      <c r="H31" s="83">
        <v>0</v>
      </c>
      <c r="I31" s="36">
        <v>0</v>
      </c>
      <c r="J31" s="36">
        <f t="shared" si="0"/>
        <v>0</v>
      </c>
      <c r="K31" s="36"/>
      <c r="L31" s="36"/>
      <c r="M31" s="36"/>
      <c r="N31" s="83"/>
      <c r="O31" s="83"/>
      <c r="P31" s="36"/>
      <c r="Q31" s="39">
        <v>0</v>
      </c>
      <c r="R31" s="369">
        <f>'Table 3B Raw  '!E29</f>
        <v>7258</v>
      </c>
      <c r="S31" s="429">
        <f t="shared" si="1"/>
        <v>7258</v>
      </c>
      <c r="T31" s="429"/>
      <c r="U31" s="427">
        <f t="shared" si="2"/>
        <v>0</v>
      </c>
      <c r="V31" s="36"/>
    </row>
    <row r="32" spans="1:22" ht="16.8" customHeight="1">
      <c r="A32" s="39" t="s">
        <v>22</v>
      </c>
      <c r="B32" s="427">
        <v>6207</v>
      </c>
      <c r="C32" s="427"/>
      <c r="D32" s="426"/>
      <c r="E32" s="566">
        <v>13725</v>
      </c>
      <c r="F32" s="36">
        <v>0</v>
      </c>
      <c r="G32" s="83">
        <v>0</v>
      </c>
      <c r="H32" s="83">
        <v>0</v>
      </c>
      <c r="I32" s="36">
        <v>0</v>
      </c>
      <c r="J32" s="36">
        <f t="shared" si="0"/>
        <v>0</v>
      </c>
      <c r="K32" s="36"/>
      <c r="L32" s="36"/>
      <c r="M32" s="36"/>
      <c r="N32" s="83"/>
      <c r="O32" s="83"/>
      <c r="P32" s="36"/>
      <c r="Q32" s="428">
        <v>13725</v>
      </c>
      <c r="R32" s="369">
        <f>'Table 3B Raw  '!E30</f>
        <v>17820</v>
      </c>
      <c r="S32" s="429">
        <f t="shared" si="1"/>
        <v>4095</v>
      </c>
      <c r="T32" s="429"/>
      <c r="U32" s="427">
        <f t="shared" si="2"/>
        <v>19932</v>
      </c>
      <c r="V32" s="36"/>
    </row>
    <row r="33" spans="1:22" ht="16.8" customHeight="1">
      <c r="A33" s="39" t="s">
        <v>23</v>
      </c>
      <c r="B33" s="427"/>
      <c r="C33" s="427"/>
      <c r="D33" s="426"/>
      <c r="E33" s="566">
        <v>0</v>
      </c>
      <c r="F33" s="36">
        <v>0</v>
      </c>
      <c r="G33" s="83">
        <v>0</v>
      </c>
      <c r="H33" s="83">
        <v>0</v>
      </c>
      <c r="I33" s="36">
        <v>0</v>
      </c>
      <c r="J33" s="36">
        <f t="shared" si="0"/>
        <v>0</v>
      </c>
      <c r="K33" s="36"/>
      <c r="L33" s="36"/>
      <c r="M33" s="36"/>
      <c r="N33" s="83"/>
      <c r="O33" s="83"/>
      <c r="P33" s="36"/>
      <c r="Q33" s="428">
        <v>0</v>
      </c>
      <c r="R33" s="369">
        <f>'Table 3B Raw  '!E31</f>
        <v>0</v>
      </c>
      <c r="S33" s="429">
        <f t="shared" si="1"/>
        <v>0</v>
      </c>
      <c r="T33" s="429"/>
      <c r="U33" s="427">
        <f t="shared" si="2"/>
        <v>0</v>
      </c>
      <c r="V33" s="36"/>
    </row>
    <row r="34" spans="1:22" ht="16.8" customHeight="1">
      <c r="A34" s="39" t="s">
        <v>24</v>
      </c>
      <c r="B34" s="427">
        <v>629</v>
      </c>
      <c r="C34" s="427">
        <v>609</v>
      </c>
      <c r="D34" s="426">
        <v>708</v>
      </c>
      <c r="E34" s="566">
        <v>131</v>
      </c>
      <c r="F34" s="36">
        <v>0</v>
      </c>
      <c r="G34" s="83">
        <v>0</v>
      </c>
      <c r="H34" s="83">
        <v>79</v>
      </c>
      <c r="I34" s="36">
        <v>0</v>
      </c>
      <c r="J34" s="36">
        <f t="shared" si="0"/>
        <v>314</v>
      </c>
      <c r="K34" s="36"/>
      <c r="L34" s="36"/>
      <c r="M34" s="36"/>
      <c r="N34" s="83"/>
      <c r="O34" s="83"/>
      <c r="P34" s="36"/>
      <c r="Q34" s="428">
        <v>524</v>
      </c>
      <c r="R34" s="369">
        <f>'Table 3B Raw  '!E32</f>
        <v>39752</v>
      </c>
      <c r="S34" s="429">
        <f t="shared" si="1"/>
        <v>39228</v>
      </c>
      <c r="T34" s="429"/>
      <c r="U34" s="427">
        <f t="shared" si="2"/>
        <v>2470</v>
      </c>
      <c r="V34" s="36"/>
    </row>
    <row r="35" spans="1:22" ht="16.8" customHeight="1">
      <c r="A35" s="39" t="s">
        <v>25</v>
      </c>
      <c r="B35" s="427"/>
      <c r="C35" s="427"/>
      <c r="D35" s="426"/>
      <c r="E35" s="566">
        <v>0</v>
      </c>
      <c r="F35" s="36">
        <v>0</v>
      </c>
      <c r="G35" s="83">
        <v>0</v>
      </c>
      <c r="H35" s="83">
        <v>0</v>
      </c>
      <c r="I35" s="36">
        <v>0</v>
      </c>
      <c r="J35" s="36">
        <f t="shared" si="0"/>
        <v>0</v>
      </c>
      <c r="K35" s="36"/>
      <c r="L35" s="36"/>
      <c r="M35" s="36"/>
      <c r="N35" s="83"/>
      <c r="O35" s="83"/>
      <c r="P35" s="36"/>
      <c r="Q35" s="90">
        <v>0</v>
      </c>
      <c r="R35" s="369">
        <f>'Table 3B Raw  '!E33</f>
        <v>0</v>
      </c>
      <c r="S35" s="429">
        <f t="shared" si="1"/>
        <v>0</v>
      </c>
      <c r="T35" s="429"/>
      <c r="U35" s="427">
        <f t="shared" si="2"/>
        <v>0</v>
      </c>
      <c r="V35" s="36"/>
    </row>
    <row r="36" spans="1:22" ht="16.8" customHeight="1">
      <c r="A36" s="39" t="s">
        <v>43</v>
      </c>
      <c r="B36" s="427">
        <v>106</v>
      </c>
      <c r="C36" s="427"/>
      <c r="D36" s="426"/>
      <c r="E36" s="566">
        <v>382</v>
      </c>
      <c r="F36" s="36">
        <v>87</v>
      </c>
      <c r="G36" s="83">
        <v>4772</v>
      </c>
      <c r="H36" s="83">
        <v>167</v>
      </c>
      <c r="I36" s="36">
        <v>72</v>
      </c>
      <c r="J36" s="36">
        <f t="shared" si="0"/>
        <v>0</v>
      </c>
      <c r="K36" s="36"/>
      <c r="L36" s="36"/>
      <c r="M36" s="36"/>
      <c r="N36" s="83"/>
      <c r="O36" s="83"/>
      <c r="P36" s="36"/>
      <c r="Q36" s="428">
        <v>5480</v>
      </c>
      <c r="R36" s="369">
        <f>'Table 3B Raw  '!E34</f>
        <v>7258</v>
      </c>
      <c r="S36" s="429">
        <f t="shared" si="1"/>
        <v>1778</v>
      </c>
      <c r="T36" s="429"/>
      <c r="U36" s="427">
        <f t="shared" si="2"/>
        <v>5586</v>
      </c>
      <c r="V36" s="36"/>
    </row>
    <row r="37" spans="1:22" ht="16.8" customHeight="1">
      <c r="A37" s="39" t="s">
        <v>26</v>
      </c>
      <c r="B37" s="427">
        <v>10632</v>
      </c>
      <c r="C37" s="427">
        <v>5178</v>
      </c>
      <c r="D37" s="426"/>
      <c r="E37" s="566">
        <v>0</v>
      </c>
      <c r="F37" s="36">
        <v>2421</v>
      </c>
      <c r="G37" s="83">
        <v>37046</v>
      </c>
      <c r="H37" s="83">
        <v>260</v>
      </c>
      <c r="I37" s="36">
        <v>104</v>
      </c>
      <c r="J37" s="36">
        <f t="shared" si="0"/>
        <v>62</v>
      </c>
      <c r="K37" s="36"/>
      <c r="L37" s="36"/>
      <c r="M37" s="36"/>
      <c r="N37" s="83"/>
      <c r="O37" s="83"/>
      <c r="P37" s="36"/>
      <c r="Q37" s="430">
        <v>39893</v>
      </c>
      <c r="R37" s="369">
        <f>'Table 3B Raw  '!E35</f>
        <v>56200</v>
      </c>
      <c r="S37" s="429">
        <f t="shared" si="1"/>
        <v>16307</v>
      </c>
      <c r="T37" s="429"/>
      <c r="U37" s="427">
        <f t="shared" si="2"/>
        <v>55703</v>
      </c>
      <c r="V37" s="36"/>
    </row>
    <row r="38" spans="1:22" ht="16.8" customHeight="1">
      <c r="A38" s="39" t="s">
        <v>27</v>
      </c>
      <c r="B38" s="427"/>
      <c r="C38" s="427"/>
      <c r="D38" s="426"/>
      <c r="E38" s="566">
        <v>0</v>
      </c>
      <c r="F38" s="36">
        <v>0</v>
      </c>
      <c r="G38" s="83">
        <v>0</v>
      </c>
      <c r="H38" s="83">
        <v>0</v>
      </c>
      <c r="I38" s="36">
        <v>0</v>
      </c>
      <c r="J38" s="36">
        <f t="shared" si="0"/>
        <v>0</v>
      </c>
      <c r="K38" s="36"/>
      <c r="L38" s="36"/>
      <c r="M38" s="36"/>
      <c r="N38" s="83"/>
      <c r="O38" s="83"/>
      <c r="P38" s="36"/>
      <c r="Q38" s="90">
        <v>0</v>
      </c>
      <c r="R38" s="369">
        <f>'Table 3B Raw  '!E36</f>
        <v>0</v>
      </c>
      <c r="S38" s="429">
        <f t="shared" si="1"/>
        <v>0</v>
      </c>
      <c r="T38" s="429"/>
      <c r="U38" s="427">
        <f t="shared" si="2"/>
        <v>0</v>
      </c>
      <c r="V38" s="36"/>
    </row>
    <row r="39" spans="1:22" ht="16.8" customHeight="1">
      <c r="A39" s="39" t="s">
        <v>28</v>
      </c>
      <c r="B39" s="427"/>
      <c r="C39" s="427"/>
      <c r="D39" s="426"/>
      <c r="E39" s="567">
        <v>0</v>
      </c>
      <c r="F39" s="36">
        <v>3827</v>
      </c>
      <c r="G39" s="83">
        <v>9589</v>
      </c>
      <c r="H39" s="83">
        <v>9589</v>
      </c>
      <c r="I39" s="36">
        <v>0</v>
      </c>
      <c r="J39" s="36">
        <f t="shared" si="0"/>
        <v>0</v>
      </c>
      <c r="K39" s="36"/>
      <c r="L39" s="36"/>
      <c r="M39" s="36"/>
      <c r="N39" s="83"/>
      <c r="O39" s="83"/>
      <c r="P39" s="36"/>
      <c r="Q39" s="430">
        <v>23005</v>
      </c>
      <c r="R39" s="369">
        <f>'Table 3B Raw  '!E37</f>
        <v>31527</v>
      </c>
      <c r="S39" s="429">
        <f t="shared" si="1"/>
        <v>8522</v>
      </c>
      <c r="T39" s="429"/>
      <c r="U39" s="427">
        <f t="shared" si="2"/>
        <v>23005</v>
      </c>
      <c r="V39" s="36"/>
    </row>
    <row r="40" spans="1:22" ht="16.8" customHeight="1">
      <c r="A40" s="39" t="s">
        <v>29</v>
      </c>
      <c r="B40" s="427"/>
      <c r="C40" s="427"/>
      <c r="D40" s="426"/>
      <c r="E40" s="566">
        <v>0</v>
      </c>
      <c r="F40" s="36">
        <v>0</v>
      </c>
      <c r="G40" s="83">
        <v>0</v>
      </c>
      <c r="H40" s="83">
        <v>0</v>
      </c>
      <c r="I40" s="36">
        <v>0</v>
      </c>
      <c r="J40" s="36">
        <f t="shared" si="0"/>
        <v>0</v>
      </c>
      <c r="K40" s="36"/>
      <c r="L40" s="36"/>
      <c r="M40" s="36"/>
      <c r="N40" s="83"/>
      <c r="O40" s="83"/>
      <c r="P40" s="36"/>
      <c r="Q40" s="90">
        <v>0</v>
      </c>
      <c r="R40" s="369">
        <f>'Table 3B Raw  '!E38</f>
        <v>0</v>
      </c>
      <c r="S40" s="429">
        <f t="shared" si="1"/>
        <v>0</v>
      </c>
      <c r="T40" s="429"/>
      <c r="U40" s="427">
        <f t="shared" si="2"/>
        <v>0</v>
      </c>
      <c r="V40" s="36"/>
    </row>
    <row r="41" spans="1:22" ht="16.8" customHeight="1">
      <c r="A41" s="39" t="s">
        <v>30</v>
      </c>
      <c r="B41" s="427"/>
      <c r="C41" s="427"/>
      <c r="D41" s="426"/>
      <c r="E41" s="566">
        <v>0</v>
      </c>
      <c r="F41" s="36">
        <v>0</v>
      </c>
      <c r="G41" s="83">
        <v>0</v>
      </c>
      <c r="H41" s="83">
        <v>0</v>
      </c>
      <c r="I41" s="36">
        <v>0</v>
      </c>
      <c r="J41" s="36">
        <f t="shared" si="0"/>
        <v>0</v>
      </c>
      <c r="K41" s="36"/>
      <c r="L41" s="36"/>
      <c r="M41" s="36"/>
      <c r="N41" s="83"/>
      <c r="O41" s="83"/>
      <c r="P41" s="36"/>
      <c r="Q41" s="90">
        <v>0</v>
      </c>
      <c r="R41" s="369">
        <f>'Table 3B Raw  '!E39</f>
        <v>0</v>
      </c>
      <c r="S41" s="429">
        <f t="shared" si="1"/>
        <v>0</v>
      </c>
      <c r="T41" s="429"/>
      <c r="U41" s="427">
        <f t="shared" si="2"/>
        <v>0</v>
      </c>
      <c r="V41" s="36"/>
    </row>
    <row r="42" spans="1:22" ht="16.8" customHeight="1">
      <c r="A42" s="39" t="s">
        <v>31</v>
      </c>
      <c r="B42" s="427">
        <v>19723</v>
      </c>
      <c r="C42" s="427"/>
      <c r="D42" s="426"/>
      <c r="E42" s="566">
        <v>0</v>
      </c>
      <c r="F42" s="36">
        <v>0</v>
      </c>
      <c r="G42" s="83">
        <v>0</v>
      </c>
      <c r="H42" s="83">
        <v>0</v>
      </c>
      <c r="I42" s="36">
        <v>0</v>
      </c>
      <c r="J42" s="36">
        <f t="shared" si="0"/>
        <v>0</v>
      </c>
      <c r="K42" s="36"/>
      <c r="L42" s="36"/>
      <c r="M42" s="36"/>
      <c r="N42" s="83"/>
      <c r="O42" s="83"/>
      <c r="P42" s="36"/>
      <c r="Q42" s="90">
        <v>0</v>
      </c>
      <c r="R42" s="369">
        <f>'Table 3B Raw  '!E40</f>
        <v>19190</v>
      </c>
      <c r="S42" s="429">
        <f t="shared" si="1"/>
        <v>19190</v>
      </c>
      <c r="T42" s="429"/>
      <c r="U42" s="427">
        <f t="shared" si="2"/>
        <v>19723</v>
      </c>
      <c r="V42" s="36"/>
    </row>
    <row r="43" spans="1:22" ht="16.8" customHeight="1">
      <c r="A43" s="39" t="s">
        <v>32</v>
      </c>
      <c r="B43" s="427"/>
      <c r="C43" s="427"/>
      <c r="D43" s="426"/>
      <c r="E43" s="566">
        <v>0</v>
      </c>
      <c r="F43" s="36">
        <v>0</v>
      </c>
      <c r="G43" s="83">
        <v>0</v>
      </c>
      <c r="H43" s="83">
        <v>0</v>
      </c>
      <c r="I43" s="36">
        <v>0</v>
      </c>
      <c r="J43" s="36">
        <f t="shared" si="0"/>
        <v>0</v>
      </c>
      <c r="K43" s="36"/>
      <c r="L43" s="36"/>
      <c r="M43" s="36"/>
      <c r="N43" s="83"/>
      <c r="O43" s="83"/>
      <c r="P43" s="36"/>
      <c r="Q43" s="90">
        <v>0</v>
      </c>
      <c r="R43" s="369">
        <f>'Table 3B Raw  '!E41</f>
        <v>0</v>
      </c>
      <c r="S43" s="429">
        <f t="shared" si="1"/>
        <v>0</v>
      </c>
      <c r="T43" s="429"/>
      <c r="U43" s="427">
        <f t="shared" si="2"/>
        <v>0</v>
      </c>
      <c r="V43" s="36"/>
    </row>
    <row r="44" spans="1:22" ht="16.8" customHeight="1">
      <c r="A44" s="39" t="s">
        <v>33</v>
      </c>
      <c r="B44" s="427"/>
      <c r="C44" s="427"/>
      <c r="D44" s="426"/>
      <c r="E44" s="566">
        <v>0</v>
      </c>
      <c r="F44" s="36">
        <v>0</v>
      </c>
      <c r="G44" s="83">
        <v>0</v>
      </c>
      <c r="H44" s="83">
        <v>0</v>
      </c>
      <c r="I44" s="36">
        <v>0</v>
      </c>
      <c r="J44" s="36">
        <f t="shared" si="0"/>
        <v>0</v>
      </c>
      <c r="K44" s="36"/>
      <c r="L44" s="36"/>
      <c r="M44" s="36"/>
      <c r="N44" s="83"/>
      <c r="O44" s="83"/>
      <c r="P44" s="36"/>
      <c r="Q44" s="90">
        <v>0</v>
      </c>
      <c r="R44" s="369">
        <f>'Table 3B Raw  '!E42</f>
        <v>500</v>
      </c>
      <c r="S44" s="429">
        <f t="shared" si="1"/>
        <v>500</v>
      </c>
      <c r="T44" s="429"/>
      <c r="U44" s="427">
        <f t="shared" si="2"/>
        <v>0</v>
      </c>
      <c r="V44" s="36"/>
    </row>
    <row r="45" spans="1:22" ht="16.8" customHeight="1">
      <c r="A45" s="39" t="s">
        <v>34</v>
      </c>
      <c r="B45" s="427">
        <v>5729</v>
      </c>
      <c r="C45" s="427"/>
      <c r="D45" s="426"/>
      <c r="E45" s="566">
        <v>12910</v>
      </c>
      <c r="F45" s="36">
        <v>0</v>
      </c>
      <c r="G45" s="83">
        <v>0</v>
      </c>
      <c r="H45" s="83">
        <v>0</v>
      </c>
      <c r="I45" s="36">
        <v>0</v>
      </c>
      <c r="J45" s="36">
        <f t="shared" si="0"/>
        <v>0</v>
      </c>
      <c r="K45" s="36"/>
      <c r="L45" s="36"/>
      <c r="M45" s="36"/>
      <c r="N45" s="83"/>
      <c r="O45" s="83"/>
      <c r="P45" s="36"/>
      <c r="Q45" s="428">
        <v>12910</v>
      </c>
      <c r="R45" s="369">
        <f>'Table 3B Raw  '!E43</f>
        <v>16449</v>
      </c>
      <c r="S45" s="429">
        <f t="shared" si="1"/>
        <v>3539</v>
      </c>
      <c r="T45" s="429"/>
      <c r="U45" s="427">
        <f t="shared" si="2"/>
        <v>18639</v>
      </c>
      <c r="V45" s="36"/>
    </row>
    <row r="46" spans="1:22" ht="16.8" customHeight="1">
      <c r="A46" s="39"/>
      <c r="B46" s="427"/>
      <c r="C46" s="427"/>
      <c r="D46" s="431"/>
      <c r="E46" s="568"/>
      <c r="F46" s="36"/>
      <c r="G46" s="36"/>
      <c r="H46" s="36"/>
      <c r="I46" s="36"/>
      <c r="J46" s="36"/>
      <c r="K46" s="36"/>
      <c r="L46" s="36"/>
      <c r="M46" s="36"/>
      <c r="N46" s="36"/>
      <c r="O46" s="38"/>
      <c r="P46" s="38"/>
      <c r="Q46" s="90"/>
      <c r="R46" s="427"/>
      <c r="S46" s="429"/>
      <c r="T46" s="429"/>
      <c r="U46" s="427">
        <f t="shared" si="2"/>
        <v>0</v>
      </c>
      <c r="V46" s="36"/>
    </row>
    <row r="47" spans="1:22" ht="16.8" customHeight="1">
      <c r="A47" s="432" t="s">
        <v>35</v>
      </c>
      <c r="B47" s="565">
        <f t="shared" ref="B47:J47" si="3">SUM(B6:B46)</f>
        <v>125057</v>
      </c>
      <c r="C47" s="565">
        <f t="shared" si="3"/>
        <v>8989</v>
      </c>
      <c r="D47" s="565">
        <f t="shared" si="3"/>
        <v>25842</v>
      </c>
      <c r="E47" s="433">
        <f t="shared" si="3"/>
        <v>91450</v>
      </c>
      <c r="F47" s="434">
        <f t="shared" si="3"/>
        <v>52472</v>
      </c>
      <c r="G47" s="434">
        <f t="shared" si="3"/>
        <v>160416</v>
      </c>
      <c r="H47" s="434">
        <f t="shared" si="3"/>
        <v>84850</v>
      </c>
      <c r="I47" s="434">
        <f t="shared" si="3"/>
        <v>50808</v>
      </c>
      <c r="J47" s="434">
        <f t="shared" si="3"/>
        <v>65437</v>
      </c>
      <c r="K47" s="434"/>
      <c r="L47" s="434"/>
      <c r="M47" s="434"/>
      <c r="N47" s="434"/>
      <c r="O47" s="434"/>
      <c r="P47" s="434"/>
      <c r="Q47" s="435">
        <f>SUM(Q6:Q46)</f>
        <v>505433</v>
      </c>
      <c r="R47" s="435">
        <f>SUM(R6:R45)</f>
        <v>1117195</v>
      </c>
      <c r="S47" s="435">
        <f>SUM(S6:S45)</f>
        <v>611762</v>
      </c>
      <c r="T47" s="436">
        <v>120000</v>
      </c>
      <c r="U47" s="436">
        <f>SUM(U6:U46)</f>
        <v>665321</v>
      </c>
      <c r="V47" s="36"/>
    </row>
    <row r="48" spans="1:22" ht="13.8">
      <c r="A48" s="25"/>
      <c r="B48" s="25"/>
      <c r="C48" s="25"/>
      <c r="D48" s="25"/>
      <c r="E48" s="36"/>
      <c r="F48" s="36"/>
      <c r="G48" s="36"/>
      <c r="H48" s="36"/>
      <c r="I48" s="36"/>
      <c r="J48" s="25"/>
      <c r="K48" s="25"/>
      <c r="L48" s="25"/>
      <c r="M48" s="25"/>
      <c r="N48" s="25"/>
      <c r="O48" s="25"/>
      <c r="P48" s="36"/>
      <c r="Q48" s="36"/>
      <c r="R48" s="36"/>
      <c r="S48" s="36"/>
      <c r="T48" s="36"/>
      <c r="U48" s="36"/>
      <c r="V48" s="36"/>
    </row>
    <row r="49" spans="1:22" ht="13.8">
      <c r="A49" s="651" t="s">
        <v>140</v>
      </c>
      <c r="B49" s="651"/>
      <c r="C49" s="651"/>
      <c r="D49" s="651"/>
      <c r="E49" s="651"/>
      <c r="F49" s="651"/>
      <c r="G49" s="651"/>
      <c r="H49" s="651"/>
      <c r="I49" s="651"/>
      <c r="J49" s="651"/>
      <c r="K49" s="651"/>
      <c r="L49" s="651"/>
      <c r="M49" s="651"/>
      <c r="N49" s="651"/>
      <c r="O49" s="651"/>
      <c r="P49" s="25"/>
      <c r="Q49" s="374"/>
      <c r="R49" s="36"/>
      <c r="S49" s="482"/>
      <c r="T49" s="36"/>
      <c r="U49" s="13"/>
      <c r="V49" s="13"/>
    </row>
    <row r="50" spans="1:22" ht="13.8">
      <c r="A50" s="651" t="s">
        <v>285</v>
      </c>
      <c r="B50" s="651"/>
      <c r="C50" s="651"/>
      <c r="D50" s="651"/>
      <c r="E50" s="651"/>
      <c r="F50" s="651"/>
      <c r="G50" s="651"/>
      <c r="H50" s="651"/>
      <c r="I50" s="651"/>
      <c r="J50" s="651"/>
      <c r="K50" s="651"/>
      <c r="L50" s="651"/>
      <c r="M50" s="651"/>
      <c r="N50" s="651"/>
      <c r="O50" s="651"/>
      <c r="P50" s="651"/>
      <c r="Q50" s="651"/>
      <c r="R50" s="651"/>
      <c r="S50" s="651"/>
      <c r="T50" s="651"/>
      <c r="U50" s="651"/>
      <c r="V50" s="134"/>
    </row>
    <row r="51" spans="1:22" ht="13.8">
      <c r="A51" s="651" t="s">
        <v>218</v>
      </c>
      <c r="B51" s="651"/>
      <c r="C51" s="651"/>
      <c r="D51" s="651"/>
      <c r="E51" s="651"/>
      <c r="F51" s="651"/>
      <c r="G51" s="651"/>
      <c r="H51" s="651"/>
      <c r="I51" s="651"/>
      <c r="J51" s="651"/>
      <c r="K51" s="651"/>
      <c r="L51" s="651"/>
      <c r="M51" s="651"/>
      <c r="N51" s="651"/>
      <c r="O51" s="651"/>
      <c r="P51" s="651"/>
      <c r="Q51" s="83"/>
      <c r="R51" s="36"/>
      <c r="S51" s="437"/>
      <c r="T51" s="437"/>
      <c r="U51" s="483"/>
      <c r="V51" s="483"/>
    </row>
  </sheetData>
  <mergeCells count="7">
    <mergeCell ref="A51:P51"/>
    <mergeCell ref="B2:D2"/>
    <mergeCell ref="Q2:T2"/>
    <mergeCell ref="U2:U3"/>
    <mergeCell ref="E4:P4"/>
    <mergeCell ref="A49:O49"/>
    <mergeCell ref="A50:U50"/>
  </mergeCells>
  <pageMargins left="0.7" right="0.7" top="0.75" bottom="0.75" header="0.3" footer="0.3"/>
  <pageSetup scale="54" orientation="landscape" r:id="rId1"/>
  <ignoredErrors>
    <ignoredError sqref="J6 J12:J4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17B3-B95F-48EB-86D3-CD96D084E7D4}">
  <sheetPr codeName="Sheet14">
    <pageSetUpPr fitToPage="1"/>
  </sheetPr>
  <dimension ref="A1:F46"/>
  <sheetViews>
    <sheetView zoomScaleNormal="100" workbookViewId="0">
      <selection activeCell="E27" sqref="E27"/>
    </sheetView>
  </sheetViews>
  <sheetFormatPr defaultColWidth="9.109375" defaultRowHeight="13.2"/>
  <cols>
    <col min="1" max="1" width="26.88671875" style="26" customWidth="1"/>
    <col min="2" max="5" width="25.77734375" style="26" customWidth="1"/>
    <col min="6" max="6" width="13.21875" style="26" customWidth="1"/>
    <col min="7" max="16384" width="9.109375" style="26"/>
  </cols>
  <sheetData>
    <row r="1" spans="1:6" ht="15.6">
      <c r="A1" s="438" t="s">
        <v>274</v>
      </c>
      <c r="B1" s="438"/>
      <c r="C1" s="438"/>
      <c r="D1" s="438"/>
      <c r="E1" s="438"/>
    </row>
    <row r="2" spans="1:6" ht="18" customHeight="1">
      <c r="A2" s="439" t="s">
        <v>95</v>
      </c>
      <c r="B2" s="440" t="s">
        <v>332</v>
      </c>
      <c r="C2" s="440" t="s">
        <v>229</v>
      </c>
      <c r="D2" s="440" t="s">
        <v>230</v>
      </c>
      <c r="E2" s="440" t="s">
        <v>333</v>
      </c>
    </row>
    <row r="3" spans="1:6" ht="14.4" customHeight="1">
      <c r="A3" s="441"/>
      <c r="B3" s="661" t="s">
        <v>38</v>
      </c>
      <c r="C3" s="662"/>
      <c r="D3" s="662"/>
      <c r="E3" s="663"/>
    </row>
    <row r="4" spans="1:6" ht="15" customHeight="1">
      <c r="A4" s="442" t="s">
        <v>0</v>
      </c>
      <c r="B4" s="608">
        <v>46260</v>
      </c>
      <c r="C4" s="609"/>
      <c r="D4" s="444">
        <v>12682</v>
      </c>
      <c r="E4" s="443">
        <f>+B4-C4+D4</f>
        <v>58942</v>
      </c>
    </row>
    <row r="5" spans="1:6" ht="15" customHeight="1">
      <c r="A5" s="161" t="s">
        <v>96</v>
      </c>
      <c r="B5" s="608">
        <v>89293</v>
      </c>
      <c r="C5" s="609"/>
      <c r="D5" s="444">
        <v>24479</v>
      </c>
      <c r="E5" s="443">
        <f t="shared" ref="E5:E43" si="0">+B5-C5+D5</f>
        <v>113772</v>
      </c>
    </row>
    <row r="6" spans="1:6" ht="15" customHeight="1">
      <c r="A6" s="161" t="s">
        <v>1</v>
      </c>
      <c r="B6" s="608">
        <v>7531</v>
      </c>
      <c r="C6" s="610">
        <v>1000</v>
      </c>
      <c r="D6" s="444">
        <v>500</v>
      </c>
      <c r="E6" s="443">
        <f t="shared" si="0"/>
        <v>7031</v>
      </c>
    </row>
    <row r="7" spans="1:6" ht="15" customHeight="1">
      <c r="A7" s="161" t="s">
        <v>2</v>
      </c>
      <c r="B7" s="608">
        <v>11834</v>
      </c>
      <c r="C7" s="609"/>
      <c r="D7" s="444">
        <v>3244</v>
      </c>
      <c r="E7" s="443">
        <f t="shared" si="0"/>
        <v>15078</v>
      </c>
    </row>
    <row r="8" spans="1:6" ht="15" customHeight="1">
      <c r="A8" s="161" t="s">
        <v>3</v>
      </c>
      <c r="B8" s="608">
        <v>8606</v>
      </c>
      <c r="C8" s="609"/>
      <c r="D8" s="444">
        <v>2360</v>
      </c>
      <c r="E8" s="443">
        <f t="shared" si="0"/>
        <v>10966</v>
      </c>
    </row>
    <row r="9" spans="1:6" ht="15" customHeight="1">
      <c r="A9" s="161" t="s">
        <v>37</v>
      </c>
      <c r="B9" s="608">
        <v>155993</v>
      </c>
      <c r="C9" s="609"/>
      <c r="D9" s="444">
        <v>42765</v>
      </c>
      <c r="E9" s="443">
        <f t="shared" si="0"/>
        <v>198758</v>
      </c>
      <c r="F9" s="521"/>
    </row>
    <row r="10" spans="1:6" ht="15" customHeight="1">
      <c r="A10" s="161" t="s">
        <v>4</v>
      </c>
      <c r="B10" s="608">
        <v>25819</v>
      </c>
      <c r="C10" s="609"/>
      <c r="D10" s="444">
        <v>7078</v>
      </c>
      <c r="E10" s="443">
        <f t="shared" si="0"/>
        <v>32897</v>
      </c>
    </row>
    <row r="11" spans="1:6" ht="15" customHeight="1">
      <c r="A11" s="161" t="s">
        <v>5</v>
      </c>
      <c r="B11" s="608">
        <v>7258</v>
      </c>
      <c r="C11" s="610">
        <v>7258</v>
      </c>
      <c r="D11" s="444">
        <v>0</v>
      </c>
      <c r="E11" s="443">
        <f t="shared" si="0"/>
        <v>0</v>
      </c>
    </row>
    <row r="12" spans="1:6" ht="15" customHeight="1">
      <c r="A12" s="161" t="s">
        <v>6</v>
      </c>
      <c r="B12" s="608">
        <v>16137</v>
      </c>
      <c r="C12" s="609"/>
      <c r="D12" s="444">
        <v>4424</v>
      </c>
      <c r="E12" s="443">
        <f t="shared" si="0"/>
        <v>20561</v>
      </c>
    </row>
    <row r="13" spans="1:6" ht="15" customHeight="1">
      <c r="A13" s="161" t="s">
        <v>7</v>
      </c>
      <c r="B13" s="608">
        <v>7258</v>
      </c>
      <c r="C13" s="610">
        <v>7258</v>
      </c>
      <c r="D13" s="444">
        <v>0</v>
      </c>
      <c r="E13" s="443">
        <f t="shared" si="0"/>
        <v>0</v>
      </c>
    </row>
    <row r="14" spans="1:6" ht="15" customHeight="1">
      <c r="A14" s="161" t="s">
        <v>8</v>
      </c>
      <c r="B14" s="608">
        <v>189343</v>
      </c>
      <c r="C14" s="609"/>
      <c r="D14" s="444">
        <v>40000</v>
      </c>
      <c r="E14" s="443">
        <f t="shared" si="0"/>
        <v>229343</v>
      </c>
    </row>
    <row r="15" spans="1:6" ht="15" customHeight="1">
      <c r="A15" s="161" t="s">
        <v>9</v>
      </c>
      <c r="B15" s="608">
        <v>11834</v>
      </c>
      <c r="C15" s="609"/>
      <c r="D15" s="444">
        <v>3244</v>
      </c>
      <c r="E15" s="443">
        <f t="shared" si="0"/>
        <v>15078</v>
      </c>
    </row>
    <row r="16" spans="1:6" ht="15" customHeight="1">
      <c r="A16" s="161" t="s">
        <v>10</v>
      </c>
      <c r="B16" s="608">
        <v>27971</v>
      </c>
      <c r="C16" s="609"/>
      <c r="D16" s="444">
        <v>7668</v>
      </c>
      <c r="E16" s="443">
        <f t="shared" si="0"/>
        <v>35639</v>
      </c>
    </row>
    <row r="17" spans="1:5" ht="15" customHeight="1">
      <c r="A17" s="161" t="s">
        <v>146</v>
      </c>
      <c r="B17" s="608">
        <v>17213</v>
      </c>
      <c r="C17" s="609"/>
      <c r="D17" s="444">
        <v>4719</v>
      </c>
      <c r="E17" s="443">
        <f t="shared" si="0"/>
        <v>21932</v>
      </c>
    </row>
    <row r="18" spans="1:5" ht="15" customHeight="1">
      <c r="A18" s="161" t="s">
        <v>11</v>
      </c>
      <c r="B18" s="608">
        <v>9682</v>
      </c>
      <c r="C18" s="609"/>
      <c r="D18" s="444">
        <v>2654</v>
      </c>
      <c r="E18" s="443">
        <f t="shared" si="0"/>
        <v>12336</v>
      </c>
    </row>
    <row r="19" spans="1:5" ht="15" customHeight="1">
      <c r="A19" s="161" t="s">
        <v>12</v>
      </c>
      <c r="B19" s="608">
        <v>7258</v>
      </c>
      <c r="C19" s="610">
        <v>7258</v>
      </c>
      <c r="D19" s="444">
        <v>0</v>
      </c>
      <c r="E19" s="443">
        <f t="shared" si="0"/>
        <v>0</v>
      </c>
    </row>
    <row r="20" spans="1:5" ht="15" customHeight="1">
      <c r="A20" s="161" t="s">
        <v>13</v>
      </c>
      <c r="B20" s="608">
        <v>51639</v>
      </c>
      <c r="C20" s="609"/>
      <c r="D20" s="444">
        <v>14157</v>
      </c>
      <c r="E20" s="443">
        <f t="shared" si="0"/>
        <v>65796</v>
      </c>
    </row>
    <row r="21" spans="1:5" ht="15" customHeight="1">
      <c r="A21" s="161" t="s">
        <v>14</v>
      </c>
      <c r="B21" s="608">
        <v>12910</v>
      </c>
      <c r="C21" s="609"/>
      <c r="D21" s="444">
        <v>3539</v>
      </c>
      <c r="E21" s="443">
        <f t="shared" si="0"/>
        <v>16449</v>
      </c>
    </row>
    <row r="22" spans="1:5" ht="15" customHeight="1">
      <c r="A22" s="161" t="s">
        <v>15</v>
      </c>
      <c r="B22" s="608">
        <v>7258</v>
      </c>
      <c r="C22" s="610">
        <v>7258</v>
      </c>
      <c r="D22" s="444">
        <v>0</v>
      </c>
      <c r="E22" s="443">
        <f t="shared" si="0"/>
        <v>0</v>
      </c>
    </row>
    <row r="23" spans="1:5" ht="15" customHeight="1">
      <c r="A23" s="161" t="s">
        <v>16</v>
      </c>
      <c r="B23" s="608">
        <v>10758</v>
      </c>
      <c r="C23" s="609"/>
      <c r="D23" s="444">
        <v>2949</v>
      </c>
      <c r="E23" s="443">
        <f t="shared" si="0"/>
        <v>13707</v>
      </c>
    </row>
    <row r="24" spans="1:5" ht="15" customHeight="1">
      <c r="A24" s="161" t="s">
        <v>17</v>
      </c>
      <c r="B24" s="608">
        <v>8606</v>
      </c>
      <c r="C24" s="609"/>
      <c r="D24" s="444">
        <v>2360</v>
      </c>
      <c r="E24" s="443">
        <f t="shared" si="0"/>
        <v>10966</v>
      </c>
    </row>
    <row r="25" spans="1:5" ht="15" customHeight="1">
      <c r="A25" s="161" t="s">
        <v>18</v>
      </c>
      <c r="B25" s="608">
        <v>11834</v>
      </c>
      <c r="C25" s="609"/>
      <c r="D25" s="444">
        <v>0</v>
      </c>
      <c r="E25" s="443">
        <f t="shared" si="0"/>
        <v>11834</v>
      </c>
    </row>
    <row r="26" spans="1:5" ht="15" customHeight="1">
      <c r="A26" s="161" t="s">
        <v>19</v>
      </c>
      <c r="B26" s="608">
        <v>7258</v>
      </c>
      <c r="C26" s="610">
        <v>7258</v>
      </c>
      <c r="D26" s="444">
        <v>0</v>
      </c>
      <c r="E26" s="443">
        <f t="shared" si="0"/>
        <v>0</v>
      </c>
    </row>
    <row r="27" spans="1:5" ht="15" customHeight="1">
      <c r="A27" s="161" t="s">
        <v>20</v>
      </c>
      <c r="B27" s="608">
        <v>10758</v>
      </c>
      <c r="C27" s="609"/>
      <c r="D27" s="444">
        <v>2949</v>
      </c>
      <c r="E27" s="443">
        <f t="shared" si="0"/>
        <v>13707</v>
      </c>
    </row>
    <row r="28" spans="1:5" ht="15" customHeight="1">
      <c r="A28" s="161" t="s">
        <v>21</v>
      </c>
      <c r="B28" s="608">
        <v>12910</v>
      </c>
      <c r="C28" s="609"/>
      <c r="D28" s="444">
        <v>3539</v>
      </c>
      <c r="E28" s="443">
        <f t="shared" si="0"/>
        <v>16449</v>
      </c>
    </row>
    <row r="29" spans="1:5" ht="15" customHeight="1">
      <c r="A29" s="161" t="s">
        <v>36</v>
      </c>
      <c r="B29" s="608">
        <v>7258</v>
      </c>
      <c r="C29" s="609"/>
      <c r="D29" s="444">
        <v>0</v>
      </c>
      <c r="E29" s="443">
        <f t="shared" si="0"/>
        <v>7258</v>
      </c>
    </row>
    <row r="30" spans="1:5" ht="15" customHeight="1">
      <c r="A30" s="161" t="s">
        <v>22</v>
      </c>
      <c r="B30" s="608">
        <v>13986</v>
      </c>
      <c r="C30" s="609"/>
      <c r="D30" s="444">
        <v>3834</v>
      </c>
      <c r="E30" s="443">
        <f t="shared" si="0"/>
        <v>17820</v>
      </c>
    </row>
    <row r="31" spans="1:5" ht="15" customHeight="1">
      <c r="A31" s="161" t="s">
        <v>23</v>
      </c>
      <c r="B31" s="443">
        <v>0</v>
      </c>
      <c r="C31" s="609"/>
      <c r="D31" s="444">
        <v>0</v>
      </c>
      <c r="E31" s="443">
        <f t="shared" si="0"/>
        <v>0</v>
      </c>
    </row>
    <row r="32" spans="1:5" ht="15" customHeight="1">
      <c r="A32" s="161" t="s">
        <v>24</v>
      </c>
      <c r="B32" s="608">
        <v>31199</v>
      </c>
      <c r="C32" s="609"/>
      <c r="D32" s="444">
        <v>8553</v>
      </c>
      <c r="E32" s="443">
        <f t="shared" si="0"/>
        <v>39752</v>
      </c>
    </row>
    <row r="33" spans="1:5" ht="15" customHeight="1">
      <c r="A33" s="161" t="s">
        <v>25</v>
      </c>
      <c r="B33" s="608">
        <v>7258</v>
      </c>
      <c r="C33" s="610">
        <v>7258</v>
      </c>
      <c r="D33" s="444">
        <v>0</v>
      </c>
      <c r="E33" s="443">
        <f t="shared" si="0"/>
        <v>0</v>
      </c>
    </row>
    <row r="34" spans="1:5" ht="15" customHeight="1">
      <c r="A34" s="161" t="s">
        <v>43</v>
      </c>
      <c r="B34" s="608">
        <v>7258</v>
      </c>
      <c r="C34" s="609"/>
      <c r="D34" s="444">
        <v>0</v>
      </c>
      <c r="E34" s="443">
        <f t="shared" si="0"/>
        <v>7258</v>
      </c>
    </row>
    <row r="35" spans="1:5" ht="15" customHeight="1">
      <c r="A35" s="161" t="s">
        <v>26</v>
      </c>
      <c r="B35" s="608">
        <v>44108</v>
      </c>
      <c r="C35" s="609"/>
      <c r="D35" s="444">
        <v>12092</v>
      </c>
      <c r="E35" s="443">
        <f t="shared" si="0"/>
        <v>56200</v>
      </c>
    </row>
    <row r="36" spans="1:5" ht="15" customHeight="1">
      <c r="A36" s="161" t="s">
        <v>186</v>
      </c>
      <c r="B36" s="608">
        <v>145235</v>
      </c>
      <c r="C36" s="610">
        <v>145235</v>
      </c>
      <c r="D36" s="444">
        <v>0</v>
      </c>
      <c r="E36" s="443">
        <f t="shared" si="0"/>
        <v>0</v>
      </c>
    </row>
    <row r="37" spans="1:5" ht="15" customHeight="1">
      <c r="A37" s="161" t="s">
        <v>28</v>
      </c>
      <c r="B37" s="608">
        <v>24744</v>
      </c>
      <c r="C37" s="609"/>
      <c r="D37" s="444">
        <v>6783</v>
      </c>
      <c r="E37" s="443">
        <f t="shared" si="0"/>
        <v>31527</v>
      </c>
    </row>
    <row r="38" spans="1:5" ht="15" customHeight="1">
      <c r="A38" s="161" t="s">
        <v>191</v>
      </c>
      <c r="B38" s="608">
        <v>7258</v>
      </c>
      <c r="C38" s="610">
        <v>7258</v>
      </c>
      <c r="D38" s="444">
        <v>0</v>
      </c>
      <c r="E38" s="443">
        <f t="shared" si="0"/>
        <v>0</v>
      </c>
    </row>
    <row r="39" spans="1:5" ht="15" customHeight="1">
      <c r="A39" s="161" t="s">
        <v>30</v>
      </c>
      <c r="B39" s="608">
        <v>12910</v>
      </c>
      <c r="C39" s="610">
        <v>12910</v>
      </c>
      <c r="D39" s="444">
        <v>0</v>
      </c>
      <c r="E39" s="443">
        <f t="shared" si="0"/>
        <v>0</v>
      </c>
    </row>
    <row r="40" spans="1:5" ht="15" customHeight="1">
      <c r="A40" s="161" t="s">
        <v>31</v>
      </c>
      <c r="B40" s="608">
        <v>15061</v>
      </c>
      <c r="C40" s="609"/>
      <c r="D40" s="444">
        <v>4129</v>
      </c>
      <c r="E40" s="443">
        <f t="shared" si="0"/>
        <v>19190</v>
      </c>
    </row>
    <row r="41" spans="1:5" ht="15" customHeight="1">
      <c r="A41" s="161" t="s">
        <v>32</v>
      </c>
      <c r="B41" s="608">
        <v>7531</v>
      </c>
      <c r="C41" s="610">
        <v>7531</v>
      </c>
      <c r="D41" s="444">
        <v>0</v>
      </c>
      <c r="E41" s="443">
        <f t="shared" si="0"/>
        <v>0</v>
      </c>
    </row>
    <row r="42" spans="1:5" ht="15" customHeight="1">
      <c r="A42" s="161" t="s">
        <v>33</v>
      </c>
      <c r="B42" s="608">
        <v>7258</v>
      </c>
      <c r="C42" s="610">
        <v>6758</v>
      </c>
      <c r="D42" s="444">
        <v>0</v>
      </c>
      <c r="E42" s="443">
        <f t="shared" si="0"/>
        <v>500</v>
      </c>
    </row>
    <row r="43" spans="1:5" ht="15" customHeight="1">
      <c r="A43" s="445" t="s">
        <v>34</v>
      </c>
      <c r="B43" s="611">
        <v>12910</v>
      </c>
      <c r="C43" s="612"/>
      <c r="D43" s="444">
        <v>3539</v>
      </c>
      <c r="E43" s="443">
        <f t="shared" si="0"/>
        <v>16449</v>
      </c>
    </row>
    <row r="44" spans="1:5" ht="13.8">
      <c r="A44" s="446" t="s">
        <v>35</v>
      </c>
      <c r="B44" s="447">
        <f>SUM(B4:B43)</f>
        <v>1117195</v>
      </c>
      <c r="C44" s="447">
        <f>SUM(C4:C43)</f>
        <v>224240</v>
      </c>
      <c r="D44" s="447">
        <f>SUM(D4:D43)</f>
        <v>224240</v>
      </c>
      <c r="E44" s="447">
        <f>SUM(E4:E43)</f>
        <v>1117195</v>
      </c>
    </row>
    <row r="45" spans="1:5">
      <c r="A45" s="105"/>
      <c r="B45" s="105"/>
      <c r="C45" s="105"/>
      <c r="D45" s="105"/>
      <c r="E45" s="105"/>
    </row>
    <row r="46" spans="1:5" s="132" customFormat="1" ht="15.6" customHeight="1">
      <c r="A46" s="448" t="s">
        <v>334</v>
      </c>
      <c r="B46" s="448"/>
      <c r="C46" s="448"/>
      <c r="D46" s="448"/>
      <c r="E46" s="448"/>
    </row>
  </sheetData>
  <mergeCells count="1">
    <mergeCell ref="B3:E3"/>
  </mergeCells>
  <phoneticPr fontId="122" type="noConversion"/>
  <pageMargins left="0.5" right="0.17" top="1" bottom="0.17" header="0.17" footer="0.17"/>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4"/>
  <sheetViews>
    <sheetView showGridLines="0" zoomScaleNormal="100" workbookViewId="0">
      <selection activeCell="F23" sqref="F23"/>
    </sheetView>
  </sheetViews>
  <sheetFormatPr defaultRowHeight="13.2"/>
  <cols>
    <col min="1" max="1" width="25.88671875" customWidth="1"/>
    <col min="2" max="2" width="13.6640625" customWidth="1"/>
    <col min="3" max="13" width="11.21875" customWidth="1"/>
    <col min="14" max="14" width="11.33203125" customWidth="1"/>
    <col min="15" max="15" width="8.44140625" customWidth="1"/>
    <col min="16" max="16" width="10" customWidth="1"/>
  </cols>
  <sheetData>
    <row r="1" spans="1:16" s="14" customFormat="1" ht="18.75" customHeight="1">
      <c r="A1" s="137" t="s">
        <v>275</v>
      </c>
      <c r="B1" s="137"/>
      <c r="C1" s="137"/>
      <c r="D1" s="137"/>
      <c r="E1" s="137"/>
      <c r="F1" s="137"/>
      <c r="G1" s="137"/>
      <c r="H1" s="137"/>
      <c r="I1" s="137"/>
      <c r="J1" s="137"/>
      <c r="K1" s="137"/>
      <c r="L1" s="137"/>
      <c r="M1" s="137"/>
      <c r="N1" s="137"/>
      <c r="O1" s="137"/>
      <c r="P1" s="137"/>
    </row>
    <row r="2" spans="1:16" s="14" customFormat="1" ht="18" customHeight="1">
      <c r="A2" s="283"/>
      <c r="B2" s="59" t="s">
        <v>226</v>
      </c>
      <c r="C2" s="59" t="s">
        <v>256</v>
      </c>
      <c r="D2" s="59" t="s">
        <v>257</v>
      </c>
      <c r="E2" s="59" t="s">
        <v>268</v>
      </c>
      <c r="F2" s="59" t="s">
        <v>260</v>
      </c>
      <c r="G2" s="59" t="s">
        <v>269</v>
      </c>
      <c r="H2" s="59" t="s">
        <v>270</v>
      </c>
      <c r="I2" s="59" t="s">
        <v>262</v>
      </c>
      <c r="J2" s="59" t="s">
        <v>271</v>
      </c>
      <c r="K2" s="59" t="s">
        <v>264</v>
      </c>
      <c r="L2" s="59" t="s">
        <v>265</v>
      </c>
      <c r="M2" s="60" t="s">
        <v>266</v>
      </c>
      <c r="N2" s="667" t="s">
        <v>287</v>
      </c>
      <c r="O2" s="668"/>
      <c r="P2" s="669"/>
    </row>
    <row r="3" spans="1:16" s="16" customFormat="1" ht="32.25" customHeight="1">
      <c r="A3" s="352"/>
      <c r="B3" s="527">
        <v>44865</v>
      </c>
      <c r="C3" s="528">
        <v>44893</v>
      </c>
      <c r="D3" s="528">
        <v>44926</v>
      </c>
      <c r="E3" s="528">
        <v>44956</v>
      </c>
      <c r="F3" s="528">
        <v>44984</v>
      </c>
      <c r="G3" s="528">
        <v>45019</v>
      </c>
      <c r="H3" s="528">
        <v>45047</v>
      </c>
      <c r="I3" s="528">
        <v>45076</v>
      </c>
      <c r="J3" s="528">
        <v>45110</v>
      </c>
      <c r="K3" s="528">
        <v>45138</v>
      </c>
      <c r="L3" s="528">
        <v>45166</v>
      </c>
      <c r="M3" s="529">
        <v>45199</v>
      </c>
      <c r="N3" s="116" t="s">
        <v>133</v>
      </c>
      <c r="O3" s="117" t="s">
        <v>55</v>
      </c>
      <c r="P3" s="110" t="s">
        <v>134</v>
      </c>
    </row>
    <row r="4" spans="1:16" ht="13.2" customHeight="1">
      <c r="A4" s="7"/>
      <c r="B4" s="8"/>
      <c r="C4" s="9"/>
      <c r="D4" s="9"/>
      <c r="E4" s="9"/>
      <c r="F4" s="10"/>
      <c r="M4" s="2"/>
      <c r="N4" s="6"/>
      <c r="O4" s="5"/>
      <c r="P4" s="1"/>
    </row>
    <row r="5" spans="1:16" ht="12.75" customHeight="1">
      <c r="A5" s="45"/>
      <c r="B5" s="664" t="s">
        <v>41</v>
      </c>
      <c r="C5" s="665"/>
      <c r="D5" s="665"/>
      <c r="E5" s="665"/>
      <c r="F5" s="665"/>
      <c r="G5" s="665"/>
      <c r="H5" s="665"/>
      <c r="I5" s="665"/>
      <c r="J5" s="665"/>
      <c r="K5" s="665"/>
      <c r="L5" s="665"/>
      <c r="M5" s="666"/>
      <c r="N5" s="61"/>
      <c r="O5" s="62"/>
      <c r="P5" s="61"/>
    </row>
    <row r="6" spans="1:16" ht="13.2" customHeight="1">
      <c r="A6" s="45"/>
      <c r="B6" s="63"/>
      <c r="C6" s="64"/>
      <c r="D6" s="64"/>
      <c r="E6" s="64"/>
      <c r="F6" s="65"/>
      <c r="G6" s="64"/>
      <c r="H6" s="64"/>
      <c r="I6" s="64"/>
      <c r="J6" s="64"/>
      <c r="K6" s="64"/>
      <c r="L6" s="64"/>
      <c r="M6" s="66"/>
      <c r="N6" s="67"/>
      <c r="O6" s="68"/>
      <c r="P6" s="69"/>
    </row>
    <row r="7" spans="1:16" ht="15" customHeight="1">
      <c r="A7" s="45" t="s">
        <v>143</v>
      </c>
      <c r="B7" s="147">
        <v>7090</v>
      </c>
      <c r="C7" s="148">
        <v>0</v>
      </c>
      <c r="D7" s="148">
        <v>0</v>
      </c>
      <c r="E7" s="149">
        <v>0</v>
      </c>
      <c r="F7" s="149">
        <v>0</v>
      </c>
      <c r="G7" s="149">
        <f>N7-SUM(B7:F7)</f>
        <v>0</v>
      </c>
      <c r="H7" s="149"/>
      <c r="I7" s="149"/>
      <c r="J7" s="148"/>
      <c r="K7" s="68"/>
      <c r="L7" s="70"/>
      <c r="M7" s="524"/>
      <c r="N7" s="67">
        <v>7090</v>
      </c>
      <c r="O7" s="68">
        <v>7090</v>
      </c>
      <c r="P7" s="69">
        <f>N7/O7</f>
        <v>1</v>
      </c>
    </row>
    <row r="8" spans="1:16" ht="15" customHeight="1">
      <c r="A8" s="45" t="s">
        <v>119</v>
      </c>
      <c r="B8" s="147">
        <v>0</v>
      </c>
      <c r="C8" s="148">
        <v>228</v>
      </c>
      <c r="D8" s="148">
        <v>2569</v>
      </c>
      <c r="E8" s="149">
        <v>818</v>
      </c>
      <c r="F8" s="149">
        <v>476</v>
      </c>
      <c r="G8" s="149">
        <f>N8-SUM(B8:F8)</f>
        <v>1712</v>
      </c>
      <c r="H8" s="149"/>
      <c r="I8" s="149"/>
      <c r="J8" s="148"/>
      <c r="K8" s="68"/>
      <c r="L8" s="70"/>
      <c r="M8" s="71"/>
      <c r="N8" s="67">
        <v>5803</v>
      </c>
      <c r="O8" s="68">
        <v>10300</v>
      </c>
      <c r="P8" s="69">
        <f>N8/O8</f>
        <v>0.56339805825242717</v>
      </c>
    </row>
    <row r="9" spans="1:16" ht="18" customHeight="1">
      <c r="A9" s="51" t="s">
        <v>163</v>
      </c>
      <c r="B9" s="147"/>
      <c r="C9" s="148"/>
      <c r="D9" s="148"/>
      <c r="E9" s="149"/>
      <c r="F9" s="149"/>
      <c r="G9" s="149"/>
      <c r="H9" s="149"/>
      <c r="I9" s="149"/>
      <c r="J9" s="149"/>
      <c r="K9" s="68"/>
      <c r="L9" s="70"/>
      <c r="M9" s="71"/>
      <c r="N9" s="150"/>
      <c r="O9" s="151">
        <v>2954</v>
      </c>
      <c r="P9" s="152" t="s">
        <v>49</v>
      </c>
    </row>
    <row r="10" spans="1:16" ht="15" customHeight="1">
      <c r="A10" s="51"/>
      <c r="B10" s="147"/>
      <c r="C10" s="148"/>
      <c r="D10" s="148"/>
      <c r="E10" s="149"/>
      <c r="F10" s="149"/>
      <c r="G10" s="149"/>
      <c r="H10" s="149"/>
      <c r="I10" s="149"/>
      <c r="J10" s="149"/>
      <c r="K10" s="68"/>
      <c r="L10" s="70"/>
      <c r="M10" s="71"/>
      <c r="N10" s="150"/>
      <c r="O10" s="151"/>
      <c r="P10" s="152"/>
    </row>
    <row r="11" spans="1:16" ht="16.95" customHeight="1">
      <c r="A11" s="45" t="s">
        <v>164</v>
      </c>
      <c r="B11" s="147">
        <v>1596</v>
      </c>
      <c r="C11" s="148">
        <v>60</v>
      </c>
      <c r="D11" s="148">
        <v>0</v>
      </c>
      <c r="E11" s="149">
        <v>0</v>
      </c>
      <c r="F11" s="149">
        <v>0</v>
      </c>
      <c r="G11" s="149">
        <f t="shared" ref="G11:G12" si="0">N11-SUM(B11:F11)</f>
        <v>0</v>
      </c>
      <c r="H11" s="149"/>
      <c r="I11" s="149"/>
      <c r="J11" s="149"/>
      <c r="K11" s="68"/>
      <c r="L11" s="70"/>
      <c r="M11" s="71"/>
      <c r="N11" s="67">
        <v>1656</v>
      </c>
      <c r="O11" s="68">
        <v>1656</v>
      </c>
      <c r="P11" s="69">
        <f>N11/O11</f>
        <v>1</v>
      </c>
    </row>
    <row r="12" spans="1:16" ht="18" customHeight="1">
      <c r="A12" s="45" t="s">
        <v>165</v>
      </c>
      <c r="B12" s="147">
        <v>59973</v>
      </c>
      <c r="C12" s="148">
        <v>0</v>
      </c>
      <c r="D12" s="148">
        <v>0</v>
      </c>
      <c r="E12" s="149">
        <v>60000</v>
      </c>
      <c r="F12" s="149">
        <v>0</v>
      </c>
      <c r="G12" s="149">
        <f t="shared" si="0"/>
        <v>0</v>
      </c>
      <c r="H12" s="149"/>
      <c r="I12" s="149"/>
      <c r="J12" s="149"/>
      <c r="K12" s="68"/>
      <c r="L12" s="154"/>
      <c r="M12" s="72"/>
      <c r="N12" s="67">
        <v>119973</v>
      </c>
      <c r="O12" s="82">
        <v>200000</v>
      </c>
      <c r="P12" s="69">
        <f>N12/O12</f>
        <v>0.59986499999999998</v>
      </c>
    </row>
    <row r="13" spans="1:16" ht="10.95" customHeight="1">
      <c r="A13" s="39"/>
      <c r="B13" s="147"/>
      <c r="C13" s="148"/>
      <c r="D13" s="148"/>
      <c r="E13" s="153"/>
      <c r="F13" s="153"/>
      <c r="G13" s="153"/>
      <c r="H13" s="153"/>
      <c r="I13" s="153"/>
      <c r="J13" s="68"/>
      <c r="K13" s="68"/>
      <c r="L13" s="73"/>
      <c r="M13" s="72"/>
      <c r="N13" s="67"/>
      <c r="O13" s="155"/>
      <c r="P13" s="69"/>
    </row>
    <row r="14" spans="1:16" ht="13.65" customHeight="1">
      <c r="A14" s="156" t="s">
        <v>35</v>
      </c>
      <c r="B14" s="157">
        <f t="shared" ref="B14:G14" si="1">SUM(B7:B12)</f>
        <v>68659</v>
      </c>
      <c r="C14" s="278">
        <f t="shared" si="1"/>
        <v>288</v>
      </c>
      <c r="D14" s="278">
        <f t="shared" si="1"/>
        <v>2569</v>
      </c>
      <c r="E14" s="278">
        <f t="shared" si="1"/>
        <v>60818</v>
      </c>
      <c r="F14" s="278">
        <f t="shared" si="1"/>
        <v>476</v>
      </c>
      <c r="G14" s="278">
        <f t="shared" si="1"/>
        <v>1712</v>
      </c>
      <c r="H14" s="278"/>
      <c r="I14" s="278"/>
      <c r="J14" s="278"/>
      <c r="K14" s="278"/>
      <c r="L14" s="278"/>
      <c r="M14" s="278"/>
      <c r="N14" s="111">
        <f>SUM(N7:N12)</f>
        <v>134522</v>
      </c>
      <c r="O14" s="74">
        <f>SUM(O7:O13)</f>
        <v>222000</v>
      </c>
      <c r="P14" s="158">
        <f>N14/O14</f>
        <v>0.60595495495495499</v>
      </c>
    </row>
    <row r="15" spans="1:16" ht="15" customHeight="1">
      <c r="A15" s="25"/>
      <c r="B15" s="331"/>
      <c r="C15" s="331"/>
      <c r="D15" s="36"/>
      <c r="E15" s="332"/>
      <c r="F15" s="36"/>
      <c r="G15" s="25"/>
      <c r="H15" s="25"/>
      <c r="I15" s="25"/>
      <c r="J15" s="25"/>
      <c r="K15" s="25"/>
      <c r="L15" s="25"/>
      <c r="M15" s="25"/>
      <c r="N15" s="25"/>
      <c r="O15" s="36"/>
      <c r="P15" s="75"/>
    </row>
    <row r="16" spans="1:16" s="11" customFormat="1" ht="16.95" customHeight="1">
      <c r="A16" s="25" t="s">
        <v>140</v>
      </c>
      <c r="B16" s="25"/>
      <c r="C16" s="25"/>
      <c r="D16" s="25"/>
      <c r="E16" s="25"/>
      <c r="F16" s="40"/>
      <c r="G16" s="25"/>
      <c r="H16" s="25"/>
      <c r="I16" s="25"/>
      <c r="J16" s="25"/>
      <c r="K16" s="25"/>
      <c r="L16" s="25"/>
      <c r="M16" s="25"/>
      <c r="N16" s="25"/>
      <c r="O16" s="25"/>
      <c r="P16" s="25"/>
    </row>
    <row r="17" spans="1:18" s="11" customFormat="1" ht="13.2" customHeight="1">
      <c r="A17" s="134"/>
      <c r="B17" s="134"/>
      <c r="C17" s="134"/>
      <c r="D17" s="134"/>
      <c r="E17" s="134"/>
      <c r="F17" s="40"/>
      <c r="G17" s="25"/>
      <c r="H17" s="25"/>
      <c r="I17" s="25"/>
      <c r="J17" s="25"/>
      <c r="K17" s="25"/>
      <c r="L17" s="25"/>
      <c r="M17" s="25"/>
      <c r="N17" s="31"/>
      <c r="O17" s="25"/>
      <c r="P17" s="25"/>
    </row>
    <row r="18" spans="1:18" s="29" customFormat="1" ht="16.95" customHeight="1">
      <c r="A18" s="58" t="s">
        <v>117</v>
      </c>
      <c r="B18" s="58"/>
      <c r="C18" s="58"/>
      <c r="D18" s="58"/>
      <c r="E18" s="58"/>
      <c r="F18" s="58"/>
      <c r="G18" s="58"/>
      <c r="H18" s="58"/>
      <c r="I18" s="58"/>
      <c r="J18" s="58"/>
      <c r="K18" s="58"/>
      <c r="L18" s="58"/>
      <c r="M18" s="58"/>
      <c r="N18" s="58"/>
      <c r="O18" s="58"/>
      <c r="P18" s="58"/>
      <c r="R18" s="520"/>
    </row>
    <row r="19" spans="1:18" s="29" customFormat="1" ht="15.6" customHeight="1">
      <c r="A19" s="670" t="s">
        <v>288</v>
      </c>
      <c r="B19" s="670"/>
      <c r="C19" s="670"/>
      <c r="D19" s="670"/>
      <c r="E19" s="670"/>
      <c r="F19" s="670"/>
      <c r="G19" s="670"/>
      <c r="H19" s="670"/>
      <c r="I19" s="670"/>
      <c r="J19" s="670"/>
      <c r="K19" s="670"/>
      <c r="L19" s="670"/>
      <c r="M19" s="670"/>
      <c r="N19" s="670"/>
      <c r="O19" s="670"/>
      <c r="P19" s="670"/>
      <c r="R19" s="520"/>
    </row>
    <row r="20" spans="1:18" s="58" customFormat="1" ht="14.4" customHeight="1">
      <c r="A20" s="170" t="s">
        <v>171</v>
      </c>
      <c r="B20" s="76">
        <v>1656</v>
      </c>
      <c r="C20" s="532">
        <v>44837</v>
      </c>
      <c r="F20" s="77"/>
      <c r="H20" s="78"/>
      <c r="K20" s="77"/>
      <c r="O20" s="77"/>
      <c r="P20" s="77"/>
      <c r="R20" s="113"/>
    </row>
    <row r="21" spans="1:18" s="58" customFormat="1" ht="14.4" customHeight="1">
      <c r="A21" s="170" t="s">
        <v>47</v>
      </c>
      <c r="B21" s="76">
        <v>60000</v>
      </c>
      <c r="C21" s="532">
        <v>44845</v>
      </c>
      <c r="F21" s="77"/>
      <c r="H21" s="79"/>
      <c r="N21" s="77"/>
      <c r="O21" s="77"/>
      <c r="R21" s="113"/>
    </row>
    <row r="22" spans="1:18" s="58" customFormat="1" ht="14.4" customHeight="1">
      <c r="A22" s="170" t="s">
        <v>46</v>
      </c>
      <c r="B22" s="76">
        <v>60000</v>
      </c>
      <c r="C22" s="532">
        <v>44946</v>
      </c>
      <c r="F22" s="80"/>
      <c r="G22" s="603"/>
      <c r="H22" s="80"/>
      <c r="I22" s="80"/>
      <c r="J22" s="81"/>
      <c r="K22" s="81"/>
      <c r="L22" s="81"/>
      <c r="M22" s="81"/>
      <c r="N22" s="81"/>
      <c r="O22" s="503"/>
      <c r="P22" s="80"/>
      <c r="R22" s="113"/>
    </row>
    <row r="23" spans="1:18" s="58" customFormat="1" ht="14.4" customHeight="1">
      <c r="A23" s="170" t="s">
        <v>45</v>
      </c>
      <c r="B23" s="76">
        <v>40000</v>
      </c>
      <c r="C23" s="532">
        <v>45030</v>
      </c>
      <c r="F23" s="77"/>
      <c r="H23" s="78"/>
      <c r="R23" s="113"/>
    </row>
    <row r="24" spans="1:18" s="58" customFormat="1" ht="14.4" customHeight="1">
      <c r="A24" s="170" t="s">
        <v>48</v>
      </c>
      <c r="B24" s="76">
        <v>40000</v>
      </c>
      <c r="C24" s="532">
        <v>45121</v>
      </c>
      <c r="D24" s="328"/>
      <c r="F24" s="77"/>
      <c r="H24" s="78"/>
      <c r="L24" s="113"/>
      <c r="R24" s="113"/>
    </row>
  </sheetData>
  <mergeCells count="3">
    <mergeCell ref="B5:M5"/>
    <mergeCell ref="N2:P2"/>
    <mergeCell ref="A19:P19"/>
  </mergeCells>
  <phoneticPr fontId="44" type="noConversion"/>
  <pageMargins left="0.5" right="0.17" top="1" bottom="0.17" header="0.17" footer="0.17"/>
  <pageSetup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T52"/>
  <sheetViews>
    <sheetView showGridLines="0" zoomScaleNormal="100" zoomScaleSheetLayoutView="75" workbookViewId="0">
      <selection activeCell="L21" sqref="L21"/>
    </sheetView>
  </sheetViews>
  <sheetFormatPr defaultRowHeight="13.2"/>
  <cols>
    <col min="1" max="1" width="23.33203125" customWidth="1"/>
    <col min="2" max="3" width="10.33203125" customWidth="1"/>
    <col min="4" max="4" width="9.6640625" customWidth="1"/>
    <col min="5" max="5" width="10" customWidth="1"/>
    <col min="6" max="6" width="9.44140625" customWidth="1"/>
    <col min="7" max="7" width="8.44140625" customWidth="1"/>
    <col min="8" max="8" width="9.109375" customWidth="1"/>
    <col min="9" max="9" width="9.44140625" customWidth="1"/>
    <col min="10" max="10" width="8.33203125" customWidth="1"/>
    <col min="11" max="11" width="9.33203125" customWidth="1"/>
    <col min="12" max="12" width="8.88671875" customWidth="1"/>
    <col min="13" max="14" width="8.33203125" customWidth="1"/>
    <col min="15" max="15" width="9.109375" customWidth="1"/>
    <col min="16" max="16" width="9.33203125" customWidth="1"/>
    <col min="17" max="17" width="13.88671875" customWidth="1"/>
    <col min="18" max="18" width="9.6640625" customWidth="1"/>
    <col min="19" max="19" width="13.21875" customWidth="1"/>
    <col min="20" max="20" width="8.88671875" customWidth="1"/>
  </cols>
  <sheetData>
    <row r="1" spans="1:20" s="14" customFormat="1" ht="28.5" customHeight="1">
      <c r="A1" s="673" t="s">
        <v>277</v>
      </c>
      <c r="B1" s="673"/>
      <c r="C1" s="673"/>
      <c r="D1" s="673"/>
      <c r="E1" s="673"/>
      <c r="F1" s="673"/>
      <c r="G1" s="673"/>
      <c r="H1" s="673"/>
      <c r="I1" s="673"/>
      <c r="J1" s="673"/>
      <c r="K1" s="673"/>
      <c r="L1" s="673"/>
      <c r="M1" s="673"/>
      <c r="N1" s="673"/>
      <c r="O1" s="673"/>
      <c r="P1" s="673"/>
      <c r="Q1" s="674"/>
      <c r="R1" s="673"/>
      <c r="S1" s="674"/>
    </row>
    <row r="2" spans="1:20" ht="29.25" customHeight="1">
      <c r="A2" s="184"/>
      <c r="B2" s="185" t="s">
        <v>278</v>
      </c>
      <c r="C2" s="358" t="s">
        <v>226</v>
      </c>
      <c r="D2" s="59" t="s">
        <v>227</v>
      </c>
      <c r="E2" s="59" t="s">
        <v>228</v>
      </c>
      <c r="F2" s="671" t="s">
        <v>188</v>
      </c>
      <c r="G2" s="672"/>
      <c r="H2" s="59" t="s">
        <v>268</v>
      </c>
      <c r="I2" s="59" t="s">
        <v>260</v>
      </c>
      <c r="J2" s="59" t="s">
        <v>269</v>
      </c>
      <c r="K2" s="59" t="s">
        <v>270</v>
      </c>
      <c r="L2" s="59" t="s">
        <v>262</v>
      </c>
      <c r="M2" s="59" t="s">
        <v>271</v>
      </c>
      <c r="N2" s="59" t="s">
        <v>264</v>
      </c>
      <c r="O2" s="59" t="s">
        <v>265</v>
      </c>
      <c r="P2" s="60" t="s">
        <v>266</v>
      </c>
      <c r="Q2" s="675" t="s">
        <v>234</v>
      </c>
      <c r="R2" s="676"/>
      <c r="S2" s="85" t="s">
        <v>235</v>
      </c>
    </row>
    <row r="3" spans="1:20" s="11" customFormat="1" ht="34.200000000000003" customHeight="1">
      <c r="A3" s="218"/>
      <c r="B3" s="353" t="s">
        <v>94</v>
      </c>
      <c r="C3" s="526">
        <v>44865</v>
      </c>
      <c r="D3" s="526">
        <v>44893</v>
      </c>
      <c r="E3" s="526">
        <v>44926</v>
      </c>
      <c r="F3" s="354" t="s">
        <v>94</v>
      </c>
      <c r="G3" s="355" t="s">
        <v>55</v>
      </c>
      <c r="H3" s="526">
        <v>44956</v>
      </c>
      <c r="I3" s="526">
        <v>44984</v>
      </c>
      <c r="J3" s="526">
        <v>45019</v>
      </c>
      <c r="K3" s="526">
        <v>45047</v>
      </c>
      <c r="L3" s="526">
        <v>45076</v>
      </c>
      <c r="M3" s="526">
        <v>45110</v>
      </c>
      <c r="N3" s="526">
        <v>45138</v>
      </c>
      <c r="O3" s="526">
        <v>45166</v>
      </c>
      <c r="P3" s="526">
        <v>45199</v>
      </c>
      <c r="Q3" s="354" t="s">
        <v>279</v>
      </c>
      <c r="R3" s="354" t="s">
        <v>55</v>
      </c>
      <c r="S3" s="354" t="s">
        <v>258</v>
      </c>
    </row>
    <row r="4" spans="1:20" ht="13.95" customHeight="1">
      <c r="A4" s="186"/>
      <c r="B4" s="677" t="s">
        <v>38</v>
      </c>
      <c r="C4" s="678"/>
      <c r="D4" s="678"/>
      <c r="E4" s="678"/>
      <c r="F4" s="678"/>
      <c r="G4" s="678"/>
      <c r="H4" s="678"/>
      <c r="I4" s="678"/>
      <c r="J4" s="678"/>
      <c r="K4" s="678"/>
      <c r="L4" s="678"/>
      <c r="M4" s="678"/>
      <c r="N4" s="678"/>
      <c r="O4" s="678"/>
      <c r="P4" s="678"/>
      <c r="Q4" s="678"/>
      <c r="R4" s="678"/>
      <c r="S4" s="679"/>
    </row>
    <row r="5" spans="1:20" ht="12.75" customHeight="1">
      <c r="A5" s="187"/>
      <c r="B5" s="187"/>
      <c r="C5" s="188"/>
      <c r="D5" s="188"/>
      <c r="E5" s="188"/>
      <c r="F5" s="189"/>
      <c r="G5" s="189"/>
      <c r="H5" s="188"/>
      <c r="I5" s="188"/>
      <c r="J5" s="188"/>
      <c r="K5" s="188"/>
      <c r="L5" s="188"/>
      <c r="M5" s="188"/>
      <c r="N5" s="188"/>
      <c r="O5" s="188"/>
      <c r="P5" s="188"/>
      <c r="Q5" s="189"/>
      <c r="R5" s="189"/>
      <c r="S5" s="190"/>
    </row>
    <row r="6" spans="1:20" ht="13.65" customHeight="1">
      <c r="A6" s="95" t="s">
        <v>54</v>
      </c>
      <c r="B6" s="191">
        <f t="shared" ref="B6:F6" si="0">SUM(B7:B13)</f>
        <v>142830</v>
      </c>
      <c r="C6" s="192">
        <f>SUM(C7:C13)</f>
        <v>1862</v>
      </c>
      <c r="D6" s="207">
        <f>SUM(D7:D13)</f>
        <v>528</v>
      </c>
      <c r="E6" s="207">
        <f>SUM(E7:E13)</f>
        <v>0</v>
      </c>
      <c r="F6" s="193">
        <f t="shared" si="0"/>
        <v>145220</v>
      </c>
      <c r="G6" s="193">
        <f>SUM(G7:G13)</f>
        <v>145220</v>
      </c>
      <c r="H6" s="194">
        <f>SUM(H7:H13)</f>
        <v>10215</v>
      </c>
      <c r="I6" s="195">
        <f>SUM(I7:I13)</f>
        <v>38355</v>
      </c>
      <c r="J6" s="195">
        <f t="shared" ref="J6" si="1">SUM(J7:J13)</f>
        <v>38550</v>
      </c>
      <c r="K6" s="195"/>
      <c r="L6" s="195"/>
      <c r="M6" s="195"/>
      <c r="N6" s="195"/>
      <c r="O6" s="195"/>
      <c r="P6" s="195"/>
      <c r="Q6" s="193">
        <f>SUM(Q7:Q13)</f>
        <v>87120</v>
      </c>
      <c r="R6" s="193">
        <f>SUM(R7:R13)</f>
        <v>147660</v>
      </c>
      <c r="S6" s="191">
        <f>SUM(S7:S13)</f>
        <v>89510</v>
      </c>
    </row>
    <row r="7" spans="1:20" ht="15" customHeight="1">
      <c r="A7" s="275" t="s">
        <v>6</v>
      </c>
      <c r="B7" s="196">
        <v>14520</v>
      </c>
      <c r="C7" s="197">
        <v>0</v>
      </c>
      <c r="D7" s="113">
        <v>0</v>
      </c>
      <c r="E7" s="113">
        <f>F7-SUM(B7:D7)</f>
        <v>0</v>
      </c>
      <c r="F7" s="104">
        <v>14520</v>
      </c>
      <c r="G7" s="201">
        <v>14520</v>
      </c>
      <c r="H7" s="211">
        <v>220</v>
      </c>
      <c r="I7" s="199">
        <v>134</v>
      </c>
      <c r="J7" s="199">
        <f>Q7-H7-I7</f>
        <v>600</v>
      </c>
      <c r="K7" s="199"/>
      <c r="L7" s="198"/>
      <c r="M7" s="198"/>
      <c r="N7" s="198"/>
      <c r="O7" s="198"/>
      <c r="P7" s="200"/>
      <c r="Q7" s="201">
        <v>954</v>
      </c>
      <c r="R7" s="533">
        <v>14740</v>
      </c>
      <c r="S7" s="201">
        <f t="shared" ref="S7:S15" si="2">C7+D7+E7+SUM(H7:P7)</f>
        <v>954</v>
      </c>
    </row>
    <row r="8" spans="1:20" ht="15" customHeight="1">
      <c r="A8" s="275" t="s">
        <v>51</v>
      </c>
      <c r="B8" s="196">
        <v>1312</v>
      </c>
      <c r="C8" s="197">
        <v>244</v>
      </c>
      <c r="D8" s="113">
        <v>444</v>
      </c>
      <c r="E8" s="113">
        <f t="shared" ref="E8:E15" si="3">F8-SUM(B8:D8)</f>
        <v>0</v>
      </c>
      <c r="F8" s="104">
        <v>2000</v>
      </c>
      <c r="G8" s="201">
        <v>2000</v>
      </c>
      <c r="H8" s="211">
        <v>21</v>
      </c>
      <c r="I8" s="199">
        <v>498</v>
      </c>
      <c r="J8" s="199">
        <f t="shared" ref="J8:J15" si="4">Q8-H8-I8</f>
        <v>1234</v>
      </c>
      <c r="K8" s="199"/>
      <c r="L8" s="198"/>
      <c r="M8" s="198"/>
      <c r="N8" s="198"/>
      <c r="O8" s="198"/>
      <c r="P8" s="200"/>
      <c r="Q8" s="201">
        <v>1753</v>
      </c>
      <c r="R8" s="533">
        <v>2000</v>
      </c>
      <c r="S8" s="201">
        <f t="shared" si="2"/>
        <v>2441</v>
      </c>
    </row>
    <row r="9" spans="1:20" ht="15" customHeight="1">
      <c r="A9" s="275" t="s">
        <v>187</v>
      </c>
      <c r="B9" s="196">
        <v>0</v>
      </c>
      <c r="C9" s="197">
        <v>0</v>
      </c>
      <c r="D9" s="113">
        <v>0</v>
      </c>
      <c r="E9" s="113">
        <f t="shared" si="3"/>
        <v>0</v>
      </c>
      <c r="F9" s="104">
        <v>0</v>
      </c>
      <c r="G9" s="201">
        <v>0</v>
      </c>
      <c r="H9" s="211">
        <v>0</v>
      </c>
      <c r="I9" s="199">
        <v>0</v>
      </c>
      <c r="J9" s="199">
        <f t="shared" si="4"/>
        <v>0</v>
      </c>
      <c r="K9" s="199"/>
      <c r="L9" s="198"/>
      <c r="M9" s="198"/>
      <c r="N9" s="198"/>
      <c r="O9" s="198"/>
      <c r="P9" s="200"/>
      <c r="Q9" s="201">
        <v>0</v>
      </c>
      <c r="R9" s="534">
        <v>0</v>
      </c>
      <c r="S9" s="201">
        <f t="shared" si="2"/>
        <v>0</v>
      </c>
    </row>
    <row r="10" spans="1:20" ht="15" customHeight="1">
      <c r="A10" s="275" t="s">
        <v>10</v>
      </c>
      <c r="B10" s="196">
        <v>37400</v>
      </c>
      <c r="C10" s="197">
        <v>0</v>
      </c>
      <c r="D10" s="113">
        <v>0</v>
      </c>
      <c r="E10" s="113">
        <f t="shared" si="3"/>
        <v>0</v>
      </c>
      <c r="F10" s="104">
        <v>37400</v>
      </c>
      <c r="G10" s="201">
        <v>37400</v>
      </c>
      <c r="H10" s="211">
        <v>6390</v>
      </c>
      <c r="I10" s="199">
        <v>9901</v>
      </c>
      <c r="J10" s="199">
        <f t="shared" si="4"/>
        <v>16518</v>
      </c>
      <c r="K10" s="199"/>
      <c r="L10" s="198"/>
      <c r="M10" s="198"/>
      <c r="N10" s="198"/>
      <c r="O10" s="198"/>
      <c r="P10" s="200"/>
      <c r="Q10" s="201">
        <v>32809</v>
      </c>
      <c r="R10" s="533">
        <v>38080</v>
      </c>
      <c r="S10" s="201">
        <f t="shared" si="2"/>
        <v>32809</v>
      </c>
    </row>
    <row r="11" spans="1:20" ht="15" customHeight="1">
      <c r="A11" s="275" t="s">
        <v>159</v>
      </c>
      <c r="B11" s="196">
        <v>51010</v>
      </c>
      <c r="C11" s="197">
        <v>690</v>
      </c>
      <c r="D11" s="113">
        <v>0</v>
      </c>
      <c r="E11" s="113">
        <f t="shared" si="3"/>
        <v>0</v>
      </c>
      <c r="F11" s="104">
        <v>51700</v>
      </c>
      <c r="G11" s="201">
        <v>51700</v>
      </c>
      <c r="H11" s="211">
        <v>3084</v>
      </c>
      <c r="I11" s="199">
        <v>6236</v>
      </c>
      <c r="J11" s="199">
        <f t="shared" si="4"/>
        <v>18207</v>
      </c>
      <c r="K11" s="199"/>
      <c r="L11" s="198"/>
      <c r="M11" s="198"/>
      <c r="N11" s="198"/>
      <c r="O11" s="198"/>
      <c r="P11" s="200"/>
      <c r="Q11" s="201">
        <v>27527</v>
      </c>
      <c r="R11" s="533">
        <v>52640</v>
      </c>
      <c r="S11" s="201">
        <f t="shared" si="2"/>
        <v>28217</v>
      </c>
      <c r="T11" s="32"/>
    </row>
    <row r="12" spans="1:20" ht="15" customHeight="1">
      <c r="A12" s="275" t="s">
        <v>16</v>
      </c>
      <c r="B12" s="196">
        <v>9548</v>
      </c>
      <c r="C12" s="197">
        <v>928</v>
      </c>
      <c r="D12" s="113">
        <v>84</v>
      </c>
      <c r="E12" s="113">
        <f t="shared" si="3"/>
        <v>0</v>
      </c>
      <c r="F12" s="104">
        <v>10560</v>
      </c>
      <c r="G12" s="201">
        <v>10560</v>
      </c>
      <c r="H12" s="211">
        <v>0</v>
      </c>
      <c r="I12" s="199">
        <v>10</v>
      </c>
      <c r="J12" s="199">
        <f t="shared" si="4"/>
        <v>940</v>
      </c>
      <c r="K12" s="199"/>
      <c r="L12" s="198"/>
      <c r="M12" s="198"/>
      <c r="N12" s="198"/>
      <c r="O12" s="198"/>
      <c r="P12" s="200"/>
      <c r="Q12" s="201">
        <v>950</v>
      </c>
      <c r="R12" s="533">
        <v>10720</v>
      </c>
      <c r="S12" s="201">
        <f t="shared" si="2"/>
        <v>1962</v>
      </c>
    </row>
    <row r="13" spans="1:20" ht="15" customHeight="1">
      <c r="A13" s="275" t="s">
        <v>23</v>
      </c>
      <c r="B13" s="196">
        <v>29040</v>
      </c>
      <c r="C13" s="197">
        <v>0</v>
      </c>
      <c r="D13" s="113">
        <v>0</v>
      </c>
      <c r="E13" s="113">
        <f t="shared" si="3"/>
        <v>0</v>
      </c>
      <c r="F13" s="104">
        <v>29040</v>
      </c>
      <c r="G13" s="201">
        <v>29040</v>
      </c>
      <c r="H13" s="211">
        <v>500</v>
      </c>
      <c r="I13" s="199">
        <v>21576</v>
      </c>
      <c r="J13" s="199">
        <f t="shared" si="4"/>
        <v>1051</v>
      </c>
      <c r="K13" s="199"/>
      <c r="L13" s="198"/>
      <c r="M13" s="198"/>
      <c r="N13" s="198"/>
      <c r="O13" s="198"/>
      <c r="P13" s="200"/>
      <c r="Q13" s="201">
        <v>23127</v>
      </c>
      <c r="R13" s="533">
        <v>29480</v>
      </c>
      <c r="S13" s="201">
        <f t="shared" si="2"/>
        <v>23127</v>
      </c>
    </row>
    <row r="14" spans="1:20" ht="12.15" customHeight="1">
      <c r="A14" s="202"/>
      <c r="B14" s="201"/>
      <c r="C14" s="197"/>
      <c r="D14" s="113"/>
      <c r="E14" s="113"/>
      <c r="F14" s="104"/>
      <c r="G14" s="201"/>
      <c r="H14" s="198"/>
      <c r="I14" s="199"/>
      <c r="J14" s="199"/>
      <c r="K14" s="199"/>
      <c r="L14" s="198"/>
      <c r="M14" s="198"/>
      <c r="N14" s="198"/>
      <c r="O14" s="198"/>
      <c r="P14" s="200"/>
      <c r="Q14" s="201"/>
      <c r="R14" s="201"/>
      <c r="S14" s="201"/>
    </row>
    <row r="15" spans="1:20" ht="15" customHeight="1">
      <c r="A15" s="95" t="s">
        <v>4</v>
      </c>
      <c r="B15" s="203">
        <v>34469</v>
      </c>
      <c r="C15" s="204">
        <v>9595</v>
      </c>
      <c r="D15" s="205">
        <v>4046</v>
      </c>
      <c r="E15" s="205">
        <f t="shared" si="3"/>
        <v>4379</v>
      </c>
      <c r="F15" s="206">
        <v>52489</v>
      </c>
      <c r="G15" s="368">
        <v>57500</v>
      </c>
      <c r="H15" s="195">
        <v>427</v>
      </c>
      <c r="I15" s="207">
        <v>1450</v>
      </c>
      <c r="J15" s="207">
        <f t="shared" si="4"/>
        <v>4089</v>
      </c>
      <c r="K15" s="207"/>
      <c r="L15" s="195"/>
      <c r="M15" s="195"/>
      <c r="N15" s="195"/>
      <c r="O15" s="195"/>
      <c r="P15" s="208"/>
      <c r="Q15" s="203">
        <v>5966</v>
      </c>
      <c r="R15" s="368">
        <v>58250</v>
      </c>
      <c r="S15" s="203">
        <f t="shared" si="2"/>
        <v>23986</v>
      </c>
      <c r="T15" s="32"/>
    </row>
    <row r="16" spans="1:20" ht="12.15" customHeight="1">
      <c r="A16" s="209"/>
      <c r="B16" s="210"/>
      <c r="C16" s="585"/>
      <c r="D16" s="113"/>
      <c r="E16" s="113"/>
      <c r="F16" s="104"/>
      <c r="G16" s="210"/>
      <c r="H16" s="195"/>
      <c r="I16" s="199"/>
      <c r="J16" s="199"/>
      <c r="K16" s="199"/>
      <c r="L16" s="198"/>
      <c r="M16" s="198"/>
      <c r="N16" s="198"/>
      <c r="O16" s="198"/>
      <c r="P16" s="198"/>
      <c r="Q16" s="210"/>
      <c r="R16" s="210"/>
      <c r="S16" s="201"/>
    </row>
    <row r="17" spans="1:19" ht="13.65" customHeight="1">
      <c r="A17" s="209" t="s">
        <v>52</v>
      </c>
      <c r="B17" s="193">
        <f t="shared" ref="B17:G17" si="5">SUM(B18:B20)</f>
        <v>4500</v>
      </c>
      <c r="C17" s="413">
        <f t="shared" si="5"/>
        <v>250</v>
      </c>
      <c r="D17" s="413">
        <f t="shared" si="5"/>
        <v>250</v>
      </c>
      <c r="E17" s="413">
        <f t="shared" si="5"/>
        <v>0</v>
      </c>
      <c r="F17" s="193">
        <f t="shared" si="5"/>
        <v>5000</v>
      </c>
      <c r="G17" s="206">
        <f t="shared" si="5"/>
        <v>7100</v>
      </c>
      <c r="H17" s="195">
        <f>SUM(H18:H20)</f>
        <v>0</v>
      </c>
      <c r="I17" s="195">
        <f>SUM(I18:I20)</f>
        <v>0</v>
      </c>
      <c r="J17" s="195">
        <f t="shared" ref="J17" si="6">SUM(J18:J20)</f>
        <v>0</v>
      </c>
      <c r="K17" s="195"/>
      <c r="L17" s="195"/>
      <c r="M17" s="195"/>
      <c r="N17" s="195"/>
      <c r="O17" s="195"/>
      <c r="P17" s="195"/>
      <c r="Q17" s="206">
        <f>SUM(Q18:Q20)</f>
        <v>0</v>
      </c>
      <c r="R17" s="206">
        <f>SUM(R18:R20)</f>
        <v>7660</v>
      </c>
      <c r="S17" s="193">
        <f>SUM(S18:S20)</f>
        <v>500</v>
      </c>
    </row>
    <row r="18" spans="1:19" ht="15" customHeight="1">
      <c r="A18" s="275" t="s">
        <v>300</v>
      </c>
      <c r="B18" s="210">
        <v>0</v>
      </c>
      <c r="C18" s="585">
        <v>0</v>
      </c>
      <c r="D18" s="113">
        <v>0</v>
      </c>
      <c r="E18" s="113">
        <f t="shared" ref="E18:E20" si="7">F18-SUM(B18:D18)</f>
        <v>0</v>
      </c>
      <c r="F18" s="211">
        <v>0</v>
      </c>
      <c r="G18" s="369">
        <v>0</v>
      </c>
      <c r="H18" s="198">
        <v>0</v>
      </c>
      <c r="I18" s="199">
        <v>0</v>
      </c>
      <c r="J18" s="199">
        <f t="shared" ref="J18:J20" si="8">Q18-H18-I18</f>
        <v>0</v>
      </c>
      <c r="K18" s="198"/>
      <c r="L18" s="198"/>
      <c r="M18" s="198"/>
      <c r="N18" s="198"/>
      <c r="O18" s="198"/>
      <c r="P18" s="198"/>
      <c r="Q18" s="210">
        <v>0</v>
      </c>
      <c r="R18" s="369">
        <v>560</v>
      </c>
      <c r="S18" s="201">
        <f>C18+D18+E18+SUM(H18:P18)</f>
        <v>0</v>
      </c>
    </row>
    <row r="19" spans="1:19" ht="15" customHeight="1">
      <c r="A19" s="209" t="s">
        <v>66</v>
      </c>
      <c r="B19" s="210">
        <v>4500</v>
      </c>
      <c r="C19" s="585">
        <v>0</v>
      </c>
      <c r="D19" s="113">
        <v>0</v>
      </c>
      <c r="E19" s="113">
        <f t="shared" si="7"/>
        <v>0</v>
      </c>
      <c r="F19" s="211">
        <v>4500</v>
      </c>
      <c r="G19" s="369">
        <v>6600</v>
      </c>
      <c r="H19" s="198">
        <v>0</v>
      </c>
      <c r="I19" s="199">
        <v>0</v>
      </c>
      <c r="J19" s="199">
        <f t="shared" si="8"/>
        <v>0</v>
      </c>
      <c r="K19" s="198"/>
      <c r="L19" s="198"/>
      <c r="M19" s="76"/>
      <c r="N19" s="198"/>
      <c r="O19" s="198"/>
      <c r="P19" s="198"/>
      <c r="Q19" s="210">
        <v>0</v>
      </c>
      <c r="R19" s="369">
        <v>6600</v>
      </c>
      <c r="S19" s="201">
        <f>C19+D19+E19+SUM(H19:P19)</f>
        <v>0</v>
      </c>
    </row>
    <row r="20" spans="1:19" ht="15" customHeight="1">
      <c r="A20" s="209" t="s">
        <v>67</v>
      </c>
      <c r="B20" s="210">
        <v>0</v>
      </c>
      <c r="C20" s="585">
        <v>250</v>
      </c>
      <c r="D20" s="113">
        <v>250</v>
      </c>
      <c r="E20" s="113">
        <f t="shared" si="7"/>
        <v>0</v>
      </c>
      <c r="F20" s="211">
        <v>500</v>
      </c>
      <c r="G20" s="369">
        <v>500</v>
      </c>
      <c r="H20" s="198">
        <v>0</v>
      </c>
      <c r="I20" s="199">
        <v>0</v>
      </c>
      <c r="J20" s="199">
        <f t="shared" si="8"/>
        <v>0</v>
      </c>
      <c r="K20" s="198"/>
      <c r="L20" s="198"/>
      <c r="M20" s="198"/>
      <c r="N20" s="198"/>
      <c r="O20" s="198"/>
      <c r="P20" s="198"/>
      <c r="Q20" s="210">
        <v>0</v>
      </c>
      <c r="R20" s="369">
        <v>500</v>
      </c>
      <c r="S20" s="201">
        <f>C20+D20+E20+SUM(H20:P20)</f>
        <v>500</v>
      </c>
    </row>
    <row r="21" spans="1:19" ht="11.4" customHeight="1">
      <c r="A21" s="95"/>
      <c r="B21" s="210"/>
      <c r="C21" s="585"/>
      <c r="D21" s="113"/>
      <c r="E21" s="113"/>
      <c r="F21" s="210"/>
      <c r="G21" s="210"/>
      <c r="H21" s="195"/>
      <c r="I21" s="199"/>
      <c r="J21" s="199"/>
      <c r="K21" s="198"/>
      <c r="L21" s="198"/>
      <c r="M21" s="198"/>
      <c r="N21" s="198"/>
      <c r="O21" s="198"/>
      <c r="P21" s="198"/>
      <c r="Q21" s="210"/>
      <c r="R21" s="210"/>
      <c r="S21" s="201"/>
    </row>
    <row r="22" spans="1:19" ht="13.65" customHeight="1">
      <c r="A22" s="94" t="s">
        <v>53</v>
      </c>
      <c r="B22" s="193">
        <v>0</v>
      </c>
      <c r="C22" s="413">
        <v>0</v>
      </c>
      <c r="D22" s="413">
        <v>0</v>
      </c>
      <c r="E22" s="205"/>
      <c r="F22" s="193">
        <v>0</v>
      </c>
      <c r="G22" s="193">
        <f>SUM(G23:G24)</f>
        <v>2000</v>
      </c>
      <c r="H22" s="195">
        <f>SUM(H23:H24)</f>
        <v>0</v>
      </c>
      <c r="I22" s="195">
        <f>SUM(I23:I24)</f>
        <v>0</v>
      </c>
      <c r="J22" s="195">
        <f t="shared" ref="J22" si="9">SUM(J23:J24)</f>
        <v>0</v>
      </c>
      <c r="K22" s="195"/>
      <c r="L22" s="195"/>
      <c r="M22" s="195"/>
      <c r="N22" s="195"/>
      <c r="O22" s="195"/>
      <c r="P22" s="195"/>
      <c r="Q22" s="193">
        <f>SUM(Q23:Q24)</f>
        <v>0</v>
      </c>
      <c r="R22" s="193">
        <f>SUM(R23:R24)</f>
        <v>2000</v>
      </c>
      <c r="S22" s="193">
        <f>SUM(S23:S24)</f>
        <v>0</v>
      </c>
    </row>
    <row r="23" spans="1:19" ht="16.95" customHeight="1">
      <c r="A23" s="275" t="s">
        <v>182</v>
      </c>
      <c r="B23" s="210">
        <v>0</v>
      </c>
      <c r="C23" s="585">
        <v>0</v>
      </c>
      <c r="D23" s="113">
        <v>0</v>
      </c>
      <c r="E23" s="113">
        <f t="shared" ref="E23:E24" si="10">F23-SUM(B23:D23)</f>
        <v>0</v>
      </c>
      <c r="F23" s="210">
        <v>0</v>
      </c>
      <c r="G23" s="210">
        <v>0</v>
      </c>
      <c r="H23" s="198">
        <v>0</v>
      </c>
      <c r="I23" s="199">
        <f t="shared" ref="I23:I24" si="11">Q23-H23</f>
        <v>0</v>
      </c>
      <c r="J23" s="199">
        <f t="shared" ref="J23:J24" si="12">Q23-H23-I23</f>
        <v>0</v>
      </c>
      <c r="K23" s="198"/>
      <c r="L23" s="198"/>
      <c r="M23" s="198"/>
      <c r="N23" s="198"/>
      <c r="O23" s="198"/>
      <c r="P23" s="198"/>
      <c r="Q23" s="210">
        <v>0</v>
      </c>
      <c r="R23" s="210">
        <v>0</v>
      </c>
      <c r="S23" s="201">
        <f>C23+D23+E23+SUM(H23:P23)</f>
        <v>0</v>
      </c>
    </row>
    <row r="24" spans="1:19" ht="13.65" customHeight="1">
      <c r="A24" s="275" t="s">
        <v>50</v>
      </c>
      <c r="B24" s="201">
        <v>0</v>
      </c>
      <c r="C24" s="585">
        <v>0</v>
      </c>
      <c r="D24" s="113">
        <v>0</v>
      </c>
      <c r="E24" s="113">
        <f t="shared" si="10"/>
        <v>0</v>
      </c>
      <c r="F24" s="201">
        <v>0</v>
      </c>
      <c r="G24" s="201">
        <v>2000</v>
      </c>
      <c r="H24" s="198">
        <v>0</v>
      </c>
      <c r="I24" s="199">
        <f t="shared" si="11"/>
        <v>0</v>
      </c>
      <c r="J24" s="199">
        <f t="shared" si="12"/>
        <v>0</v>
      </c>
      <c r="K24" s="198"/>
      <c r="L24" s="198"/>
      <c r="M24" s="198"/>
      <c r="N24" s="198"/>
      <c r="O24" s="198"/>
      <c r="P24" s="200"/>
      <c r="Q24" s="201">
        <v>0</v>
      </c>
      <c r="R24" s="201">
        <v>2000</v>
      </c>
      <c r="S24" s="201">
        <f>C24+D24+E24+SUM(H24:P24)</f>
        <v>0</v>
      </c>
    </row>
    <row r="25" spans="1:19" ht="13.65" customHeight="1">
      <c r="A25" s="95"/>
      <c r="B25" s="201"/>
      <c r="C25" s="585"/>
      <c r="D25" s="113"/>
      <c r="E25" s="113"/>
      <c r="F25" s="201"/>
      <c r="G25" s="201"/>
      <c r="H25" s="195"/>
      <c r="I25" s="199"/>
      <c r="J25" s="199"/>
      <c r="K25" s="198"/>
      <c r="L25" s="198"/>
      <c r="M25" s="198"/>
      <c r="N25" s="198"/>
      <c r="O25" s="198"/>
      <c r="P25" s="200"/>
      <c r="Q25" s="201"/>
      <c r="R25" s="201"/>
      <c r="S25" s="201"/>
    </row>
    <row r="26" spans="1:19" ht="13.65" customHeight="1">
      <c r="A26" s="95" t="s">
        <v>183</v>
      </c>
      <c r="B26" s="203">
        <f t="shared" ref="B26:I26" si="13">SUM(B27:B28)</f>
        <v>5786</v>
      </c>
      <c r="C26" s="413">
        <f t="shared" si="13"/>
        <v>1578</v>
      </c>
      <c r="D26" s="413">
        <f t="shared" si="13"/>
        <v>2113</v>
      </c>
      <c r="E26" s="413">
        <f t="shared" si="13"/>
        <v>0</v>
      </c>
      <c r="F26" s="203">
        <f t="shared" si="13"/>
        <v>9477</v>
      </c>
      <c r="G26" s="193">
        <f t="shared" si="13"/>
        <v>9600</v>
      </c>
      <c r="H26" s="195">
        <f t="shared" si="13"/>
        <v>0</v>
      </c>
      <c r="I26" s="195">
        <f t="shared" si="13"/>
        <v>0</v>
      </c>
      <c r="J26" s="199">
        <f>Q27-H27-I27</f>
        <v>0</v>
      </c>
      <c r="K26" s="195"/>
      <c r="L26" s="195"/>
      <c r="M26" s="195"/>
      <c r="N26" s="195"/>
      <c r="O26" s="195"/>
      <c r="P26" s="195"/>
      <c r="Q26" s="193">
        <f>SUM(Q27:Q28)</f>
        <v>0</v>
      </c>
      <c r="R26" s="193">
        <f>SUM(R27:R28)</f>
        <v>9600</v>
      </c>
      <c r="S26" s="203">
        <f>SUM(S27:S28)</f>
        <v>3691</v>
      </c>
    </row>
    <row r="27" spans="1:19" ht="13.65" customHeight="1">
      <c r="A27" s="274" t="s">
        <v>184</v>
      </c>
      <c r="B27" s="201">
        <v>5786</v>
      </c>
      <c r="C27" s="197">
        <v>1578</v>
      </c>
      <c r="D27" s="113">
        <v>2113</v>
      </c>
      <c r="E27" s="113">
        <f t="shared" ref="E27" si="14">F27-SUM(B27:D27)</f>
        <v>0</v>
      </c>
      <c r="F27" s="201">
        <v>9477</v>
      </c>
      <c r="G27" s="201">
        <v>9600</v>
      </c>
      <c r="H27" s="198">
        <v>0</v>
      </c>
      <c r="I27" s="199">
        <f t="shared" ref="I27" si="15">Q27-H27</f>
        <v>0</v>
      </c>
      <c r="J27" s="32">
        <f>Q27-H27-I27</f>
        <v>0</v>
      </c>
      <c r="K27" s="198"/>
      <c r="L27" s="198"/>
      <c r="M27" s="198"/>
      <c r="N27" s="198"/>
      <c r="O27" s="198"/>
      <c r="P27" s="200"/>
      <c r="Q27" s="201">
        <v>0</v>
      </c>
      <c r="R27" s="201">
        <v>9600</v>
      </c>
      <c r="S27" s="201">
        <f>C27+D27+E27+SUM(H27:P27)</f>
        <v>3691</v>
      </c>
    </row>
    <row r="28" spans="1:19" ht="13.65" customHeight="1">
      <c r="A28" s="275" t="s">
        <v>185</v>
      </c>
      <c r="B28" s="201"/>
      <c r="C28" s="197"/>
      <c r="D28" s="113"/>
      <c r="E28" s="113"/>
      <c r="F28" s="104"/>
      <c r="G28" s="201"/>
      <c r="H28" s="198"/>
      <c r="I28" s="199"/>
      <c r="J28" s="199"/>
      <c r="K28" s="198"/>
      <c r="L28" s="198"/>
      <c r="M28" s="198"/>
      <c r="N28" s="198"/>
      <c r="O28" s="113"/>
      <c r="P28" s="200"/>
      <c r="Q28" s="201"/>
      <c r="R28" s="201"/>
      <c r="S28" s="201"/>
    </row>
    <row r="29" spans="1:19" ht="13.65" customHeight="1">
      <c r="A29" s="276"/>
      <c r="B29" s="196"/>
      <c r="C29" s="197"/>
      <c r="D29" s="113"/>
      <c r="E29" s="113"/>
      <c r="F29" s="104"/>
      <c r="G29" s="210"/>
      <c r="H29" s="198"/>
      <c r="I29" s="199"/>
      <c r="J29" s="198"/>
      <c r="K29" s="198"/>
      <c r="L29" s="198"/>
      <c r="M29" s="198"/>
      <c r="N29" s="198"/>
      <c r="O29" s="113"/>
      <c r="P29" s="200"/>
      <c r="Q29" s="201"/>
      <c r="R29" s="201"/>
      <c r="S29" s="201"/>
    </row>
    <row r="30" spans="1:19" s="11" customFormat="1" ht="15" customHeight="1">
      <c r="A30" s="212" t="s">
        <v>72</v>
      </c>
      <c r="B30" s="213">
        <f t="shared" ref="B30:J30" si="16">B6+B15+B17+B22+B26</f>
        <v>187585</v>
      </c>
      <c r="C30" s="213">
        <f t="shared" si="16"/>
        <v>13285</v>
      </c>
      <c r="D30" s="279">
        <f t="shared" si="16"/>
        <v>6937</v>
      </c>
      <c r="E30" s="279">
        <f t="shared" si="16"/>
        <v>4379</v>
      </c>
      <c r="F30" s="214">
        <f t="shared" si="16"/>
        <v>212186</v>
      </c>
      <c r="G30" s="214">
        <f t="shared" si="16"/>
        <v>221420</v>
      </c>
      <c r="H30" s="215">
        <f t="shared" si="16"/>
        <v>10642</v>
      </c>
      <c r="I30" s="216">
        <f t="shared" si="16"/>
        <v>39805</v>
      </c>
      <c r="J30" s="216">
        <f t="shared" si="16"/>
        <v>42639</v>
      </c>
      <c r="K30" s="216"/>
      <c r="L30" s="216"/>
      <c r="M30" s="216"/>
      <c r="N30" s="216"/>
      <c r="O30" s="216"/>
      <c r="P30" s="216"/>
      <c r="Q30" s="214">
        <f t="shared" ref="Q30:R30" si="17">Q6+Q15+Q17+Q22+Q26</f>
        <v>93086</v>
      </c>
      <c r="R30" s="214">
        <f t="shared" si="17"/>
        <v>225170</v>
      </c>
      <c r="S30" s="214">
        <f>S6+S15+S17+S22+S26</f>
        <v>117687</v>
      </c>
    </row>
    <row r="31" spans="1:19" ht="10.199999999999999" customHeight="1">
      <c r="A31" s="41"/>
      <c r="B31" s="46"/>
      <c r="C31" s="42"/>
      <c r="D31" s="40"/>
      <c r="E31" s="40"/>
      <c r="F31" s="40"/>
      <c r="G31" s="40"/>
      <c r="H31" s="38"/>
      <c r="I31" s="40"/>
      <c r="J31" s="38"/>
      <c r="K31" s="36"/>
      <c r="L31" s="40"/>
      <c r="M31" s="40"/>
      <c r="N31" s="40"/>
      <c r="O31" s="40"/>
      <c r="P31" s="40"/>
      <c r="Q31" s="40"/>
      <c r="R31" s="40"/>
      <c r="S31" s="40"/>
    </row>
    <row r="32" spans="1:19" ht="15.75" customHeight="1">
      <c r="A32" s="25" t="s">
        <v>294</v>
      </c>
      <c r="B32" s="25"/>
      <c r="C32" s="25"/>
      <c r="D32" s="25"/>
      <c r="E32" s="25"/>
      <c r="F32" s="25"/>
      <c r="G32" s="36"/>
      <c r="H32" s="38"/>
      <c r="I32" s="40"/>
      <c r="J32" s="38"/>
      <c r="K32" s="36"/>
      <c r="L32" s="40"/>
      <c r="M32" s="40"/>
      <c r="N32" s="40"/>
      <c r="O32" s="38"/>
      <c r="P32" s="40"/>
      <c r="Q32" s="40"/>
      <c r="R32" s="40"/>
      <c r="S32" s="40"/>
    </row>
    <row r="33" spans="1:19" ht="16.5" customHeight="1">
      <c r="A33" s="115" t="s">
        <v>249</v>
      </c>
      <c r="B33" s="115"/>
      <c r="C33" s="115"/>
      <c r="D33" s="115"/>
      <c r="E33" s="115"/>
      <c r="F33" s="115"/>
      <c r="G33" s="115"/>
      <c r="H33" s="115"/>
      <c r="I33" s="115"/>
      <c r="J33" s="115"/>
      <c r="K33" s="115"/>
      <c r="L33" s="38"/>
      <c r="M33" s="38"/>
      <c r="N33" s="38"/>
      <c r="O33" s="38"/>
      <c r="P33" s="38"/>
      <c r="Q33" s="38"/>
      <c r="R33" s="38"/>
      <c r="S33" s="38"/>
    </row>
    <row r="34" spans="1:19" ht="14.4">
      <c r="A34" s="25" t="s">
        <v>301</v>
      </c>
      <c r="B34" s="25"/>
      <c r="C34" s="38"/>
      <c r="D34" s="38"/>
      <c r="E34" s="38"/>
      <c r="F34" s="38"/>
      <c r="G34" s="38"/>
      <c r="H34" s="38"/>
      <c r="I34" s="42"/>
      <c r="J34" s="42"/>
      <c r="K34" s="38"/>
      <c r="L34" s="38"/>
      <c r="M34" s="38"/>
      <c r="N34" s="38"/>
      <c r="O34" s="38"/>
      <c r="P34" s="38"/>
      <c r="Q34" s="582"/>
      <c r="R34" s="38"/>
      <c r="S34" s="38"/>
    </row>
    <row r="35" spans="1:19" ht="14.4">
      <c r="A35" s="644" t="s">
        <v>149</v>
      </c>
      <c r="B35" s="644"/>
      <c r="C35" s="644"/>
      <c r="D35" s="644"/>
      <c r="E35" s="38"/>
      <c r="F35" s="38"/>
      <c r="G35" s="38"/>
      <c r="H35" s="38"/>
      <c r="I35" s="42"/>
      <c r="J35" s="42"/>
      <c r="K35" s="38"/>
      <c r="L35" s="38"/>
      <c r="M35" s="38"/>
      <c r="N35" s="38"/>
      <c r="O35" s="38"/>
      <c r="P35" s="38"/>
      <c r="Q35" s="582"/>
      <c r="R35" s="38"/>
      <c r="S35" s="38"/>
    </row>
    <row r="36" spans="1:19" ht="16.5" customHeight="1">
      <c r="A36" s="127"/>
      <c r="B36" s="127"/>
      <c r="C36" s="127"/>
      <c r="D36" s="127"/>
      <c r="E36" s="127"/>
      <c r="F36" s="127"/>
      <c r="G36" s="127"/>
      <c r="H36" s="127"/>
      <c r="I36" s="127"/>
      <c r="J36" s="86"/>
      <c r="K36" s="86"/>
      <c r="L36" s="86"/>
      <c r="M36" s="86"/>
      <c r="N36" s="86"/>
      <c r="O36" s="86"/>
      <c r="P36" s="86"/>
      <c r="Q36" s="13"/>
      <c r="R36" s="86"/>
      <c r="S36" s="86"/>
    </row>
    <row r="37" spans="1:19" ht="16.5" customHeight="1">
      <c r="A37" s="87" t="s">
        <v>97</v>
      </c>
      <c r="B37" s="134"/>
      <c r="C37" s="134"/>
      <c r="D37" s="134"/>
      <c r="E37" s="134"/>
      <c r="F37" s="134"/>
      <c r="G37" s="134"/>
      <c r="H37" s="134"/>
      <c r="I37" s="134"/>
      <c r="J37" s="134"/>
      <c r="K37" s="134"/>
      <c r="L37" s="134"/>
      <c r="M37" s="134"/>
      <c r="N37" s="134"/>
      <c r="O37" s="88"/>
      <c r="P37" s="88"/>
      <c r="Q37" s="88"/>
      <c r="R37" s="88"/>
      <c r="S37" s="88"/>
    </row>
    <row r="38" spans="1:19" ht="16.5" customHeight="1">
      <c r="A38" s="87" t="s">
        <v>250</v>
      </c>
      <c r="B38" s="134"/>
      <c r="C38" s="134"/>
      <c r="D38" s="134"/>
      <c r="E38" s="134"/>
      <c r="F38" s="134"/>
      <c r="G38" s="134"/>
      <c r="H38" s="134"/>
      <c r="I38" s="134"/>
      <c r="J38" s="134"/>
      <c r="K38" s="134"/>
      <c r="L38" s="134"/>
      <c r="M38" s="134"/>
      <c r="N38" s="88"/>
      <c r="O38" s="88"/>
      <c r="P38" s="88"/>
      <c r="Q38" s="88"/>
      <c r="R38" s="88"/>
      <c r="S38" s="88"/>
    </row>
    <row r="39" spans="1:19" ht="16.5" customHeight="1">
      <c r="A39" s="87" t="s">
        <v>251</v>
      </c>
      <c r="B39" s="134"/>
      <c r="C39" s="134"/>
      <c r="D39" s="134"/>
      <c r="E39" s="134"/>
      <c r="F39" s="134"/>
      <c r="G39" s="134"/>
      <c r="H39" s="134"/>
      <c r="I39" s="134"/>
      <c r="J39" s="134"/>
      <c r="K39" s="134"/>
      <c r="L39" s="134"/>
      <c r="M39" s="134"/>
      <c r="N39" s="114"/>
      <c r="O39" s="88"/>
      <c r="P39" s="88"/>
      <c r="Q39" s="88"/>
      <c r="R39" s="88"/>
      <c r="S39" s="88"/>
    </row>
    <row r="40" spans="1:19" ht="16.5" customHeight="1">
      <c r="A40" s="25" t="s">
        <v>252</v>
      </c>
      <c r="B40" s="25"/>
      <c r="C40" s="38"/>
      <c r="D40" s="38"/>
      <c r="E40" s="38"/>
      <c r="F40" s="38"/>
      <c r="G40" s="38"/>
      <c r="H40" s="38"/>
      <c r="I40" s="42"/>
      <c r="J40" s="42"/>
      <c r="K40" s="38"/>
      <c r="L40" s="38"/>
      <c r="M40" s="38"/>
      <c r="N40" s="38"/>
      <c r="O40" s="38"/>
      <c r="P40" s="38"/>
      <c r="Q40" s="38"/>
      <c r="R40" s="38"/>
      <c r="S40" s="38"/>
    </row>
    <row r="41" spans="1:19" ht="16.5" customHeight="1">
      <c r="A41" s="25" t="s">
        <v>302</v>
      </c>
      <c r="B41" s="25"/>
      <c r="C41" s="38"/>
      <c r="D41" s="38"/>
      <c r="E41" s="38"/>
      <c r="F41" s="38"/>
      <c r="G41" s="38"/>
      <c r="H41" s="38"/>
      <c r="I41" s="42"/>
      <c r="J41" s="42"/>
      <c r="K41" s="38"/>
      <c r="L41" s="38"/>
      <c r="M41" s="38"/>
      <c r="N41" s="38"/>
      <c r="O41" s="38"/>
      <c r="P41" s="38"/>
      <c r="Q41" s="38"/>
      <c r="R41" s="38"/>
      <c r="S41" s="38"/>
    </row>
    <row r="42" spans="1:19" s="11" customFormat="1" ht="14.25" customHeight="1">
      <c r="A42" s="25" t="s">
        <v>303</v>
      </c>
      <c r="B42" s="25"/>
      <c r="C42" s="38"/>
      <c r="D42" s="38"/>
      <c r="E42" s="38"/>
      <c r="F42" s="38"/>
      <c r="G42" s="38"/>
      <c r="H42" s="38"/>
      <c r="I42" s="42"/>
      <c r="J42" s="42"/>
      <c r="K42" s="38"/>
      <c r="L42" s="38"/>
      <c r="M42" s="38"/>
      <c r="N42" s="38"/>
      <c r="O42" s="38"/>
      <c r="P42" s="38"/>
      <c r="Q42" s="38"/>
      <c r="R42" s="38"/>
      <c r="S42" s="38"/>
    </row>
    <row r="43" spans="1:19" ht="14.25" customHeight="1">
      <c r="A43" s="25"/>
      <c r="B43" s="25"/>
      <c r="C43" s="38"/>
      <c r="D43" s="38"/>
      <c r="E43" s="38"/>
      <c r="F43" s="38"/>
      <c r="G43" s="38"/>
      <c r="H43" s="38"/>
      <c r="I43" s="42"/>
      <c r="J43" s="42"/>
      <c r="K43" s="38"/>
      <c r="L43" s="38"/>
      <c r="M43" s="38"/>
      <c r="N43" s="38"/>
      <c r="O43" s="38"/>
      <c r="P43" s="38"/>
      <c r="Q43" s="38"/>
      <c r="R43" s="38"/>
      <c r="S43" s="38"/>
    </row>
    <row r="44" spans="1:19" ht="14.25" customHeight="1">
      <c r="A44" s="11"/>
      <c r="B44" s="11"/>
      <c r="C44" s="3"/>
      <c r="D44" s="3"/>
      <c r="E44" s="3"/>
      <c r="F44" s="3"/>
      <c r="G44" s="3"/>
      <c r="H44" s="3"/>
      <c r="I44" s="4"/>
      <c r="J44" s="4"/>
      <c r="K44" s="3"/>
      <c r="L44" s="3"/>
      <c r="M44" s="3"/>
      <c r="N44" s="3"/>
      <c r="O44" s="3"/>
      <c r="P44" s="3"/>
      <c r="Q44" s="3"/>
      <c r="R44" s="3"/>
      <c r="S44" s="3"/>
    </row>
    <row r="45" spans="1:19" ht="14.25" customHeight="1">
      <c r="A45" s="11"/>
      <c r="B45" s="11"/>
      <c r="C45" s="3"/>
      <c r="D45" s="3"/>
      <c r="E45" s="3"/>
      <c r="F45" s="3"/>
      <c r="G45" s="3"/>
      <c r="H45" s="3"/>
      <c r="I45" s="4"/>
      <c r="J45" s="4"/>
      <c r="K45" s="3"/>
      <c r="L45" s="30"/>
      <c r="M45" s="30"/>
      <c r="N45" s="3"/>
      <c r="O45" s="3"/>
      <c r="P45" s="3"/>
      <c r="Q45" s="3"/>
      <c r="R45" s="3"/>
      <c r="S45" s="3"/>
    </row>
    <row r="46" spans="1:19" ht="14.25" customHeight="1">
      <c r="A46" s="11"/>
      <c r="B46" s="11"/>
      <c r="C46" s="3"/>
      <c r="D46" s="3"/>
      <c r="E46" s="3"/>
      <c r="F46" s="3"/>
      <c r="G46" s="3"/>
      <c r="H46" s="3"/>
      <c r="I46" s="4"/>
      <c r="J46" s="4"/>
      <c r="K46" s="3"/>
      <c r="L46" s="3"/>
      <c r="M46" s="3"/>
      <c r="N46" s="3"/>
      <c r="O46" s="3"/>
      <c r="P46" s="3"/>
      <c r="Q46" s="3"/>
      <c r="R46" s="3"/>
      <c r="S46" s="3"/>
    </row>
    <row r="47" spans="1:19" ht="14.25" customHeight="1">
      <c r="A47" s="11"/>
      <c r="B47" s="11"/>
      <c r="C47" s="3"/>
      <c r="D47" s="3"/>
      <c r="E47" s="3"/>
      <c r="F47" s="3"/>
      <c r="G47" s="3"/>
      <c r="H47" s="3"/>
      <c r="I47" s="4"/>
      <c r="J47" s="4"/>
      <c r="K47" s="3"/>
      <c r="L47" s="3"/>
      <c r="M47" s="3"/>
      <c r="N47" s="3"/>
      <c r="O47" s="3"/>
      <c r="P47" s="3"/>
      <c r="Q47" s="3"/>
      <c r="R47" s="3"/>
      <c r="S47" s="3"/>
    </row>
    <row r="48" spans="1:19" ht="14.25" customHeight="1">
      <c r="A48" s="11"/>
      <c r="B48" s="11"/>
      <c r="C48" s="3"/>
      <c r="D48" s="3"/>
      <c r="E48" s="3"/>
      <c r="F48" s="3"/>
      <c r="G48" s="3"/>
      <c r="H48" s="3"/>
      <c r="I48" s="4"/>
      <c r="J48" s="4"/>
      <c r="K48" s="3"/>
      <c r="L48" s="3"/>
      <c r="M48" s="3"/>
      <c r="N48" s="3"/>
      <c r="O48" s="3"/>
      <c r="P48" s="3"/>
      <c r="Q48" s="3"/>
      <c r="R48" s="3"/>
      <c r="S48" s="3"/>
    </row>
    <row r="49" spans="1:19" ht="14.25" customHeight="1">
      <c r="A49" s="11"/>
      <c r="B49" s="11"/>
      <c r="C49" s="3"/>
      <c r="D49" s="3"/>
      <c r="E49" s="3"/>
      <c r="F49" s="3"/>
      <c r="G49" s="3"/>
      <c r="H49" s="3"/>
      <c r="I49" s="4"/>
      <c r="J49" s="4"/>
      <c r="K49" s="3"/>
      <c r="L49" s="3"/>
      <c r="M49" s="3"/>
      <c r="N49" s="3"/>
      <c r="O49" s="3"/>
      <c r="P49" s="3"/>
      <c r="Q49" s="3"/>
      <c r="R49" s="3"/>
      <c r="S49" s="3"/>
    </row>
    <row r="50" spans="1:19" ht="14.25" customHeight="1">
      <c r="A50" s="11"/>
      <c r="B50" s="11"/>
      <c r="C50" s="3"/>
      <c r="D50" s="3"/>
      <c r="E50" s="3"/>
      <c r="F50" s="3"/>
      <c r="G50" s="3"/>
      <c r="H50" s="3"/>
      <c r="I50" s="4"/>
      <c r="J50" s="4"/>
      <c r="K50" s="3"/>
      <c r="L50" s="3"/>
      <c r="M50" s="3"/>
      <c r="N50" s="3"/>
      <c r="O50" s="3"/>
      <c r="P50" s="3"/>
      <c r="Q50" s="3"/>
      <c r="R50" s="3"/>
      <c r="S50" s="3"/>
    </row>
    <row r="51" spans="1:19" ht="14.25" customHeight="1">
      <c r="A51" s="11"/>
      <c r="B51" s="11"/>
      <c r="C51" s="3"/>
      <c r="D51" s="3"/>
      <c r="E51" s="3"/>
      <c r="F51" s="3"/>
      <c r="G51" s="3"/>
      <c r="H51" s="3"/>
      <c r="I51" s="4"/>
      <c r="J51" s="4"/>
      <c r="K51" s="3"/>
      <c r="L51" s="3"/>
      <c r="M51" s="3"/>
      <c r="N51" s="3"/>
      <c r="O51" s="3"/>
      <c r="P51" s="3"/>
      <c r="Q51" s="3"/>
      <c r="R51" s="3"/>
      <c r="S51" s="3"/>
    </row>
    <row r="52" spans="1:19" ht="14.25" customHeight="1">
      <c r="A52" s="11"/>
      <c r="B52" s="11"/>
      <c r="C52" s="3"/>
      <c r="D52" s="3"/>
      <c r="E52" s="3"/>
      <c r="F52" s="3"/>
      <c r="G52" s="3"/>
      <c r="H52" s="3"/>
      <c r="I52" s="4"/>
      <c r="J52" s="4"/>
      <c r="K52" s="3"/>
      <c r="L52" s="3"/>
      <c r="M52" s="3"/>
      <c r="N52" s="3"/>
      <c r="O52" s="3"/>
      <c r="P52" s="3"/>
      <c r="Q52" s="3"/>
      <c r="R52" s="3"/>
      <c r="S52" s="3"/>
    </row>
  </sheetData>
  <mergeCells count="5">
    <mergeCell ref="F2:G2"/>
    <mergeCell ref="A1:S1"/>
    <mergeCell ref="Q2:R2"/>
    <mergeCell ref="B4:S4"/>
    <mergeCell ref="A35:D35"/>
  </mergeCells>
  <printOptions horizontalCentered="1"/>
  <pageMargins left="0.25" right="0.17" top="1" bottom="0.17" header="0.17" footer="0.17"/>
  <pageSetup scale="66" orientation="landscape" r:id="rId1"/>
  <headerFooter alignWithMargins="0"/>
  <ignoredErrors>
    <ignoredError sqref="S7 S8:S13 S18:S27 S15 B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P51"/>
  <sheetViews>
    <sheetView showGridLines="0" topLeftCell="A13" zoomScaleNormal="100" workbookViewId="0">
      <selection activeCell="S25" sqref="S25"/>
    </sheetView>
  </sheetViews>
  <sheetFormatPr defaultColWidth="8.88671875" defaultRowHeight="13.2"/>
  <cols>
    <col min="1" max="1" width="18.5546875" customWidth="1"/>
    <col min="2" max="4" width="9.88671875" customWidth="1"/>
    <col min="5" max="5" width="9.6640625" customWidth="1"/>
    <col min="6" max="6" width="12" customWidth="1"/>
    <col min="7" max="7" width="10" customWidth="1"/>
    <col min="8" max="8" width="10.6640625" customWidth="1"/>
    <col min="9" max="13" width="8.6640625" customWidth="1"/>
    <col min="14" max="14" width="18.33203125" customWidth="1"/>
  </cols>
  <sheetData>
    <row r="1" spans="1:15" s="14" customFormat="1" ht="21.15" customHeight="1">
      <c r="A1" s="135" t="s">
        <v>290</v>
      </c>
      <c r="B1" s="136"/>
      <c r="C1" s="136"/>
      <c r="D1" s="136"/>
      <c r="E1" s="136"/>
      <c r="F1" s="136"/>
      <c r="G1" s="136"/>
      <c r="H1" s="136"/>
      <c r="I1" s="136"/>
      <c r="J1" s="136"/>
      <c r="K1" s="136"/>
      <c r="L1" s="136"/>
      <c r="M1" s="136"/>
      <c r="N1" s="136"/>
    </row>
    <row r="2" spans="1:15" ht="19.2" customHeight="1">
      <c r="A2" s="167"/>
      <c r="B2" s="59" t="s">
        <v>226</v>
      </c>
      <c r="C2" s="59" t="s">
        <v>256</v>
      </c>
      <c r="D2" s="59" t="s">
        <v>257</v>
      </c>
      <c r="E2" s="59" t="s">
        <v>268</v>
      </c>
      <c r="F2" s="59" t="s">
        <v>260</v>
      </c>
      <c r="G2" s="59" t="s">
        <v>269</v>
      </c>
      <c r="H2" s="59" t="s">
        <v>270</v>
      </c>
      <c r="I2" s="59" t="s">
        <v>262</v>
      </c>
      <c r="J2" s="59" t="s">
        <v>271</v>
      </c>
      <c r="K2" s="59" t="s">
        <v>264</v>
      </c>
      <c r="L2" s="59" t="s">
        <v>265</v>
      </c>
      <c r="M2" s="60" t="s">
        <v>266</v>
      </c>
      <c r="N2" s="35"/>
    </row>
    <row r="3" spans="1:15" ht="19.2" customHeight="1">
      <c r="A3" s="167"/>
      <c r="B3" s="528">
        <v>44865</v>
      </c>
      <c r="C3" s="528">
        <v>44893</v>
      </c>
      <c r="D3" s="528">
        <v>44926</v>
      </c>
      <c r="E3" s="528">
        <v>44956</v>
      </c>
      <c r="F3" s="528">
        <v>44984</v>
      </c>
      <c r="G3" s="528">
        <v>45019</v>
      </c>
      <c r="H3" s="528">
        <v>45047</v>
      </c>
      <c r="I3" s="528">
        <v>45076</v>
      </c>
      <c r="J3" s="528">
        <v>45110</v>
      </c>
      <c r="K3" s="528">
        <v>45138</v>
      </c>
      <c r="L3" s="528">
        <v>45166</v>
      </c>
      <c r="M3" s="529">
        <v>45199</v>
      </c>
      <c r="N3" s="580" t="s">
        <v>293</v>
      </c>
    </row>
    <row r="4" spans="1:15" ht="13.2" customHeight="1">
      <c r="A4" s="45"/>
      <c r="B4" s="118"/>
      <c r="C4" s="119"/>
      <c r="D4" s="119"/>
      <c r="E4" s="119"/>
      <c r="F4" s="119"/>
      <c r="G4" s="119"/>
      <c r="H4" s="119"/>
      <c r="I4" s="119"/>
      <c r="J4" s="119"/>
      <c r="K4" s="119"/>
      <c r="L4" s="119"/>
      <c r="M4" s="166"/>
      <c r="N4" s="120"/>
    </row>
    <row r="5" spans="1:15" ht="13.65" customHeight="1">
      <c r="A5" s="39"/>
      <c r="B5" s="683" t="s">
        <v>41</v>
      </c>
      <c r="C5" s="684"/>
      <c r="D5" s="684"/>
      <c r="E5" s="684"/>
      <c r="F5" s="684"/>
      <c r="G5" s="684"/>
      <c r="H5" s="684"/>
      <c r="I5" s="684"/>
      <c r="J5" s="684"/>
      <c r="K5" s="684"/>
      <c r="L5" s="684"/>
      <c r="M5" s="141"/>
      <c r="N5" s="43"/>
      <c r="O5" s="25"/>
    </row>
    <row r="6" spans="1:15" ht="14.25" customHeight="1">
      <c r="A6" s="45" t="s">
        <v>36</v>
      </c>
      <c r="B6" s="101">
        <v>316</v>
      </c>
      <c r="C6" s="38">
        <v>311</v>
      </c>
      <c r="D6" s="38">
        <v>260</v>
      </c>
      <c r="E6" s="38">
        <v>488</v>
      </c>
      <c r="F6" s="38">
        <v>412</v>
      </c>
      <c r="G6" s="38">
        <v>434</v>
      </c>
      <c r="H6" s="38"/>
      <c r="I6" s="96"/>
      <c r="J6" s="96"/>
      <c r="K6" s="38"/>
      <c r="L6" s="38"/>
      <c r="M6" s="97"/>
      <c r="N6" s="89">
        <f>SUM(B6:M6)</f>
        <v>2221</v>
      </c>
      <c r="O6" s="25"/>
    </row>
    <row r="7" spans="1:15" ht="14.25" customHeight="1">
      <c r="A7" s="45" t="s">
        <v>119</v>
      </c>
      <c r="B7" s="101">
        <v>398</v>
      </c>
      <c r="C7" s="82">
        <v>351</v>
      </c>
      <c r="D7" s="82">
        <v>318</v>
      </c>
      <c r="E7" s="82">
        <v>0</v>
      </c>
      <c r="F7" s="82">
        <v>0</v>
      </c>
      <c r="G7" s="82">
        <v>0</v>
      </c>
      <c r="H7" s="82"/>
      <c r="I7" s="109"/>
      <c r="J7" s="109"/>
      <c r="K7" s="38"/>
      <c r="L7" s="38"/>
      <c r="M7" s="97"/>
      <c r="N7" s="89">
        <f>SUM(B7:M7)</f>
        <v>1067</v>
      </c>
      <c r="O7" s="25"/>
    </row>
    <row r="8" spans="1:15" ht="14.25" customHeight="1">
      <c r="A8" s="90" t="s">
        <v>42</v>
      </c>
      <c r="B8" s="102">
        <f>B10-B6-B7</f>
        <v>950</v>
      </c>
      <c r="C8" s="83">
        <f>C10-C6-C7</f>
        <v>711</v>
      </c>
      <c r="D8" s="83">
        <f>D10-D6-D7</f>
        <v>1006</v>
      </c>
      <c r="E8" s="83">
        <f t="shared" ref="E8:F8" si="0">E10-E6-E7</f>
        <v>21</v>
      </c>
      <c r="F8" s="83">
        <f t="shared" si="0"/>
        <v>0</v>
      </c>
      <c r="G8" s="83">
        <v>0</v>
      </c>
      <c r="H8" s="83"/>
      <c r="I8" s="83"/>
      <c r="J8" s="83"/>
      <c r="K8" s="83"/>
      <c r="L8" s="83"/>
      <c r="M8" s="83"/>
      <c r="N8" s="217">
        <f>SUM(B8:M8)</f>
        <v>2688</v>
      </c>
      <c r="O8" s="25"/>
    </row>
    <row r="9" spans="1:15" ht="13.2" customHeight="1">
      <c r="A9" s="90"/>
      <c r="B9" s="102"/>
      <c r="C9" s="25"/>
      <c r="D9" s="25"/>
      <c r="E9" s="40"/>
      <c r="F9" s="25"/>
      <c r="G9" s="38"/>
      <c r="H9" s="38"/>
      <c r="I9" s="98"/>
      <c r="J9" s="98"/>
      <c r="K9" s="99"/>
      <c r="L9" s="99"/>
      <c r="M9" s="100"/>
      <c r="N9" s="89"/>
      <c r="O9" s="25"/>
    </row>
    <row r="10" spans="1:15" ht="12.6" customHeight="1">
      <c r="A10" s="126" t="s">
        <v>35</v>
      </c>
      <c r="B10" s="163">
        <v>1664</v>
      </c>
      <c r="C10" s="143">
        <v>1373</v>
      </c>
      <c r="D10" s="143">
        <v>1584</v>
      </c>
      <c r="E10" s="143">
        <v>509</v>
      </c>
      <c r="F10" s="143">
        <v>412</v>
      </c>
      <c r="G10" s="143">
        <v>434</v>
      </c>
      <c r="H10" s="143"/>
      <c r="I10" s="518"/>
      <c r="J10" s="518"/>
      <c r="K10" s="143"/>
      <c r="L10" s="143"/>
      <c r="M10" s="142"/>
      <c r="N10" s="519">
        <f>SUM(B10:M10)</f>
        <v>5976</v>
      </c>
      <c r="O10" s="25"/>
    </row>
    <row r="11" spans="1:15" ht="12.6" customHeight="1">
      <c r="A11" s="515"/>
      <c r="B11" s="516"/>
      <c r="C11" s="516"/>
      <c r="D11" s="516"/>
      <c r="E11" s="516"/>
      <c r="F11" s="516"/>
      <c r="G11" s="516"/>
      <c r="H11" s="516"/>
      <c r="I11" s="516"/>
      <c r="J11" s="517"/>
      <c r="K11" s="517"/>
      <c r="L11" s="517"/>
      <c r="M11" s="517"/>
      <c r="N11" s="516"/>
      <c r="O11" s="25"/>
    </row>
    <row r="12" spans="1:15" s="11" customFormat="1" ht="18" customHeight="1">
      <c r="A12" s="25" t="s">
        <v>141</v>
      </c>
      <c r="B12" s="36"/>
      <c r="C12" s="36"/>
      <c r="D12" s="36"/>
      <c r="E12" s="25"/>
      <c r="F12" s="25"/>
      <c r="G12" s="25"/>
      <c r="H12" s="25"/>
      <c r="I12" s="25"/>
      <c r="J12" s="25"/>
      <c r="K12" s="25"/>
      <c r="L12" s="504"/>
      <c r="M12" s="504"/>
      <c r="N12" s="504"/>
      <c r="O12" s="504"/>
    </row>
    <row r="13" spans="1:15" s="11" customFormat="1" ht="18" customHeight="1">
      <c r="A13" s="25" t="s">
        <v>76</v>
      </c>
      <c r="B13" s="25"/>
      <c r="C13" s="25"/>
      <c r="D13" s="25"/>
      <c r="E13" s="25"/>
      <c r="F13" s="25"/>
      <c r="G13" s="25"/>
      <c r="H13" s="25"/>
      <c r="I13" s="25"/>
      <c r="J13" s="25"/>
      <c r="K13" s="25"/>
      <c r="L13" s="25"/>
      <c r="M13" s="25"/>
      <c r="N13" s="25"/>
    </row>
    <row r="14" spans="1:15" s="11" customFormat="1" ht="18" customHeight="1">
      <c r="A14" s="504"/>
      <c r="B14" s="504"/>
      <c r="C14" s="504"/>
      <c r="D14" s="504"/>
      <c r="E14" s="504"/>
      <c r="F14" s="504"/>
      <c r="G14" s="504"/>
      <c r="H14" s="504"/>
      <c r="I14" s="504"/>
      <c r="J14" s="504"/>
      <c r="K14" s="504"/>
      <c r="L14" s="504"/>
      <c r="M14" s="504"/>
      <c r="N14" s="505"/>
      <c r="O14" s="623"/>
    </row>
    <row r="15" spans="1:15" s="14" customFormat="1" ht="21.15" customHeight="1">
      <c r="A15" s="685" t="s">
        <v>289</v>
      </c>
      <c r="B15" s="685"/>
      <c r="C15" s="685"/>
      <c r="D15" s="685"/>
      <c r="E15" s="685"/>
      <c r="F15" s="685"/>
      <c r="G15" s="685"/>
      <c r="H15" s="685"/>
      <c r="I15" s="685"/>
      <c r="J15" s="685"/>
      <c r="K15" s="685"/>
      <c r="L15" s="685"/>
      <c r="M15" s="685"/>
      <c r="N15" s="685"/>
    </row>
    <row r="16" spans="1:15" s="14" customFormat="1" ht="19.2" customHeight="1">
      <c r="A16" s="168"/>
      <c r="B16" s="59" t="s">
        <v>226</v>
      </c>
      <c r="C16" s="59" t="s">
        <v>256</v>
      </c>
      <c r="D16" s="59" t="s">
        <v>257</v>
      </c>
      <c r="E16" s="59" t="s">
        <v>268</v>
      </c>
      <c r="F16" s="59" t="s">
        <v>260</v>
      </c>
      <c r="G16" s="59" t="s">
        <v>269</v>
      </c>
      <c r="H16" s="59" t="s">
        <v>270</v>
      </c>
      <c r="I16" s="59" t="s">
        <v>262</v>
      </c>
      <c r="J16" s="59" t="s">
        <v>271</v>
      </c>
      <c r="K16" s="59" t="s">
        <v>264</v>
      </c>
      <c r="L16" s="59" t="s">
        <v>265</v>
      </c>
      <c r="M16" s="60" t="s">
        <v>266</v>
      </c>
      <c r="N16" s="146"/>
    </row>
    <row r="17" spans="1:16" s="14" customFormat="1" ht="19.2" customHeight="1">
      <c r="A17" s="168"/>
      <c r="B17" s="526">
        <v>44865</v>
      </c>
      <c r="C17" s="526">
        <v>44893</v>
      </c>
      <c r="D17" s="526">
        <v>44926</v>
      </c>
      <c r="E17" s="526">
        <v>44956</v>
      </c>
      <c r="F17" s="526">
        <v>44984</v>
      </c>
      <c r="G17" s="526">
        <v>45019</v>
      </c>
      <c r="H17" s="526">
        <v>45047</v>
      </c>
      <c r="I17" s="526">
        <v>45076</v>
      </c>
      <c r="J17" s="526">
        <v>45110</v>
      </c>
      <c r="K17" s="526">
        <v>45138</v>
      </c>
      <c r="L17" s="526">
        <v>45166</v>
      </c>
      <c r="M17" s="526">
        <v>45199</v>
      </c>
      <c r="N17" s="581" t="s">
        <v>133</v>
      </c>
    </row>
    <row r="18" spans="1:16" s="14" customFormat="1" ht="13.2" customHeight="1">
      <c r="A18" s="125"/>
      <c r="B18" s="121"/>
      <c r="C18" s="122"/>
      <c r="D18" s="122"/>
      <c r="E18" s="122"/>
      <c r="F18" s="122"/>
      <c r="G18" s="122"/>
      <c r="H18" s="122"/>
      <c r="I18" s="122"/>
      <c r="J18" s="122"/>
      <c r="K18" s="122"/>
      <c r="L18" s="122"/>
      <c r="M18" s="123"/>
      <c r="N18" s="124"/>
    </row>
    <row r="19" spans="1:16" ht="13.65" customHeight="1">
      <c r="A19" s="39"/>
      <c r="B19" s="50"/>
      <c r="C19" s="25"/>
      <c r="D19" s="686" t="s">
        <v>41</v>
      </c>
      <c r="E19" s="686"/>
      <c r="F19" s="686"/>
      <c r="G19" s="686"/>
      <c r="H19" s="686"/>
      <c r="I19" s="686"/>
      <c r="J19" s="686"/>
      <c r="K19" s="25"/>
      <c r="L19" s="25"/>
      <c r="M19" s="91"/>
      <c r="N19" s="61"/>
    </row>
    <row r="20" spans="1:16" ht="13.65" customHeight="1">
      <c r="A20" s="39" t="s">
        <v>36</v>
      </c>
      <c r="B20" s="52">
        <v>121</v>
      </c>
      <c r="C20" s="38">
        <v>0</v>
      </c>
      <c r="D20" s="38">
        <v>11635</v>
      </c>
      <c r="E20" s="38">
        <v>20</v>
      </c>
      <c r="F20" s="38">
        <v>787</v>
      </c>
      <c r="G20" s="38">
        <v>732</v>
      </c>
      <c r="H20" s="38"/>
      <c r="I20" s="38"/>
      <c r="J20" s="38"/>
      <c r="K20" s="38"/>
      <c r="L20" s="38"/>
      <c r="M20" s="97"/>
      <c r="N20" s="84">
        <f>SUM(B20:M20)</f>
        <v>13295</v>
      </c>
      <c r="P20" s="31"/>
    </row>
    <row r="21" spans="1:16" ht="13.65" customHeight="1">
      <c r="A21" s="39" t="s">
        <v>151</v>
      </c>
      <c r="B21" s="52">
        <f>B23-B20</f>
        <v>3478</v>
      </c>
      <c r="C21" s="38">
        <f>C23-C20</f>
        <v>19268</v>
      </c>
      <c r="D21" s="38">
        <f>D23-D20</f>
        <v>0</v>
      </c>
      <c r="E21" s="38">
        <f>E23-E20</f>
        <v>8200</v>
      </c>
      <c r="F21" s="38">
        <f>F23-F20</f>
        <v>0</v>
      </c>
      <c r="G21" s="38">
        <v>0</v>
      </c>
      <c r="H21" s="38"/>
      <c r="I21" s="38"/>
      <c r="J21" s="38"/>
      <c r="K21" s="38"/>
      <c r="L21" s="38"/>
      <c r="M21" s="38"/>
      <c r="N21" s="84">
        <f t="shared" ref="N21:N23" si="1">SUM(B21:M21)</f>
        <v>30946</v>
      </c>
      <c r="P21" s="31"/>
    </row>
    <row r="22" spans="1:16" ht="13.2" customHeight="1">
      <c r="A22" s="39"/>
      <c r="B22" s="129"/>
      <c r="C22" s="40"/>
      <c r="D22" s="130"/>
      <c r="E22" s="130"/>
      <c r="F22" s="130"/>
      <c r="G22" s="130"/>
      <c r="H22" s="130"/>
      <c r="I22" s="130"/>
      <c r="J22" s="130"/>
      <c r="K22" s="40"/>
      <c r="L22" s="40"/>
      <c r="M22" s="128"/>
      <c r="N22" s="84"/>
    </row>
    <row r="23" spans="1:16" ht="15.75" customHeight="1">
      <c r="A23" s="126" t="s">
        <v>35</v>
      </c>
      <c r="B23" s="92">
        <v>3599</v>
      </c>
      <c r="C23" s="93">
        <v>19268</v>
      </c>
      <c r="D23" s="93">
        <v>11635</v>
      </c>
      <c r="E23" s="93">
        <v>8220</v>
      </c>
      <c r="F23" s="93">
        <v>787</v>
      </c>
      <c r="G23" s="93">
        <v>732</v>
      </c>
      <c r="H23" s="93"/>
      <c r="I23" s="93"/>
      <c r="J23" s="93"/>
      <c r="K23" s="93"/>
      <c r="L23" s="143"/>
      <c r="M23" s="142"/>
      <c r="N23" s="84">
        <f t="shared" si="1"/>
        <v>44241</v>
      </c>
      <c r="P23" s="31"/>
    </row>
    <row r="24" spans="1:16" ht="15.75" customHeight="1">
      <c r="A24" s="39"/>
      <c r="B24" s="50"/>
      <c r="C24" s="25"/>
      <c r="D24" s="686" t="s">
        <v>109</v>
      </c>
      <c r="E24" s="686"/>
      <c r="F24" s="686"/>
      <c r="G24" s="686"/>
      <c r="H24" s="686"/>
      <c r="I24" s="686"/>
      <c r="J24" s="686"/>
      <c r="K24" s="25"/>
      <c r="L24" s="25"/>
      <c r="M24" s="91"/>
      <c r="N24" s="569"/>
    </row>
    <row r="25" spans="1:16" ht="15.75" customHeight="1">
      <c r="A25" s="39" t="s">
        <v>36</v>
      </c>
      <c r="B25" s="101">
        <f t="shared" ref="B25:G26" si="2">B20*1.10231125</f>
        <v>133.37966125</v>
      </c>
      <c r="C25" s="82">
        <f t="shared" si="2"/>
        <v>0</v>
      </c>
      <c r="D25" s="82">
        <f t="shared" si="2"/>
        <v>12825.39139375</v>
      </c>
      <c r="E25" s="82">
        <f t="shared" si="2"/>
        <v>22.046225</v>
      </c>
      <c r="F25" s="82">
        <f t="shared" si="2"/>
        <v>867.51895375000004</v>
      </c>
      <c r="G25" s="82">
        <f t="shared" si="2"/>
        <v>806.89183500000001</v>
      </c>
      <c r="H25" s="82"/>
      <c r="I25" s="82"/>
      <c r="J25" s="82"/>
      <c r="K25" s="82"/>
      <c r="L25" s="82"/>
      <c r="M25" s="82"/>
      <c r="N25" s="84">
        <f>SUM(B25:M25)</f>
        <v>14655.228068750001</v>
      </c>
    </row>
    <row r="26" spans="1:16" ht="15.75" customHeight="1">
      <c r="A26" s="39" t="s">
        <v>151</v>
      </c>
      <c r="B26" s="101">
        <f t="shared" si="2"/>
        <v>3833.8385275000001</v>
      </c>
      <c r="C26" s="82">
        <f t="shared" si="2"/>
        <v>21239.333165</v>
      </c>
      <c r="D26" s="82">
        <f t="shared" si="2"/>
        <v>0</v>
      </c>
      <c r="E26" s="82">
        <f t="shared" si="2"/>
        <v>9038.9522500000003</v>
      </c>
      <c r="F26" s="82">
        <f t="shared" si="2"/>
        <v>0</v>
      </c>
      <c r="G26" s="82">
        <f t="shared" si="2"/>
        <v>0</v>
      </c>
      <c r="H26" s="82"/>
      <c r="I26" s="82"/>
      <c r="J26" s="82"/>
      <c r="K26" s="82"/>
      <c r="L26" s="82"/>
      <c r="M26" s="82"/>
      <c r="N26" s="84">
        <f>SUM(B26:M26)</f>
        <v>34112.123942500002</v>
      </c>
    </row>
    <row r="27" spans="1:16" ht="13.2" customHeight="1">
      <c r="A27" s="39"/>
      <c r="B27" s="101"/>
      <c r="C27" s="82"/>
      <c r="D27" s="40"/>
      <c r="E27" s="40"/>
      <c r="F27" s="40"/>
      <c r="G27" s="40"/>
      <c r="H27" s="40"/>
      <c r="I27" s="40"/>
      <c r="J27" s="40"/>
      <c r="K27" s="40"/>
      <c r="L27" s="40"/>
      <c r="M27" s="128"/>
      <c r="N27" s="84"/>
    </row>
    <row r="28" spans="1:16" ht="15.75" customHeight="1">
      <c r="A28" s="126" t="s">
        <v>35</v>
      </c>
      <c r="B28" s="163">
        <f t="shared" ref="B28:G28" si="3">SUM(B25:B27)</f>
        <v>3967.2181887500001</v>
      </c>
      <c r="C28" s="164">
        <f t="shared" si="3"/>
        <v>21239.333165</v>
      </c>
      <c r="D28" s="164">
        <f t="shared" si="3"/>
        <v>12825.39139375</v>
      </c>
      <c r="E28" s="164">
        <f t="shared" si="3"/>
        <v>9060.9984750000003</v>
      </c>
      <c r="F28" s="164">
        <f t="shared" si="3"/>
        <v>867.51895375000004</v>
      </c>
      <c r="G28" s="164">
        <f t="shared" si="3"/>
        <v>806.89183500000001</v>
      </c>
      <c r="H28" s="164"/>
      <c r="I28" s="164"/>
      <c r="J28" s="164"/>
      <c r="K28" s="164"/>
      <c r="L28" s="164"/>
      <c r="M28" s="164"/>
      <c r="N28" s="131">
        <f>SUM(B28:M28)</f>
        <v>48767.352011249997</v>
      </c>
    </row>
    <row r="29" spans="1:16" ht="15.75" customHeight="1">
      <c r="A29" s="25"/>
      <c r="B29" s="484"/>
      <c r="C29" s="484"/>
      <c r="D29" s="484"/>
      <c r="E29" s="484"/>
      <c r="F29" s="484"/>
      <c r="G29" s="484"/>
      <c r="H29" s="485"/>
      <c r="I29" s="485"/>
      <c r="J29" s="485"/>
      <c r="K29" s="485"/>
      <c r="L29" s="485"/>
      <c r="M29" s="485"/>
      <c r="N29" s="484"/>
    </row>
    <row r="30" spans="1:16" ht="15.75" customHeight="1">
      <c r="A30" s="25" t="s">
        <v>141</v>
      </c>
      <c r="B30" s="487"/>
      <c r="K30" s="504"/>
      <c r="L30" s="505"/>
      <c r="M30" s="505"/>
      <c r="N30" s="505"/>
      <c r="O30" s="504"/>
    </row>
    <row r="31" spans="1:16" ht="15.75" customHeight="1">
      <c r="A31" s="25" t="s">
        <v>181</v>
      </c>
      <c r="B31" s="25"/>
      <c r="C31" s="25"/>
      <c r="D31" s="25"/>
      <c r="E31" s="25"/>
      <c r="F31" s="25"/>
      <c r="G31" s="25"/>
      <c r="H31" s="25"/>
      <c r="I31" s="25"/>
      <c r="J31" s="82"/>
      <c r="K31" s="82"/>
      <c r="L31" s="82"/>
      <c r="M31" s="38"/>
      <c r="N31" s="484"/>
      <c r="O31" s="484"/>
    </row>
    <row r="33" spans="1:9" ht="18.600000000000001" customHeight="1">
      <c r="A33" s="171" t="s">
        <v>180</v>
      </c>
      <c r="B33" s="171"/>
      <c r="C33" s="171"/>
      <c r="D33" s="171"/>
      <c r="E33" s="171"/>
      <c r="F33" s="171"/>
      <c r="G33" s="171"/>
      <c r="H33" s="171"/>
      <c r="I33" s="171"/>
    </row>
    <row r="34" spans="1:9" ht="15.6">
      <c r="A34" s="172"/>
      <c r="B34" s="327">
        <v>2018</v>
      </c>
      <c r="C34" s="327">
        <v>2019</v>
      </c>
      <c r="D34" s="327">
        <v>2020</v>
      </c>
      <c r="E34" s="327">
        <v>2021</v>
      </c>
      <c r="F34" s="327">
        <v>2022</v>
      </c>
      <c r="G34" s="574"/>
      <c r="H34" s="173"/>
      <c r="I34" s="173"/>
    </row>
    <row r="35" spans="1:9" ht="14.4">
      <c r="A35" s="174"/>
      <c r="B35" s="680" t="s">
        <v>39</v>
      </c>
      <c r="C35" s="681"/>
      <c r="D35" s="681"/>
      <c r="E35" s="681"/>
      <c r="F35" s="682"/>
      <c r="G35" s="575"/>
    </row>
    <row r="36" spans="1:9" ht="14.4">
      <c r="A36" s="571" t="s">
        <v>0</v>
      </c>
      <c r="B36" s="572">
        <v>0</v>
      </c>
      <c r="C36" s="572">
        <v>0</v>
      </c>
      <c r="D36" s="572">
        <v>0</v>
      </c>
      <c r="E36" s="572">
        <v>0</v>
      </c>
      <c r="F36" s="573">
        <v>1834</v>
      </c>
      <c r="G36" s="576"/>
    </row>
    <row r="37" spans="1:9" ht="13.8">
      <c r="A37" s="175" t="s">
        <v>96</v>
      </c>
      <c r="B37" s="176">
        <v>0</v>
      </c>
      <c r="C37" s="176">
        <v>14751.48</v>
      </c>
      <c r="D37" s="178">
        <v>0</v>
      </c>
      <c r="E37" s="365">
        <v>0</v>
      </c>
      <c r="F37" s="365">
        <v>0</v>
      </c>
      <c r="G37" s="577"/>
      <c r="I37" s="578"/>
    </row>
    <row r="38" spans="1:9" ht="13.8">
      <c r="A38" s="175" t="s">
        <v>37</v>
      </c>
      <c r="B38" s="176">
        <v>91289.56</v>
      </c>
      <c r="C38" s="176">
        <v>4553.84</v>
      </c>
      <c r="D38" s="177">
        <v>66584</v>
      </c>
      <c r="E38" s="364">
        <v>83147</v>
      </c>
      <c r="F38" s="364">
        <v>18228</v>
      </c>
      <c r="G38" s="577"/>
      <c r="I38" s="579"/>
    </row>
    <row r="39" spans="1:9" ht="13.8">
      <c r="A39" s="175" t="s">
        <v>4</v>
      </c>
      <c r="B39" s="176">
        <v>0</v>
      </c>
      <c r="C39" s="176">
        <v>23000</v>
      </c>
      <c r="D39" s="178">
        <v>0</v>
      </c>
      <c r="E39" s="365">
        <v>0</v>
      </c>
      <c r="F39" s="365">
        <v>0</v>
      </c>
      <c r="G39" s="577"/>
      <c r="I39" s="579"/>
    </row>
    <row r="40" spans="1:9" ht="13.8">
      <c r="A40" s="175" t="s">
        <v>6</v>
      </c>
      <c r="B40" s="176">
        <v>38345.21</v>
      </c>
      <c r="C40" s="176">
        <v>30405.66</v>
      </c>
      <c r="D40" s="177">
        <v>44707</v>
      </c>
      <c r="E40" s="364">
        <v>1043</v>
      </c>
      <c r="F40" s="364">
        <v>66872</v>
      </c>
      <c r="G40" s="577"/>
      <c r="I40" s="579"/>
    </row>
    <row r="41" spans="1:9" ht="13.8">
      <c r="A41" s="175" t="s">
        <v>10</v>
      </c>
      <c r="B41" s="176">
        <v>39878.160000000003</v>
      </c>
      <c r="C41" s="176">
        <v>33551.699999999997</v>
      </c>
      <c r="D41" s="177">
        <v>63484</v>
      </c>
      <c r="E41" s="364">
        <v>38321</v>
      </c>
      <c r="F41" s="364">
        <v>32517</v>
      </c>
      <c r="G41" s="577"/>
      <c r="I41" s="579"/>
    </row>
    <row r="42" spans="1:9" ht="13.8">
      <c r="A42" s="175" t="s">
        <v>13</v>
      </c>
      <c r="B42" s="176">
        <v>91460.52</v>
      </c>
      <c r="C42" s="176">
        <v>113531.69</v>
      </c>
      <c r="D42" s="177">
        <v>141092</v>
      </c>
      <c r="E42" s="364">
        <v>59800</v>
      </c>
      <c r="F42" s="364">
        <v>28536</v>
      </c>
      <c r="G42" s="577"/>
      <c r="I42" s="579"/>
    </row>
    <row r="43" spans="1:9" ht="13.8">
      <c r="A43" s="175" t="s">
        <v>16</v>
      </c>
      <c r="B43" s="176">
        <v>4801.8900000000003</v>
      </c>
      <c r="C43" s="176">
        <v>8693.5499999999993</v>
      </c>
      <c r="D43" s="177">
        <v>24946</v>
      </c>
      <c r="E43" s="365">
        <v>0</v>
      </c>
      <c r="F43" s="364">
        <v>0</v>
      </c>
      <c r="G43" s="577"/>
      <c r="I43" s="579"/>
    </row>
    <row r="44" spans="1:9" ht="13.8">
      <c r="A44" s="175" t="s">
        <v>36</v>
      </c>
      <c r="B44" s="176">
        <v>12500</v>
      </c>
      <c r="C44" s="176">
        <v>146888</v>
      </c>
      <c r="D44" s="177">
        <v>21404</v>
      </c>
      <c r="E44" s="364">
        <v>64102</v>
      </c>
      <c r="F44" s="364">
        <v>95216</v>
      </c>
      <c r="G44" s="577"/>
      <c r="I44" s="579"/>
    </row>
    <row r="45" spans="1:9" ht="13.8">
      <c r="A45" s="175" t="s">
        <v>23</v>
      </c>
      <c r="B45" s="176">
        <v>13153.35</v>
      </c>
      <c r="C45" s="176">
        <v>13717.8</v>
      </c>
      <c r="D45" s="177">
        <v>16663</v>
      </c>
      <c r="E45" s="364">
        <v>21529</v>
      </c>
      <c r="F45" s="364">
        <v>27048</v>
      </c>
      <c r="G45" s="577"/>
      <c r="I45" s="579"/>
    </row>
    <row r="46" spans="1:9" ht="13.8">
      <c r="A46" s="175" t="s">
        <v>28</v>
      </c>
      <c r="B46" s="176">
        <v>0</v>
      </c>
      <c r="C46" s="176">
        <v>0</v>
      </c>
      <c r="D46" s="177">
        <v>13391</v>
      </c>
      <c r="E46" s="364">
        <v>7399</v>
      </c>
      <c r="F46" s="364">
        <v>0</v>
      </c>
      <c r="G46" s="577"/>
      <c r="I46" s="32"/>
    </row>
    <row r="47" spans="1:9" ht="13.8">
      <c r="A47" s="175" t="s">
        <v>151</v>
      </c>
      <c r="B47" s="176">
        <v>141</v>
      </c>
      <c r="C47" s="176">
        <v>114</v>
      </c>
      <c r="D47" s="178">
        <v>0</v>
      </c>
      <c r="E47" s="364">
        <v>3166</v>
      </c>
      <c r="F47" s="364">
        <v>0</v>
      </c>
      <c r="G47" s="577"/>
      <c r="I47" s="32"/>
    </row>
    <row r="48" spans="1:9" ht="13.8">
      <c r="A48" s="175"/>
      <c r="B48" s="176"/>
      <c r="C48" s="176"/>
      <c r="D48" s="176"/>
      <c r="E48" s="178"/>
      <c r="F48" s="366"/>
      <c r="G48" s="577"/>
      <c r="I48" s="32"/>
    </row>
    <row r="49" spans="1:9" ht="13.8">
      <c r="A49" s="179" t="s">
        <v>35</v>
      </c>
      <c r="B49" s="180">
        <f>SUM(B36:B47)</f>
        <v>291569.69</v>
      </c>
      <c r="C49" s="180">
        <f t="shared" ref="C49:F49" si="4">SUM(C36:C47)</f>
        <v>389207.72</v>
      </c>
      <c r="D49" s="180">
        <f t="shared" si="4"/>
        <v>392271</v>
      </c>
      <c r="E49" s="180">
        <f t="shared" si="4"/>
        <v>278507</v>
      </c>
      <c r="F49" s="180">
        <f t="shared" si="4"/>
        <v>270251</v>
      </c>
      <c r="G49" s="577"/>
      <c r="I49" s="32"/>
    </row>
    <row r="50" spans="1:9">
      <c r="I50" s="32"/>
    </row>
    <row r="51" spans="1:9" ht="13.8">
      <c r="A51" s="25" t="s">
        <v>142</v>
      </c>
      <c r="B51" s="38"/>
      <c r="I51" s="32"/>
    </row>
  </sheetData>
  <mergeCells count="5">
    <mergeCell ref="B35:F35"/>
    <mergeCell ref="B5:L5"/>
    <mergeCell ref="A15:N15"/>
    <mergeCell ref="D19:J19"/>
    <mergeCell ref="D24:J24"/>
  </mergeCells>
  <pageMargins left="0.75" right="0.17" top="1" bottom="0.17" header="0.17" footer="0.17"/>
  <pageSetup scale="2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0187-68D6-4DA6-84D5-20DEE7C020ED}">
  <sheetPr codeName="Sheet7">
    <pageSetUpPr fitToPage="1"/>
  </sheetPr>
  <dimension ref="A1:M60"/>
  <sheetViews>
    <sheetView showGridLines="0" showWhiteSpace="0" zoomScaleNormal="100" zoomScaleSheetLayoutView="100" workbookViewId="0">
      <selection activeCell="H58" sqref="H58"/>
    </sheetView>
  </sheetViews>
  <sheetFormatPr defaultColWidth="8.88671875" defaultRowHeight="13.8"/>
  <cols>
    <col min="1" max="1" width="48" style="132" customWidth="1"/>
    <col min="2" max="2" width="15.6640625" style="132" customWidth="1"/>
    <col min="3" max="4" width="13.6640625" style="132" customWidth="1"/>
    <col min="5" max="5" width="20.5546875" style="132" bestFit="1" customWidth="1"/>
    <col min="6" max="6" width="13.6640625" style="132" customWidth="1"/>
    <col min="7" max="7" width="19.88671875" style="132" customWidth="1"/>
    <col min="8" max="8" width="21.33203125" style="132" customWidth="1"/>
    <col min="9" max="10" width="8.88671875" style="132"/>
    <col min="11" max="11" width="13.88671875" style="26" customWidth="1"/>
    <col min="12" max="12" width="8.88671875" style="26"/>
    <col min="13" max="13" width="10.5546875" style="26" customWidth="1"/>
    <col min="14" max="16384" width="8.88671875" style="132"/>
  </cols>
  <sheetData>
    <row r="1" spans="1:13" s="514" customFormat="1" ht="23.4" customHeight="1">
      <c r="A1" s="687" t="s">
        <v>284</v>
      </c>
      <c r="B1" s="688"/>
      <c r="C1" s="688"/>
      <c r="D1" s="688"/>
      <c r="E1" s="688"/>
      <c r="F1" s="688"/>
      <c r="K1" s="106"/>
      <c r="L1" s="106"/>
      <c r="M1" s="106"/>
    </row>
    <row r="2" spans="1:13" ht="37.950000000000003" customHeight="1">
      <c r="A2" s="535"/>
      <c r="B2" s="415" t="s">
        <v>225</v>
      </c>
      <c r="C2" s="183" t="s">
        <v>177</v>
      </c>
      <c r="D2" s="182" t="s">
        <v>178</v>
      </c>
      <c r="E2" s="159" t="s">
        <v>335</v>
      </c>
      <c r="F2" s="181" t="s">
        <v>177</v>
      </c>
      <c r="G2" s="181" t="s">
        <v>178</v>
      </c>
      <c r="H2" s="160" t="s">
        <v>336</v>
      </c>
    </row>
    <row r="3" spans="1:13" ht="16.2" customHeight="1">
      <c r="A3" s="536"/>
      <c r="B3" s="103" t="s">
        <v>39</v>
      </c>
      <c r="C3" s="689" t="s">
        <v>172</v>
      </c>
      <c r="D3" s="690"/>
      <c r="E3" s="691"/>
      <c r="F3" s="692" t="s">
        <v>248</v>
      </c>
      <c r="G3" s="693"/>
      <c r="H3" s="694"/>
    </row>
    <row r="4" spans="1:13">
      <c r="A4" s="537"/>
      <c r="B4" s="531"/>
      <c r="C4" s="538"/>
      <c r="D4" s="539"/>
      <c r="E4" s="538"/>
      <c r="F4" s="540"/>
      <c r="G4" s="442"/>
      <c r="H4" s="442"/>
    </row>
    <row r="5" spans="1:13">
      <c r="A5" s="467" t="s">
        <v>231</v>
      </c>
      <c r="B5" s="537"/>
      <c r="C5" s="37"/>
      <c r="D5" s="531"/>
      <c r="E5" s="538"/>
      <c r="F5" s="541"/>
      <c r="G5" s="161"/>
      <c r="H5" s="161"/>
    </row>
    <row r="6" spans="1:13" ht="14.4">
      <c r="A6" s="468" t="s">
        <v>61</v>
      </c>
      <c r="B6" s="531">
        <v>1117195</v>
      </c>
      <c r="C6" s="531">
        <v>1117195</v>
      </c>
      <c r="D6" s="531">
        <v>1117195</v>
      </c>
      <c r="E6" s="538">
        <f>+D6-C6</f>
        <v>0</v>
      </c>
      <c r="F6" s="542">
        <f t="shared" ref="F6:G9" si="0">C6*1.10231125</f>
        <v>1231496.6169437501</v>
      </c>
      <c r="G6" s="543">
        <f t="shared" si="0"/>
        <v>1231496.6169437501</v>
      </c>
      <c r="H6" s="544">
        <f>+G6-F6</f>
        <v>0</v>
      </c>
    </row>
    <row r="7" spans="1:13" ht="14.4">
      <c r="A7" s="468" t="s">
        <v>192</v>
      </c>
      <c r="B7" s="537"/>
      <c r="C7" s="531">
        <v>-230998</v>
      </c>
      <c r="D7" s="531">
        <f>-'Table 3A WTO Raw'!$T$47</f>
        <v>-120000</v>
      </c>
      <c r="E7" s="538">
        <f>+D7-C7</f>
        <v>110998</v>
      </c>
      <c r="F7" s="542">
        <f t="shared" si="0"/>
        <v>-254631.69412750003</v>
      </c>
      <c r="G7" s="542">
        <f t="shared" si="0"/>
        <v>-132277.35</v>
      </c>
      <c r="H7" s="545">
        <f>+G7-F7</f>
        <v>122354.34412750002</v>
      </c>
    </row>
    <row r="8" spans="1:13" ht="14.4">
      <c r="A8" s="425" t="s">
        <v>295</v>
      </c>
      <c r="B8" s="537"/>
      <c r="C8" s="531">
        <v>159888</v>
      </c>
      <c r="D8" s="531">
        <f>'Table 3A WTO Raw'!B47+'Table 3A WTO Raw'!C47+'Table 3A WTO Raw'!D47</f>
        <v>159888</v>
      </c>
      <c r="E8" s="538">
        <f>+D8-C8</f>
        <v>0</v>
      </c>
      <c r="F8" s="542">
        <f t="shared" si="0"/>
        <v>176246.34114</v>
      </c>
      <c r="G8" s="543">
        <f t="shared" si="0"/>
        <v>176246.34114</v>
      </c>
      <c r="H8" s="545">
        <f>+G8-F8</f>
        <v>0</v>
      </c>
    </row>
    <row r="9" spans="1:13">
      <c r="A9" s="467" t="s">
        <v>57</v>
      </c>
      <c r="B9" s="546">
        <f>SUM(B6:B7)</f>
        <v>1117195</v>
      </c>
      <c r="C9" s="546">
        <f>SUM(C6:C8)</f>
        <v>1046085</v>
      </c>
      <c r="D9" s="546">
        <f>SUM(D6:D8)</f>
        <v>1157083</v>
      </c>
      <c r="E9" s="547">
        <f>+D9-C9</f>
        <v>110998</v>
      </c>
      <c r="F9" s="548">
        <f t="shared" si="0"/>
        <v>1153111.2639562502</v>
      </c>
      <c r="G9" s="549">
        <f t="shared" si="0"/>
        <v>1275465.6080837501</v>
      </c>
      <c r="H9" s="550">
        <f>+G9-F9</f>
        <v>122354.34412749996</v>
      </c>
    </row>
    <row r="10" spans="1:13">
      <c r="A10" s="537"/>
      <c r="B10" s="531"/>
      <c r="C10" s="531"/>
      <c r="D10" s="531"/>
      <c r="E10" s="538"/>
      <c r="F10" s="541"/>
      <c r="G10" s="161"/>
      <c r="H10" s="161"/>
    </row>
    <row r="11" spans="1:13">
      <c r="A11" s="467" t="s">
        <v>232</v>
      </c>
      <c r="B11" s="531"/>
      <c r="C11" s="531"/>
      <c r="D11" s="531"/>
      <c r="E11" s="538"/>
      <c r="F11" s="541"/>
      <c r="G11" s="161"/>
      <c r="H11" s="161"/>
    </row>
    <row r="12" spans="1:13" ht="14.4">
      <c r="A12" s="468" t="s">
        <v>62</v>
      </c>
      <c r="B12" s="469">
        <v>10300</v>
      </c>
      <c r="C12" s="471">
        <v>10300</v>
      </c>
      <c r="D12" s="471">
        <v>10300</v>
      </c>
      <c r="E12" s="471">
        <f t="shared" ref="E12:E14" si="1">+D12-C12</f>
        <v>0</v>
      </c>
      <c r="F12" s="470">
        <f t="shared" ref="F12:F14" si="2">C12*1.10231125</f>
        <v>11353.805875</v>
      </c>
      <c r="G12" s="513">
        <f t="shared" ref="G12:H14" si="3">D12*1.10231125</f>
        <v>11353.805875</v>
      </c>
      <c r="H12" s="513"/>
    </row>
    <row r="13" spans="1:13" ht="14.4">
      <c r="A13" s="468" t="s">
        <v>77</v>
      </c>
      <c r="B13" s="469">
        <v>2954</v>
      </c>
      <c r="C13" s="471">
        <v>0</v>
      </c>
      <c r="D13" s="471">
        <v>0</v>
      </c>
      <c r="E13" s="471">
        <f t="shared" si="1"/>
        <v>0</v>
      </c>
      <c r="F13" s="470">
        <f t="shared" si="2"/>
        <v>0</v>
      </c>
      <c r="G13" s="513">
        <v>0</v>
      </c>
      <c r="H13" s="525">
        <f t="shared" si="3"/>
        <v>0</v>
      </c>
    </row>
    <row r="14" spans="1:13" ht="14.4">
      <c r="A14" s="468" t="s">
        <v>63</v>
      </c>
      <c r="B14" s="469">
        <v>7090</v>
      </c>
      <c r="C14" s="471">
        <v>7090</v>
      </c>
      <c r="D14" s="471">
        <v>7090</v>
      </c>
      <c r="E14" s="471">
        <f t="shared" si="1"/>
        <v>0</v>
      </c>
      <c r="F14" s="470">
        <f t="shared" si="2"/>
        <v>7815.3867625000003</v>
      </c>
      <c r="G14" s="513">
        <f t="shared" si="3"/>
        <v>7815.3867625000003</v>
      </c>
      <c r="H14" s="513"/>
    </row>
    <row r="15" spans="1:13" ht="14.4">
      <c r="A15" s="468"/>
      <c r="B15" s="531"/>
      <c r="C15" s="531"/>
      <c r="D15" s="531"/>
      <c r="E15" s="538"/>
      <c r="F15" s="542"/>
      <c r="G15" s="511"/>
      <c r="H15" s="161"/>
    </row>
    <row r="16" spans="1:13" ht="14.4">
      <c r="A16" s="493" t="s">
        <v>64</v>
      </c>
      <c r="B16" s="531"/>
      <c r="C16" s="531"/>
      <c r="D16" s="531"/>
      <c r="E16" s="538"/>
      <c r="F16" s="542"/>
      <c r="G16" s="511"/>
      <c r="H16" s="161"/>
    </row>
    <row r="17" spans="1:12" ht="14.4">
      <c r="A17" s="468" t="s">
        <v>56</v>
      </c>
      <c r="B17" s="531">
        <v>1656</v>
      </c>
      <c r="C17" s="531">
        <v>1656</v>
      </c>
      <c r="D17" s="531">
        <v>1656</v>
      </c>
      <c r="E17" s="538">
        <f t="shared" ref="E17:E18" si="4">+D17-C17</f>
        <v>0</v>
      </c>
      <c r="F17" s="542">
        <f t="shared" ref="F17:G19" si="5">C17*1.10231125</f>
        <v>1825.4274300000002</v>
      </c>
      <c r="G17" s="513">
        <f t="shared" si="5"/>
        <v>1825.4274300000002</v>
      </c>
      <c r="H17" s="544">
        <f t="shared" ref="H17:H18" si="6">E17*1.10231125</f>
        <v>0</v>
      </c>
    </row>
    <row r="18" spans="1:12" ht="14.4">
      <c r="A18" s="468" t="s">
        <v>58</v>
      </c>
      <c r="B18" s="471">
        <v>200000</v>
      </c>
      <c r="C18" s="471">
        <v>200000</v>
      </c>
      <c r="D18" s="471">
        <v>200000</v>
      </c>
      <c r="E18" s="472">
        <f t="shared" si="4"/>
        <v>0</v>
      </c>
      <c r="F18" s="470">
        <f t="shared" si="5"/>
        <v>220462.25000000003</v>
      </c>
      <c r="G18" s="513">
        <f t="shared" si="5"/>
        <v>220462.25000000003</v>
      </c>
      <c r="H18" s="513">
        <f t="shared" si="6"/>
        <v>0</v>
      </c>
    </row>
    <row r="19" spans="1:12">
      <c r="A19" s="467" t="s">
        <v>59</v>
      </c>
      <c r="B19" s="546">
        <f>SUM(B12:B18)</f>
        <v>222000</v>
      </c>
      <c r="C19" s="546">
        <f>SUM(C12:C18)</f>
        <v>219046</v>
      </c>
      <c r="D19" s="546">
        <f>SUM(D12:D18)</f>
        <v>219046</v>
      </c>
      <c r="E19" s="547">
        <f>SUM(E12:E18)</f>
        <v>0</v>
      </c>
      <c r="F19" s="548">
        <f t="shared" si="5"/>
        <v>241456.87006750001</v>
      </c>
      <c r="G19" s="512">
        <f t="shared" si="5"/>
        <v>241456.87006750001</v>
      </c>
      <c r="H19" s="549">
        <f>+G19-F19</f>
        <v>0</v>
      </c>
    </row>
    <row r="20" spans="1:12">
      <c r="A20" s="537"/>
      <c r="B20" s="531"/>
      <c r="C20" s="538"/>
      <c r="D20" s="531"/>
      <c r="E20" s="538"/>
      <c r="F20" s="541"/>
      <c r="G20" s="551"/>
      <c r="H20" s="161"/>
    </row>
    <row r="21" spans="1:12">
      <c r="A21" s="467" t="s">
        <v>60</v>
      </c>
      <c r="B21" s="531"/>
      <c r="C21" s="538"/>
      <c r="D21" s="531"/>
      <c r="E21" s="538"/>
      <c r="F21" s="541"/>
      <c r="G21" s="551"/>
      <c r="H21" s="161"/>
    </row>
    <row r="22" spans="1:12">
      <c r="A22" s="468" t="s">
        <v>237</v>
      </c>
      <c r="B22" s="443">
        <v>147660</v>
      </c>
      <c r="C22" s="473"/>
      <c r="D22" s="531"/>
      <c r="E22" s="538"/>
      <c r="F22" s="541"/>
      <c r="G22" s="551"/>
      <c r="H22" s="161"/>
    </row>
    <row r="23" spans="1:12" ht="14.4">
      <c r="A23" s="468" t="s">
        <v>337</v>
      </c>
      <c r="B23" s="531"/>
      <c r="C23" s="552">
        <v>2390</v>
      </c>
      <c r="D23" s="553">
        <v>2390</v>
      </c>
      <c r="E23" s="538">
        <f>+D23-C23</f>
        <v>0</v>
      </c>
      <c r="F23" s="542">
        <f>C23*1.10231125</f>
        <v>2634.5238875</v>
      </c>
      <c r="G23" s="543">
        <f t="shared" ref="G23:G40" si="7">D23*1.10231125</f>
        <v>2634.5238875</v>
      </c>
      <c r="H23" s="545">
        <f>+G23-F23</f>
        <v>0</v>
      </c>
      <c r="J23" s="473"/>
      <c r="K23" s="473"/>
      <c r="L23" s="133"/>
    </row>
    <row r="24" spans="1:12" ht="14.4">
      <c r="A24" s="468" t="s">
        <v>236</v>
      </c>
      <c r="B24" s="531"/>
      <c r="C24" s="552">
        <v>110745</v>
      </c>
      <c r="D24" s="553">
        <v>110745</v>
      </c>
      <c r="E24" s="552">
        <f>+D24-C24</f>
        <v>0</v>
      </c>
      <c r="F24" s="542">
        <f>C24*1.10231125</f>
        <v>122075.45938125001</v>
      </c>
      <c r="G24" s="543">
        <f t="shared" si="7"/>
        <v>122075.45938125001</v>
      </c>
      <c r="H24" s="543">
        <f>+G24-F24</f>
        <v>0</v>
      </c>
    </row>
    <row r="25" spans="1:12" ht="14.4">
      <c r="A25" s="468"/>
      <c r="B25" s="531"/>
      <c r="C25" s="552"/>
      <c r="D25" s="553"/>
      <c r="E25" s="552"/>
      <c r="F25" s="542"/>
      <c r="G25" s="543"/>
      <c r="H25" s="443"/>
    </row>
    <row r="26" spans="1:12" ht="14.4">
      <c r="A26" s="468" t="s">
        <v>238</v>
      </c>
      <c r="B26" s="531">
        <v>2000</v>
      </c>
      <c r="C26" s="552"/>
      <c r="D26" s="553"/>
      <c r="E26" s="552"/>
      <c r="F26" s="542"/>
      <c r="G26" s="543"/>
      <c r="H26" s="443"/>
    </row>
    <row r="27" spans="1:12" ht="14.4">
      <c r="A27" s="468" t="s">
        <v>337</v>
      </c>
      <c r="B27" s="531"/>
      <c r="C27" s="552">
        <v>2000</v>
      </c>
      <c r="D27" s="553">
        <v>0</v>
      </c>
      <c r="E27" s="538">
        <f>+D27-C27</f>
        <v>-2000</v>
      </c>
      <c r="F27" s="542">
        <f>C27*1.10231125</f>
        <v>2204.6224999999999</v>
      </c>
      <c r="G27" s="543">
        <f t="shared" si="7"/>
        <v>0</v>
      </c>
      <c r="H27" s="545">
        <f>+G27-F27</f>
        <v>-2204.6224999999999</v>
      </c>
    </row>
    <row r="28" spans="1:12" ht="14.4">
      <c r="A28" s="468" t="s">
        <v>236</v>
      </c>
      <c r="B28" s="531"/>
      <c r="C28" s="552">
        <v>1500</v>
      </c>
      <c r="D28" s="553">
        <v>1500</v>
      </c>
      <c r="E28" s="552">
        <f>+D28-C28</f>
        <v>0</v>
      </c>
      <c r="F28" s="542">
        <f>C28*1.10231125</f>
        <v>1653.4668750000001</v>
      </c>
      <c r="G28" s="543">
        <f t="shared" si="7"/>
        <v>1653.4668750000001</v>
      </c>
      <c r="H28" s="543">
        <f>+G28-F28</f>
        <v>0</v>
      </c>
    </row>
    <row r="29" spans="1:12" ht="14.4">
      <c r="A29" s="468"/>
      <c r="B29" s="531"/>
      <c r="C29" s="552"/>
      <c r="D29" s="553"/>
      <c r="E29" s="552"/>
      <c r="F29" s="542"/>
      <c r="G29" s="543"/>
      <c r="H29" s="443"/>
    </row>
    <row r="30" spans="1:12" ht="14.4">
      <c r="A30" s="468" t="s">
        <v>239</v>
      </c>
      <c r="B30" s="531">
        <v>58250</v>
      </c>
      <c r="C30" s="552"/>
      <c r="D30" s="553"/>
      <c r="E30" s="552"/>
      <c r="F30" s="542"/>
      <c r="G30" s="543"/>
      <c r="H30" s="443"/>
    </row>
    <row r="31" spans="1:12" ht="14.4">
      <c r="A31" s="468" t="s">
        <v>337</v>
      </c>
      <c r="B31" s="531"/>
      <c r="C31" s="552">
        <v>23031</v>
      </c>
      <c r="D31" s="553">
        <v>18020</v>
      </c>
      <c r="E31" s="538">
        <f>+D31-C31</f>
        <v>-5011</v>
      </c>
      <c r="F31" s="542">
        <f>C31*1.10231125</f>
        <v>25387.33039875</v>
      </c>
      <c r="G31" s="543">
        <f t="shared" si="7"/>
        <v>19863.648725000003</v>
      </c>
      <c r="H31" s="545">
        <f>+G31-F31</f>
        <v>-5523.6816737499976</v>
      </c>
    </row>
    <row r="32" spans="1:12" ht="14.4">
      <c r="A32" s="468" t="s">
        <v>236</v>
      </c>
      <c r="B32" s="531"/>
      <c r="C32" s="552">
        <v>43687.5</v>
      </c>
      <c r="D32" s="553">
        <v>43687.5</v>
      </c>
      <c r="E32" s="552">
        <f>+D32-C32</f>
        <v>0</v>
      </c>
      <c r="F32" s="542">
        <f>C32*1.10231125</f>
        <v>48157.222734375006</v>
      </c>
      <c r="G32" s="543">
        <f t="shared" si="7"/>
        <v>48157.222734375006</v>
      </c>
      <c r="H32" s="543">
        <f>+G32-F32</f>
        <v>0</v>
      </c>
    </row>
    <row r="33" spans="1:13" ht="14.4">
      <c r="A33" s="468"/>
      <c r="B33" s="531"/>
      <c r="C33" s="552"/>
      <c r="D33" s="443"/>
      <c r="E33" s="473"/>
      <c r="F33" s="542"/>
      <c r="G33" s="543"/>
      <c r="H33" s="443"/>
    </row>
    <row r="34" spans="1:13" ht="14.4">
      <c r="A34" s="468" t="s">
        <v>240</v>
      </c>
      <c r="B34" s="471">
        <v>7100</v>
      </c>
      <c r="C34" s="474"/>
      <c r="D34" s="509"/>
      <c r="E34" s="474"/>
      <c r="F34" s="542"/>
      <c r="G34" s="543"/>
      <c r="H34" s="443"/>
    </row>
    <row r="35" spans="1:13" ht="14.4">
      <c r="A35" s="468" t="s">
        <v>337</v>
      </c>
      <c r="B35" s="471"/>
      <c r="C35" s="474">
        <v>2600</v>
      </c>
      <c r="D35" s="509">
        <v>500</v>
      </c>
      <c r="E35" s="472">
        <f>+D35-C35</f>
        <v>-2100</v>
      </c>
      <c r="F35" s="542">
        <f>C35*1.10231125</f>
        <v>2866.0092500000001</v>
      </c>
      <c r="G35" s="543">
        <f t="shared" si="7"/>
        <v>551.15562499999999</v>
      </c>
      <c r="H35" s="545">
        <f>+G35-F35</f>
        <v>-2314.8536250000002</v>
      </c>
    </row>
    <row r="36" spans="1:13" ht="14.4">
      <c r="A36" s="468" t="s">
        <v>236</v>
      </c>
      <c r="B36" s="471"/>
      <c r="C36" s="474">
        <v>5745</v>
      </c>
      <c r="D36" s="509">
        <v>5745</v>
      </c>
      <c r="E36" s="474">
        <f>+D36-C36</f>
        <v>0</v>
      </c>
      <c r="F36" s="542">
        <f>C36*1.10231125</f>
        <v>6332.7781312500001</v>
      </c>
      <c r="G36" s="543">
        <f t="shared" si="7"/>
        <v>6332.7781312500001</v>
      </c>
      <c r="H36" s="543">
        <f>+G36-F36</f>
        <v>0</v>
      </c>
    </row>
    <row r="37" spans="1:13" ht="14.4">
      <c r="A37" s="468"/>
      <c r="B37" s="471"/>
      <c r="C37" s="474"/>
      <c r="D37" s="509"/>
      <c r="E37" s="474"/>
      <c r="F37" s="542"/>
      <c r="G37" s="543"/>
      <c r="H37" s="161"/>
    </row>
    <row r="38" spans="1:13" ht="14.4">
      <c r="A38" s="468" t="s">
        <v>241</v>
      </c>
      <c r="B38" s="471">
        <v>9600</v>
      </c>
      <c r="C38" s="554"/>
      <c r="D38" s="161"/>
      <c r="E38" s="473"/>
      <c r="F38" s="542"/>
      <c r="G38" s="543"/>
      <c r="H38" s="544"/>
    </row>
    <row r="39" spans="1:13" ht="14.4">
      <c r="A39" s="468" t="s">
        <v>337</v>
      </c>
      <c r="B39" s="471"/>
      <c r="C39" s="474">
        <v>3814</v>
      </c>
      <c r="D39" s="509">
        <v>3691</v>
      </c>
      <c r="E39" s="472">
        <f>+D39-C39</f>
        <v>-123</v>
      </c>
      <c r="F39" s="542">
        <f t="shared" ref="F39:F40" si="8">C39*1.10231125</f>
        <v>4204.2151075000002</v>
      </c>
      <c r="G39" s="543">
        <f t="shared" si="7"/>
        <v>4068.6308237500002</v>
      </c>
      <c r="H39" s="545">
        <f>+G39-F39</f>
        <v>-135.58428374999994</v>
      </c>
    </row>
    <row r="40" spans="1:13" ht="14.4">
      <c r="A40" s="468" t="s">
        <v>236</v>
      </c>
      <c r="B40" s="471"/>
      <c r="C40" s="474">
        <v>7200</v>
      </c>
      <c r="D40" s="509">
        <v>7200</v>
      </c>
      <c r="E40" s="474">
        <f>+D40-C40</f>
        <v>0</v>
      </c>
      <c r="F40" s="542">
        <f t="shared" si="8"/>
        <v>7936.6410000000005</v>
      </c>
      <c r="G40" s="543">
        <f t="shared" si="7"/>
        <v>7936.6410000000005</v>
      </c>
      <c r="H40" s="543">
        <f>+G40-F40</f>
        <v>0</v>
      </c>
    </row>
    <row r="41" spans="1:13">
      <c r="A41" s="493"/>
      <c r="B41" s="471"/>
      <c r="C41" s="472"/>
      <c r="D41" s="471"/>
      <c r="E41" s="472"/>
      <c r="F41" s="541"/>
      <c r="G41" s="555"/>
      <c r="H41" s="443"/>
    </row>
    <row r="42" spans="1:13" s="514" customFormat="1" ht="18" customHeight="1">
      <c r="A42" s="467" t="s">
        <v>193</v>
      </c>
      <c r="B42" s="350">
        <f>SUM(B22:B40)</f>
        <v>224610</v>
      </c>
      <c r="C42" s="494">
        <f>SUM(C23:C40)</f>
        <v>202712.5</v>
      </c>
      <c r="D42" s="350">
        <f>SUM(D23:D40)</f>
        <v>193478.5</v>
      </c>
      <c r="E42" s="556">
        <f>+D42-C42</f>
        <v>-9234</v>
      </c>
      <c r="F42" s="351">
        <f>SUM(F23:F40)</f>
        <v>223452.26926562504</v>
      </c>
      <c r="G42" s="351">
        <f>SUM(G23:G40)</f>
        <v>213273.52718312503</v>
      </c>
      <c r="H42" s="613">
        <f t="shared" ref="H42:H52" si="9">+G42-F42</f>
        <v>-10178.742082500015</v>
      </c>
      <c r="K42" s="106"/>
      <c r="L42" s="106"/>
      <c r="M42" s="106"/>
    </row>
    <row r="43" spans="1:13">
      <c r="A43" s="557"/>
      <c r="B43" s="531"/>
      <c r="C43" s="538"/>
      <c r="D43" s="531"/>
      <c r="E43" s="538"/>
      <c r="F43" s="558"/>
      <c r="G43" s="161"/>
      <c r="H43" s="161"/>
    </row>
    <row r="44" spans="1:13" ht="17.399999999999999">
      <c r="A44" s="467" t="s">
        <v>75</v>
      </c>
      <c r="B44" s="546">
        <f>B9+B19+B42</f>
        <v>1563805</v>
      </c>
      <c r="C44" s="559">
        <f>C9+C19+C42</f>
        <v>1467843.5</v>
      </c>
      <c r="D44" s="546">
        <f>D9+D19+D42</f>
        <v>1569607.5</v>
      </c>
      <c r="E44" s="547">
        <f>+D44-C44</f>
        <v>101764</v>
      </c>
      <c r="F44" s="475">
        <f>F9+F19+F42</f>
        <v>1618020.4032893754</v>
      </c>
      <c r="G44" s="549">
        <f>G9+G19+G42</f>
        <v>1730196.0053343752</v>
      </c>
      <c r="H44" s="549">
        <f t="shared" si="9"/>
        <v>112175.60204499983</v>
      </c>
    </row>
    <row r="45" spans="1:13" ht="14.4">
      <c r="A45" s="557"/>
      <c r="B45" s="531"/>
      <c r="C45" s="538"/>
      <c r="D45" s="531"/>
      <c r="E45" s="538"/>
      <c r="F45" s="558"/>
      <c r="G45" s="544"/>
      <c r="H45" s="443"/>
    </row>
    <row r="46" spans="1:13" ht="17.399999999999999" customHeight="1">
      <c r="A46" s="468" t="s">
        <v>162</v>
      </c>
      <c r="B46" s="476"/>
      <c r="C46" s="383">
        <f>+F46/1.10231125</f>
        <v>1184692.6174435758</v>
      </c>
      <c r="D46" s="476">
        <f>G46/1.10231125</f>
        <v>1184692.6174435758</v>
      </c>
      <c r="E46" s="393">
        <f t="shared" ref="E46:E52" si="10">+D46-C46</f>
        <v>0</v>
      </c>
      <c r="F46" s="586">
        <v>1305900</v>
      </c>
      <c r="G46" s="543">
        <v>1305900</v>
      </c>
      <c r="H46" s="583">
        <f t="shared" si="9"/>
        <v>0</v>
      </c>
      <c r="J46" s="560"/>
    </row>
    <row r="47" spans="1:13" ht="14.4">
      <c r="A47" s="468"/>
      <c r="B47" s="531"/>
      <c r="C47" s="383"/>
      <c r="D47" s="510"/>
      <c r="E47" s="478"/>
      <c r="F47" s="477"/>
      <c r="G47" s="543"/>
      <c r="H47" s="551"/>
      <c r="K47" s="220"/>
      <c r="L47" s="617"/>
      <c r="M47" s="617"/>
    </row>
    <row r="48" spans="1:13" ht="19.2" customHeight="1">
      <c r="A48" s="468" t="s">
        <v>161</v>
      </c>
      <c r="B48" s="531"/>
      <c r="C48" s="383">
        <f t="shared" ref="C48:C50" si="11">+F48/1.10231125</f>
        <v>226796.19753495211</v>
      </c>
      <c r="D48" s="510">
        <f>G48/1.10231125</f>
        <v>226796.19753495211</v>
      </c>
      <c r="E48" s="478">
        <f t="shared" si="10"/>
        <v>0</v>
      </c>
      <c r="F48" s="477">
        <v>250000</v>
      </c>
      <c r="G48" s="543">
        <v>250000</v>
      </c>
      <c r="H48" s="551">
        <f t="shared" si="9"/>
        <v>0</v>
      </c>
      <c r="K48" s="220"/>
      <c r="L48" s="618"/>
      <c r="M48" s="220"/>
    </row>
    <row r="49" spans="1:13" ht="14.4">
      <c r="A49" s="468"/>
      <c r="B49" s="531"/>
      <c r="C49" s="383"/>
      <c r="D49" s="510"/>
      <c r="E49" s="478"/>
      <c r="F49" s="477"/>
      <c r="G49" s="543"/>
      <c r="H49" s="551"/>
      <c r="K49" s="220"/>
      <c r="L49" s="618"/>
      <c r="M49" s="485"/>
    </row>
    <row r="50" spans="1:13" ht="14.4">
      <c r="A50" s="468" t="s">
        <v>158</v>
      </c>
      <c r="B50" s="531"/>
      <c r="C50" s="383">
        <f t="shared" si="11"/>
        <v>141185.16888945838</v>
      </c>
      <c r="D50" s="510">
        <f>G50/1.10231125</f>
        <v>204116.5777814569</v>
      </c>
      <c r="E50" s="478">
        <f t="shared" si="10"/>
        <v>62931.408891998522</v>
      </c>
      <c r="F50" s="477">
        <v>155630</v>
      </c>
      <c r="G50" s="543">
        <v>225000</v>
      </c>
      <c r="H50" s="543">
        <f t="shared" si="9"/>
        <v>69370</v>
      </c>
      <c r="K50" s="220"/>
      <c r="L50" s="618"/>
      <c r="M50" s="619"/>
    </row>
    <row r="51" spans="1:13">
      <c r="A51" s="557"/>
      <c r="B51" s="531"/>
      <c r="C51" s="538"/>
      <c r="D51" s="531"/>
      <c r="E51" s="538"/>
      <c r="F51" s="479"/>
      <c r="G51" s="161"/>
      <c r="H51" s="551"/>
      <c r="L51" s="330"/>
    </row>
    <row r="52" spans="1:13" ht="15.6" customHeight="1">
      <c r="A52" s="561" t="s">
        <v>160</v>
      </c>
      <c r="B52" s="562"/>
      <c r="C52" s="563">
        <f>C44+C46+C48+C50</f>
        <v>3020517.4838679861</v>
      </c>
      <c r="D52" s="562">
        <f>D44+D46+D48+D50</f>
        <v>3185212.8927599848</v>
      </c>
      <c r="E52" s="563">
        <f t="shared" si="10"/>
        <v>164695.4088919987</v>
      </c>
      <c r="F52" s="480">
        <f>F44+F46+F48+F50</f>
        <v>3329550.4032893754</v>
      </c>
      <c r="G52" s="564">
        <f>G44+G46+G48+G50</f>
        <v>3511096.0053343754</v>
      </c>
      <c r="H52" s="584">
        <f t="shared" si="9"/>
        <v>181545.60204500007</v>
      </c>
      <c r="K52" s="330"/>
      <c r="L52" s="330"/>
    </row>
    <row r="53" spans="1:13">
      <c r="A53" s="37"/>
      <c r="B53" s="538"/>
      <c r="C53" s="538"/>
      <c r="D53" s="538"/>
      <c r="E53" s="538"/>
      <c r="F53" s="538"/>
    </row>
    <row r="54" spans="1:13">
      <c r="A54" s="132" t="s">
        <v>254</v>
      </c>
      <c r="B54" s="133"/>
      <c r="C54" s="133"/>
      <c r="F54" s="538"/>
    </row>
    <row r="55" spans="1:13">
      <c r="A55" s="37" t="s">
        <v>233</v>
      </c>
      <c r="B55" s="133"/>
      <c r="C55" s="133"/>
      <c r="F55" s="538"/>
    </row>
    <row r="56" spans="1:13">
      <c r="A56" s="37" t="s">
        <v>114</v>
      </c>
      <c r="B56" s="538"/>
      <c r="C56" s="538"/>
      <c r="D56" s="538"/>
      <c r="E56" s="538"/>
      <c r="F56" s="538"/>
    </row>
    <row r="57" spans="1:13">
      <c r="A57" s="37" t="s">
        <v>113</v>
      </c>
      <c r="B57" s="538"/>
      <c r="C57" s="538"/>
      <c r="D57" s="538"/>
      <c r="E57" s="538"/>
      <c r="F57" s="538"/>
    </row>
    <row r="58" spans="1:13">
      <c r="A58" s="132" t="s">
        <v>112</v>
      </c>
    </row>
    <row r="59" spans="1:13">
      <c r="A59" s="132" t="s">
        <v>253</v>
      </c>
    </row>
    <row r="60" spans="1:13">
      <c r="A60" s="132" t="s">
        <v>324</v>
      </c>
    </row>
  </sheetData>
  <mergeCells count="3">
    <mergeCell ref="A1:F1"/>
    <mergeCell ref="C3:E3"/>
    <mergeCell ref="F3:H3"/>
  </mergeCells>
  <pageMargins left="0.5" right="0.17" top="1" bottom="0.17" header="0.17" footer="0.17"/>
  <pageSetup scale="10" orientation="landscape" r:id="rId1"/>
  <ignoredErrors>
    <ignoredError sqref="E42:E44 E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Page </vt:lpstr>
      <vt:lpstr>Table 1 WASDE</vt:lpstr>
      <vt:lpstr>Table 2 Mexico</vt:lpstr>
      <vt:lpstr>Table 3A WTO Raw</vt:lpstr>
      <vt:lpstr>Table 3B Raw  </vt:lpstr>
      <vt:lpstr>Table 4 Refined</vt:lpstr>
      <vt:lpstr>Table 5 FTAs </vt:lpstr>
      <vt:lpstr>Tables 6,7 Re-Export </vt:lpstr>
      <vt:lpstr>Table 8 FY 2023</vt:lpstr>
      <vt:lpstr>Table 9 Re-Export </vt:lpstr>
      <vt:lpstr>Table 10 High Duty </vt:lpstr>
      <vt:lpstr>Tables 11A,11B SCP</vt:lpstr>
      <vt:lpstr>'Cover Page '!Print_Area</vt:lpstr>
      <vt:lpstr>'Table 1 WASDE'!Print_Area</vt:lpstr>
      <vt:lpstr>'Table 10 High Duty '!Print_Area</vt:lpstr>
      <vt:lpstr>'Table 2 Mexico'!Print_Area</vt:lpstr>
      <vt:lpstr>'Table 3A WTO Raw'!Print_Area</vt:lpstr>
      <vt:lpstr>'Table 3B Raw  '!Print_Area</vt:lpstr>
      <vt:lpstr>'Table 4 Refined'!Print_Area</vt:lpstr>
      <vt:lpstr>'Table 5 FTAs '!Print_Area</vt:lpstr>
      <vt:lpstr>'Table 8 FY 2023'!Print_Area</vt:lpstr>
      <vt:lpstr>'Table 9 Re-Export '!Print_Area</vt:lpstr>
      <vt:lpstr>'Tables 11A,11B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2023-04-07T14:45:51Z</cp:lastPrinted>
  <dcterms:created xsi:type="dcterms:W3CDTF">2008-01-25T21:12:54Z</dcterms:created>
  <dcterms:modified xsi:type="dcterms:W3CDTF">2023-04-11T12:53:23Z</dcterms:modified>
</cp:coreProperties>
</file>